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arina\Desktop\Škola financije\Financijski plan 2023 (2024, 2025)\"/>
    </mc:Choice>
  </mc:AlternateContent>
  <bookViews>
    <workbookView xWindow="0" yWindow="0" windowWidth="28800" windowHeight="11700" activeTab="5"/>
  </bookViews>
  <sheets>
    <sheet name="SAŽETAK kn" sheetId="13" r:id="rId1"/>
    <sheet name="SAŽETAK EUR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FP 2023 EUR" sheetId="9" r:id="rId7"/>
    <sheet name="Realizacija 2021" sheetId="11" r:id="rId8"/>
    <sheet name="fp2022" sheetId="12" r:id="rId9"/>
    <sheet name="FP 2023 KN" sheetId="8" r:id="rId10"/>
  </sheets>
  <definedNames>
    <definedName name="_xlnm._FilterDatabase" localSheetId="5" hidden="1">'POSEBNI DIO'!$A$5:$I$354</definedName>
    <definedName name="_xlnm.Print_Area" localSheetId="5">'POSEBNI DIO'!$G$222:$I$222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3" l="1"/>
  <c r="H26" i="13"/>
  <c r="G27" i="13"/>
  <c r="G26" i="13"/>
  <c r="J10" i="13"/>
  <c r="I10" i="13"/>
  <c r="H10" i="13"/>
  <c r="G10" i="13"/>
  <c r="F10" i="13"/>
  <c r="J20" i="13"/>
  <c r="I20" i="13"/>
  <c r="H20" i="13"/>
  <c r="G20" i="13"/>
  <c r="F20" i="13"/>
  <c r="J19" i="13"/>
  <c r="I19" i="13"/>
  <c r="H19" i="13"/>
  <c r="G19" i="13"/>
  <c r="F19" i="13"/>
  <c r="E23" i="3"/>
  <c r="E25" i="3"/>
  <c r="E22" i="3"/>
  <c r="E20" i="3"/>
  <c r="E19" i="3"/>
  <c r="E17" i="3"/>
  <c r="E26" i="3"/>
  <c r="E27" i="3"/>
  <c r="E28" i="3"/>
  <c r="E15" i="3"/>
  <c r="E13" i="3"/>
  <c r="I59" i="3"/>
  <c r="H59" i="3"/>
  <c r="F58" i="3"/>
  <c r="F56" i="3"/>
  <c r="G51" i="3"/>
  <c r="F10" i="1"/>
  <c r="G10" i="1"/>
  <c r="G20" i="1"/>
  <c r="H20" i="1"/>
  <c r="I20" i="1"/>
  <c r="J20" i="1"/>
  <c r="G19" i="1"/>
  <c r="H19" i="1"/>
  <c r="I19" i="1"/>
  <c r="J19" i="1"/>
  <c r="F20" i="1"/>
  <c r="F19" i="1"/>
  <c r="F8" i="6"/>
  <c r="G8" i="6"/>
  <c r="H8" i="6"/>
  <c r="I8" i="6"/>
  <c r="E8" i="6"/>
  <c r="I10" i="1"/>
  <c r="J10" i="1"/>
  <c r="D20" i="9" l="1"/>
  <c r="D16" i="9"/>
  <c r="D15" i="9" s="1"/>
  <c r="D14" i="9" s="1"/>
  <c r="D19" i="9"/>
  <c r="D44" i="9"/>
  <c r="I131" i="12"/>
  <c r="K131" i="12"/>
  <c r="K132" i="12"/>
  <c r="E47" i="3"/>
  <c r="F47" i="3"/>
  <c r="I47" i="3" l="1"/>
  <c r="H47" i="3"/>
  <c r="I266" i="12"/>
  <c r="D254" i="12"/>
  <c r="D252" i="12"/>
  <c r="D248" i="12"/>
  <c r="D246" i="12"/>
  <c r="D245" i="12"/>
  <c r="D244" i="12"/>
  <c r="K243" i="12"/>
  <c r="D243" i="12"/>
  <c r="N242" i="12"/>
  <c r="M242" i="12"/>
  <c r="L242" i="12"/>
  <c r="L241" i="12" s="1"/>
  <c r="L240" i="12" s="1"/>
  <c r="K242" i="12"/>
  <c r="K241" i="12" s="1"/>
  <c r="K240" i="12" s="1"/>
  <c r="J242" i="12"/>
  <c r="I242" i="12"/>
  <c r="I241" i="12" s="1"/>
  <c r="H242" i="12"/>
  <c r="G242" i="12"/>
  <c r="F242" i="12"/>
  <c r="F241" i="12" s="1"/>
  <c r="F240" i="12" s="1"/>
  <c r="E242" i="12"/>
  <c r="N241" i="12"/>
  <c r="N240" i="12" s="1"/>
  <c r="M241" i="12"/>
  <c r="J241" i="12"/>
  <c r="J240" i="12" s="1"/>
  <c r="J236" i="12" s="1"/>
  <c r="J235" i="12" s="1"/>
  <c r="H241" i="12"/>
  <c r="H240" i="12" s="1"/>
  <c r="G241" i="12"/>
  <c r="M240" i="12"/>
  <c r="I240" i="12"/>
  <c r="G240" i="12"/>
  <c r="K239" i="12"/>
  <c r="N238" i="12"/>
  <c r="M238" i="12"/>
  <c r="M237" i="12" s="1"/>
  <c r="L238" i="12"/>
  <c r="I238" i="12"/>
  <c r="I237" i="12" s="1"/>
  <c r="I236" i="12" s="1"/>
  <c r="I235" i="12" s="1"/>
  <c r="H238" i="12"/>
  <c r="G238" i="12"/>
  <c r="G237" i="12" s="1"/>
  <c r="G236" i="12" s="1"/>
  <c r="G235" i="12" s="1"/>
  <c r="F238" i="12"/>
  <c r="E238" i="12"/>
  <c r="N237" i="12"/>
  <c r="N236" i="12" s="1"/>
  <c r="N235" i="12" s="1"/>
  <c r="L237" i="12"/>
  <c r="L236" i="12" s="1"/>
  <c r="L235" i="12" s="1"/>
  <c r="J237" i="12"/>
  <c r="H237" i="12"/>
  <c r="F237" i="12"/>
  <c r="F236" i="12" s="1"/>
  <c r="E237" i="12"/>
  <c r="M236" i="12"/>
  <c r="M235" i="12" s="1"/>
  <c r="F235" i="12"/>
  <c r="D222" i="12"/>
  <c r="D221" i="12"/>
  <c r="D220" i="12"/>
  <c r="N219" i="12"/>
  <c r="N218" i="12" s="1"/>
  <c r="N217" i="12" s="1"/>
  <c r="M219" i="12"/>
  <c r="L219" i="12"/>
  <c r="L218" i="12" s="1"/>
  <c r="L217" i="12" s="1"/>
  <c r="K219" i="12"/>
  <c r="J219" i="12"/>
  <c r="I219" i="12"/>
  <c r="H219" i="12"/>
  <c r="H218" i="12" s="1"/>
  <c r="H217" i="12" s="1"/>
  <c r="G219" i="12"/>
  <c r="F219" i="12"/>
  <c r="E219" i="12"/>
  <c r="E218" i="12" s="1"/>
  <c r="E217" i="12" s="1"/>
  <c r="D217" i="12" s="1"/>
  <c r="M218" i="12"/>
  <c r="M217" i="12" s="1"/>
  <c r="K218" i="12"/>
  <c r="I218" i="12"/>
  <c r="I217" i="12" s="1"/>
  <c r="G218" i="12"/>
  <c r="F218" i="12"/>
  <c r="F217" i="12" s="1"/>
  <c r="K217" i="12"/>
  <c r="G217" i="12"/>
  <c r="D216" i="12"/>
  <c r="N215" i="12"/>
  <c r="N214" i="12" s="1"/>
  <c r="M215" i="12"/>
  <c r="M214" i="12" s="1"/>
  <c r="L215" i="12"/>
  <c r="K215" i="12"/>
  <c r="I215" i="12"/>
  <c r="I214" i="12" s="1"/>
  <c r="H215" i="12"/>
  <c r="G215" i="12"/>
  <c r="F215" i="12"/>
  <c r="F214" i="12" s="1"/>
  <c r="E215" i="12"/>
  <c r="L214" i="12"/>
  <c r="K214" i="12"/>
  <c r="H214" i="12"/>
  <c r="G214" i="12"/>
  <c r="E214" i="12"/>
  <c r="D213" i="12"/>
  <c r="D212" i="12"/>
  <c r="D211" i="12"/>
  <c r="N210" i="12"/>
  <c r="M210" i="12"/>
  <c r="L210" i="12"/>
  <c r="K210" i="12"/>
  <c r="J210" i="12"/>
  <c r="I210" i="12"/>
  <c r="H210" i="12"/>
  <c r="G210" i="12"/>
  <c r="F210" i="12"/>
  <c r="E210" i="12"/>
  <c r="D209" i="12"/>
  <c r="D208" i="12"/>
  <c r="D207" i="12"/>
  <c r="D206" i="12"/>
  <c r="I205" i="12"/>
  <c r="D205" i="12"/>
  <c r="D204" i="12"/>
  <c r="N203" i="12"/>
  <c r="M203" i="12"/>
  <c r="L203" i="12"/>
  <c r="K203" i="12"/>
  <c r="J203" i="12"/>
  <c r="J202" i="12" s="1"/>
  <c r="J201" i="12" s="1"/>
  <c r="J200" i="12" s="1"/>
  <c r="J199" i="12" s="1"/>
  <c r="I203" i="12"/>
  <c r="H203" i="12"/>
  <c r="G203" i="12"/>
  <c r="F203" i="12"/>
  <c r="D203" i="12" s="1"/>
  <c r="E203" i="12"/>
  <c r="N202" i="12"/>
  <c r="L202" i="12"/>
  <c r="L201" i="12" s="1"/>
  <c r="K202" i="12"/>
  <c r="H202" i="12"/>
  <c r="H201" i="12" s="1"/>
  <c r="F202" i="12"/>
  <c r="F201" i="12" s="1"/>
  <c r="F200" i="12" s="1"/>
  <c r="F199" i="12" s="1"/>
  <c r="E202" i="12"/>
  <c r="K201" i="12"/>
  <c r="E201" i="12"/>
  <c r="L200" i="12"/>
  <c r="L199" i="12" s="1"/>
  <c r="D197" i="12"/>
  <c r="K196" i="12"/>
  <c r="K195" i="12" s="1"/>
  <c r="M195" i="12"/>
  <c r="L195" i="12"/>
  <c r="I195" i="12"/>
  <c r="D195" i="12" s="1"/>
  <c r="H195" i="12"/>
  <c r="F195" i="12"/>
  <c r="E195" i="12"/>
  <c r="D194" i="12"/>
  <c r="D193" i="12"/>
  <c r="D192" i="12"/>
  <c r="M191" i="12"/>
  <c r="L191" i="12"/>
  <c r="K191" i="12"/>
  <c r="I191" i="12"/>
  <c r="H191" i="12"/>
  <c r="F191" i="12"/>
  <c r="D191" i="12" s="1"/>
  <c r="E191" i="12"/>
  <c r="D190" i="12"/>
  <c r="M189" i="12"/>
  <c r="L189" i="12"/>
  <c r="L188" i="12" s="1"/>
  <c r="K189" i="12"/>
  <c r="K188" i="12" s="1"/>
  <c r="I189" i="12"/>
  <c r="H189" i="12"/>
  <c r="F189" i="12"/>
  <c r="F188" i="12" s="1"/>
  <c r="E189" i="12"/>
  <c r="D189" i="12"/>
  <c r="M188" i="12"/>
  <c r="I188" i="12"/>
  <c r="E188" i="12"/>
  <c r="D187" i="12"/>
  <c r="D186" i="12"/>
  <c r="M185" i="12"/>
  <c r="L185" i="12"/>
  <c r="L178" i="12" s="1"/>
  <c r="L177" i="12" s="1"/>
  <c r="L176" i="12" s="1"/>
  <c r="K185" i="12"/>
  <c r="I185" i="12"/>
  <c r="H185" i="12"/>
  <c r="F185" i="12"/>
  <c r="E185" i="12"/>
  <c r="D185" i="12"/>
  <c r="D184" i="12"/>
  <c r="M183" i="12"/>
  <c r="L183" i="12"/>
  <c r="K183" i="12"/>
  <c r="I183" i="12"/>
  <c r="H183" i="12"/>
  <c r="H178" i="12" s="1"/>
  <c r="F183" i="12"/>
  <c r="E183" i="12"/>
  <c r="D182" i="12"/>
  <c r="D181" i="12"/>
  <c r="D180" i="12"/>
  <c r="M179" i="12"/>
  <c r="M178" i="12" s="1"/>
  <c r="M177" i="12" s="1"/>
  <c r="M176" i="12" s="1"/>
  <c r="L179" i="12"/>
  <c r="K179" i="12"/>
  <c r="I179" i="12"/>
  <c r="I178" i="12" s="1"/>
  <c r="I177" i="12" s="1"/>
  <c r="I176" i="12" s="1"/>
  <c r="H179" i="12"/>
  <c r="F179" i="12"/>
  <c r="F178" i="12" s="1"/>
  <c r="E179" i="12"/>
  <c r="D179" i="12" s="1"/>
  <c r="N176" i="12"/>
  <c r="D175" i="12"/>
  <c r="D174" i="12"/>
  <c r="N173" i="12"/>
  <c r="M173" i="12"/>
  <c r="L173" i="12"/>
  <c r="K173" i="12"/>
  <c r="J173" i="12"/>
  <c r="J164" i="12" s="1"/>
  <c r="I173" i="12"/>
  <c r="H173" i="12"/>
  <c r="D173" i="12" s="1"/>
  <c r="G173" i="12"/>
  <c r="F173" i="12"/>
  <c r="E173" i="12"/>
  <c r="D172" i="12"/>
  <c r="D171" i="12"/>
  <c r="D170" i="12"/>
  <c r="D169" i="12"/>
  <c r="D168" i="12"/>
  <c r="N167" i="12"/>
  <c r="N165" i="12" s="1"/>
  <c r="N164" i="12" s="1"/>
  <c r="N163" i="12" s="1"/>
  <c r="M167" i="12"/>
  <c r="L167" i="12"/>
  <c r="K167" i="12"/>
  <c r="J167" i="12"/>
  <c r="I167" i="12"/>
  <c r="H167" i="12"/>
  <c r="G167" i="12"/>
  <c r="F167" i="12"/>
  <c r="E167" i="12"/>
  <c r="D166" i="12"/>
  <c r="M165" i="12"/>
  <c r="L165" i="12"/>
  <c r="K165" i="12"/>
  <c r="J165" i="12"/>
  <c r="I165" i="12"/>
  <c r="I164" i="12" s="1"/>
  <c r="I163" i="12" s="1"/>
  <c r="H165" i="12"/>
  <c r="G165" i="12"/>
  <c r="F165" i="12"/>
  <c r="E165" i="12"/>
  <c r="M164" i="12"/>
  <c r="M163" i="12" s="1"/>
  <c r="K164" i="12"/>
  <c r="K163" i="12" s="1"/>
  <c r="G164" i="12"/>
  <c r="G163" i="12" s="1"/>
  <c r="E164" i="12"/>
  <c r="J163" i="12"/>
  <c r="D162" i="12"/>
  <c r="D161" i="12"/>
  <c r="D160" i="12"/>
  <c r="N159" i="12"/>
  <c r="M159" i="12"/>
  <c r="L159" i="12"/>
  <c r="L158" i="12" s="1"/>
  <c r="K159" i="12"/>
  <c r="J159" i="12"/>
  <c r="I159" i="12"/>
  <c r="I158" i="12" s="1"/>
  <c r="H159" i="12"/>
  <c r="H158" i="12" s="1"/>
  <c r="G159" i="12"/>
  <c r="F159" i="12"/>
  <c r="F158" i="12" s="1"/>
  <c r="E159" i="12"/>
  <c r="N158" i="12"/>
  <c r="M158" i="12"/>
  <c r="K158" i="12"/>
  <c r="J158" i="12"/>
  <c r="G158" i="12"/>
  <c r="E158" i="12"/>
  <c r="D157" i="12"/>
  <c r="D156" i="12"/>
  <c r="N155" i="12"/>
  <c r="N154" i="12" s="1"/>
  <c r="M155" i="12"/>
  <c r="L155" i="12"/>
  <c r="L154" i="12" s="1"/>
  <c r="K155" i="12"/>
  <c r="J155" i="12"/>
  <c r="I155" i="12"/>
  <c r="I154" i="12" s="1"/>
  <c r="H155" i="12"/>
  <c r="H154" i="12" s="1"/>
  <c r="G155" i="12"/>
  <c r="F155" i="12"/>
  <c r="F154" i="12" s="1"/>
  <c r="E155" i="12"/>
  <c r="M154" i="12"/>
  <c r="K154" i="12"/>
  <c r="J154" i="12"/>
  <c r="G154" i="12"/>
  <c r="E154" i="12"/>
  <c r="D153" i="12"/>
  <c r="D152" i="12"/>
  <c r="D151" i="12"/>
  <c r="D150" i="12"/>
  <c r="N149" i="12"/>
  <c r="M149" i="12"/>
  <c r="L149" i="12"/>
  <c r="K149" i="12"/>
  <c r="J149" i="12"/>
  <c r="D149" i="12" s="1"/>
  <c r="I149" i="12"/>
  <c r="H149" i="12"/>
  <c r="G149" i="12"/>
  <c r="F149" i="12"/>
  <c r="E149" i="12"/>
  <c r="I147" i="12"/>
  <c r="D147" i="12"/>
  <c r="D146" i="12"/>
  <c r="D145" i="12"/>
  <c r="D144" i="12"/>
  <c r="D143" i="12"/>
  <c r="N142" i="12"/>
  <c r="M142" i="12"/>
  <c r="L142" i="12"/>
  <c r="K142" i="12"/>
  <c r="I142" i="12"/>
  <c r="H142" i="12"/>
  <c r="G142" i="12"/>
  <c r="F142" i="12"/>
  <c r="E142" i="12"/>
  <c r="D140" i="12"/>
  <c r="D139" i="12"/>
  <c r="D138" i="12"/>
  <c r="K137" i="12"/>
  <c r="K136" i="12" s="1"/>
  <c r="N136" i="12"/>
  <c r="M136" i="12"/>
  <c r="L136" i="12"/>
  <c r="J136" i="12"/>
  <c r="J131" i="12" s="1"/>
  <c r="J130" i="12" s="1"/>
  <c r="J129" i="12" s="1"/>
  <c r="J127" i="12" s="1"/>
  <c r="I136" i="12"/>
  <c r="D136" i="12" s="1"/>
  <c r="H136" i="12"/>
  <c r="G136" i="12"/>
  <c r="F136" i="12"/>
  <c r="E136" i="12"/>
  <c r="D135" i="12"/>
  <c r="D134" i="12"/>
  <c r="D133" i="12"/>
  <c r="N132" i="12"/>
  <c r="N131" i="12" s="1"/>
  <c r="M132" i="12"/>
  <c r="L132" i="12"/>
  <c r="L131" i="12" s="1"/>
  <c r="L130" i="12" s="1"/>
  <c r="K130" i="12"/>
  <c r="K129" i="12" s="1"/>
  <c r="J132" i="12"/>
  <c r="I132" i="12"/>
  <c r="H132" i="12"/>
  <c r="G132" i="12"/>
  <c r="F132" i="12"/>
  <c r="F131" i="12" s="1"/>
  <c r="F130" i="12" s="1"/>
  <c r="E132" i="12"/>
  <c r="M131" i="12"/>
  <c r="G131" i="12"/>
  <c r="G130" i="12" s="1"/>
  <c r="G129" i="12" s="1"/>
  <c r="D113" i="12"/>
  <c r="N112" i="12"/>
  <c r="N111" i="12" s="1"/>
  <c r="N110" i="12" s="1"/>
  <c r="N109" i="12" s="1"/>
  <c r="M112" i="12"/>
  <c r="L112" i="12"/>
  <c r="L111" i="12" s="1"/>
  <c r="K112" i="12"/>
  <c r="K111" i="12" s="1"/>
  <c r="K110" i="12" s="1"/>
  <c r="K109" i="12" s="1"/>
  <c r="J112" i="12"/>
  <c r="I112" i="12"/>
  <c r="I111" i="12" s="1"/>
  <c r="I110" i="12" s="1"/>
  <c r="I109" i="12" s="1"/>
  <c r="H112" i="12"/>
  <c r="H111" i="12" s="1"/>
  <c r="H110" i="12" s="1"/>
  <c r="H109" i="12" s="1"/>
  <c r="G112" i="12"/>
  <c r="F112" i="12"/>
  <c r="F111" i="12" s="1"/>
  <c r="F110" i="12" s="1"/>
  <c r="F109" i="12" s="1"/>
  <c r="E112" i="12"/>
  <c r="M111" i="12"/>
  <c r="M110" i="12" s="1"/>
  <c r="M109" i="12" s="1"/>
  <c r="J111" i="12"/>
  <c r="G111" i="12"/>
  <c r="L110" i="12"/>
  <c r="L109" i="12" s="1"/>
  <c r="J109" i="12"/>
  <c r="G109" i="12"/>
  <c r="D105" i="12"/>
  <c r="E104" i="12"/>
  <c r="D104" i="12"/>
  <c r="N103" i="12"/>
  <c r="N102" i="12" s="1"/>
  <c r="M103" i="12"/>
  <c r="M102" i="12" s="1"/>
  <c r="L103" i="12"/>
  <c r="L102" i="12" s="1"/>
  <c r="K103" i="12"/>
  <c r="I103" i="12"/>
  <c r="H103" i="12"/>
  <c r="F103" i="12"/>
  <c r="D103" i="12" s="1"/>
  <c r="E103" i="12"/>
  <c r="E102" i="12" s="1"/>
  <c r="K102" i="12"/>
  <c r="I102" i="12"/>
  <c r="H102" i="12"/>
  <c r="D101" i="12"/>
  <c r="E100" i="12"/>
  <c r="E99" i="12" s="1"/>
  <c r="D100" i="12"/>
  <c r="N99" i="12"/>
  <c r="N97" i="12" s="1"/>
  <c r="M99" i="12"/>
  <c r="L99" i="12"/>
  <c r="L97" i="12" s="1"/>
  <c r="K99" i="12"/>
  <c r="I99" i="12"/>
  <c r="H99" i="12"/>
  <c r="H97" i="12" s="1"/>
  <c r="F99" i="12"/>
  <c r="F97" i="12" s="1"/>
  <c r="E98" i="12"/>
  <c r="D98" i="12" s="1"/>
  <c r="M97" i="12"/>
  <c r="I97" i="12"/>
  <c r="E96" i="12"/>
  <c r="D96" i="12"/>
  <c r="N95" i="12"/>
  <c r="M95" i="12"/>
  <c r="M94" i="12" s="1"/>
  <c r="L95" i="12"/>
  <c r="K95" i="12"/>
  <c r="I95" i="12"/>
  <c r="H95" i="12"/>
  <c r="F95" i="12"/>
  <c r="E95" i="12"/>
  <c r="D95" i="12"/>
  <c r="L94" i="12"/>
  <c r="L93" i="12" s="1"/>
  <c r="L92" i="12" s="1"/>
  <c r="I94" i="12"/>
  <c r="I93" i="12" s="1"/>
  <c r="I92" i="12" s="1"/>
  <c r="M93" i="12"/>
  <c r="M92" i="12" s="1"/>
  <c r="D91" i="12"/>
  <c r="E90" i="12"/>
  <c r="E89" i="12" s="1"/>
  <c r="D90" i="12"/>
  <c r="N89" i="12"/>
  <c r="M89" i="12"/>
  <c r="L89" i="12"/>
  <c r="D89" i="12" s="1"/>
  <c r="K89" i="12"/>
  <c r="I89" i="12"/>
  <c r="I88" i="12" s="1"/>
  <c r="H89" i="12"/>
  <c r="F89" i="12"/>
  <c r="N88" i="12"/>
  <c r="M88" i="12"/>
  <c r="K88" i="12"/>
  <c r="H88" i="12"/>
  <c r="F88" i="12"/>
  <c r="E88" i="12"/>
  <c r="D87" i="12"/>
  <c r="E86" i="12"/>
  <c r="D86" i="12"/>
  <c r="N85" i="12"/>
  <c r="M85" i="12"/>
  <c r="M83" i="12" s="1"/>
  <c r="L85" i="12"/>
  <c r="L80" i="12" s="1"/>
  <c r="K85" i="12"/>
  <c r="I85" i="12"/>
  <c r="I83" i="12" s="1"/>
  <c r="H85" i="12"/>
  <c r="H83" i="12" s="1"/>
  <c r="F85" i="12"/>
  <c r="E85" i="12"/>
  <c r="E80" i="12" s="1"/>
  <c r="D85" i="12"/>
  <c r="E84" i="12"/>
  <c r="E83" i="12" s="1"/>
  <c r="D84" i="12"/>
  <c r="N83" i="12"/>
  <c r="K83" i="12"/>
  <c r="F83" i="12"/>
  <c r="E82" i="12"/>
  <c r="D82" i="12" s="1"/>
  <c r="N81" i="12"/>
  <c r="M81" i="12"/>
  <c r="L81" i="12"/>
  <c r="K81" i="12"/>
  <c r="K80" i="12" s="1"/>
  <c r="K79" i="12" s="1"/>
  <c r="K78" i="12" s="1"/>
  <c r="I81" i="12"/>
  <c r="H81" i="12"/>
  <c r="F81" i="12"/>
  <c r="E81" i="12"/>
  <c r="N80" i="12"/>
  <c r="N79" i="12" s="1"/>
  <c r="N78" i="12" s="1"/>
  <c r="M80" i="12"/>
  <c r="M79" i="12" s="1"/>
  <c r="M78" i="12" s="1"/>
  <c r="M77" i="12" s="1"/>
  <c r="I80" i="12"/>
  <c r="F80" i="12"/>
  <c r="F79" i="12" s="1"/>
  <c r="I79" i="12"/>
  <c r="I78" i="12" s="1"/>
  <c r="I77" i="12" s="1"/>
  <c r="F78" i="12"/>
  <c r="D62" i="12"/>
  <c r="D61" i="12"/>
  <c r="N60" i="12"/>
  <c r="M60" i="12"/>
  <c r="M59" i="12" s="1"/>
  <c r="L60" i="12"/>
  <c r="L59" i="12" s="1"/>
  <c r="L58" i="12" s="1"/>
  <c r="K60" i="12"/>
  <c r="J60" i="12"/>
  <c r="J59" i="12" s="1"/>
  <c r="I60" i="12"/>
  <c r="H60" i="12"/>
  <c r="G60" i="12"/>
  <c r="G59" i="12" s="1"/>
  <c r="G58" i="12" s="1"/>
  <c r="F60" i="12"/>
  <c r="D60" i="12" s="1"/>
  <c r="E60" i="12"/>
  <c r="N59" i="12"/>
  <c r="K59" i="12"/>
  <c r="I59" i="12"/>
  <c r="I58" i="12" s="1"/>
  <c r="H59" i="12"/>
  <c r="H58" i="12" s="1"/>
  <c r="E59" i="12"/>
  <c r="N58" i="12"/>
  <c r="M58" i="12"/>
  <c r="K58" i="12"/>
  <c r="J58" i="12"/>
  <c r="E58" i="12"/>
  <c r="D56" i="12"/>
  <c r="N55" i="12"/>
  <c r="M55" i="12"/>
  <c r="L55" i="12"/>
  <c r="K55" i="12"/>
  <c r="J55" i="12"/>
  <c r="I55" i="12"/>
  <c r="H55" i="12"/>
  <c r="D55" i="12" s="1"/>
  <c r="G55" i="12"/>
  <c r="F55" i="12"/>
  <c r="E55" i="12"/>
  <c r="D54" i="12"/>
  <c r="N53" i="12"/>
  <c r="N50" i="12" s="1"/>
  <c r="N49" i="12" s="1"/>
  <c r="N48" i="12" s="1"/>
  <c r="M53" i="12"/>
  <c r="M50" i="12" s="1"/>
  <c r="L53" i="12"/>
  <c r="K53" i="12"/>
  <c r="J53" i="12"/>
  <c r="J49" i="12" s="1"/>
  <c r="J48" i="12" s="1"/>
  <c r="J43" i="12" s="1"/>
  <c r="I53" i="12"/>
  <c r="H53" i="12"/>
  <c r="D53" i="12" s="1"/>
  <c r="G53" i="12"/>
  <c r="F53" i="12"/>
  <c r="E53" i="12"/>
  <c r="D52" i="12"/>
  <c r="D51" i="12"/>
  <c r="L50" i="12"/>
  <c r="L49" i="12" s="1"/>
  <c r="L48" i="12" s="1"/>
  <c r="K50" i="12"/>
  <c r="J50" i="12"/>
  <c r="I50" i="12"/>
  <c r="I49" i="12" s="1"/>
  <c r="I48" i="12" s="1"/>
  <c r="H50" i="12"/>
  <c r="H49" i="12" s="1"/>
  <c r="G50" i="12"/>
  <c r="F50" i="12"/>
  <c r="F49" i="12" s="1"/>
  <c r="E50" i="12"/>
  <c r="M49" i="12"/>
  <c r="K49" i="12"/>
  <c r="K48" i="12" s="1"/>
  <c r="G49" i="12"/>
  <c r="E49" i="12"/>
  <c r="E48" i="12" s="1"/>
  <c r="M48" i="12"/>
  <c r="G48" i="12"/>
  <c r="G43" i="12" s="1"/>
  <c r="F48" i="12"/>
  <c r="D39" i="12"/>
  <c r="N38" i="12"/>
  <c r="N35" i="12" s="1"/>
  <c r="N34" i="12" s="1"/>
  <c r="N33" i="12" s="1"/>
  <c r="M38" i="12"/>
  <c r="L38" i="12"/>
  <c r="K38" i="12"/>
  <c r="D38" i="12" s="1"/>
  <c r="I38" i="12"/>
  <c r="H38" i="12"/>
  <c r="F38" i="12"/>
  <c r="F35" i="12" s="1"/>
  <c r="F34" i="12" s="1"/>
  <c r="F33" i="12" s="1"/>
  <c r="E38" i="12"/>
  <c r="D37" i="12"/>
  <c r="N36" i="12"/>
  <c r="M36" i="12"/>
  <c r="L36" i="12"/>
  <c r="K36" i="12"/>
  <c r="I36" i="12"/>
  <c r="H36" i="12"/>
  <c r="D36" i="12" s="1"/>
  <c r="F36" i="12"/>
  <c r="E36" i="12"/>
  <c r="M35" i="12"/>
  <c r="L35" i="12"/>
  <c r="I35" i="12"/>
  <c r="E35" i="12"/>
  <c r="M34" i="12"/>
  <c r="L34" i="12"/>
  <c r="L33" i="12" s="1"/>
  <c r="I34" i="12"/>
  <c r="I33" i="12" s="1"/>
  <c r="I10" i="12" s="1"/>
  <c r="E34" i="12"/>
  <c r="M33" i="12"/>
  <c r="E33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N12" i="12"/>
  <c r="N11" i="12" s="1"/>
  <c r="M12" i="12"/>
  <c r="M11" i="12" s="1"/>
  <c r="M10" i="12" s="1"/>
  <c r="L12" i="12"/>
  <c r="K12" i="12"/>
  <c r="J12" i="12"/>
  <c r="I12" i="12"/>
  <c r="H12" i="12"/>
  <c r="H11" i="12" s="1"/>
  <c r="G12" i="12"/>
  <c r="D12" i="12" s="1"/>
  <c r="D11" i="12" s="1"/>
  <c r="F12" i="12"/>
  <c r="E12" i="12"/>
  <c r="L11" i="12"/>
  <c r="K11" i="12"/>
  <c r="I11" i="12"/>
  <c r="F11" i="12"/>
  <c r="E11" i="12"/>
  <c r="E10" i="12" s="1"/>
  <c r="N10" i="12"/>
  <c r="F10" i="12"/>
  <c r="H14" i="3"/>
  <c r="I14" i="3"/>
  <c r="E14" i="3"/>
  <c r="F14" i="3"/>
  <c r="H48" i="12" l="1"/>
  <c r="D49" i="12"/>
  <c r="D83" i="12"/>
  <c r="E79" i="12"/>
  <c r="F177" i="12"/>
  <c r="F176" i="12" s="1"/>
  <c r="I43" i="12"/>
  <c r="K77" i="12"/>
  <c r="K43" i="12" s="1"/>
  <c r="K10" i="12"/>
  <c r="J6" i="12"/>
  <c r="J5" i="12"/>
  <c r="N77" i="12"/>
  <c r="N43" i="12" s="1"/>
  <c r="L10" i="12"/>
  <c r="F129" i="12"/>
  <c r="F127" i="12" s="1"/>
  <c r="L129" i="12"/>
  <c r="L127" i="12" s="1"/>
  <c r="D165" i="12"/>
  <c r="F164" i="12"/>
  <c r="F163" i="12" s="1"/>
  <c r="G202" i="12"/>
  <c r="G201" i="12" s="1"/>
  <c r="G200" i="12" s="1"/>
  <c r="G199" i="12" s="1"/>
  <c r="G127" i="12" s="1"/>
  <c r="H35" i="12"/>
  <c r="F59" i="12"/>
  <c r="F58" i="12" s="1"/>
  <c r="D58" i="12" s="1"/>
  <c r="L88" i="12"/>
  <c r="D88" i="12" s="1"/>
  <c r="H94" i="12"/>
  <c r="H93" i="12" s="1"/>
  <c r="H92" i="12" s="1"/>
  <c r="F102" i="12"/>
  <c r="D102" i="12"/>
  <c r="M130" i="12"/>
  <c r="M129" i="12" s="1"/>
  <c r="D137" i="12"/>
  <c r="D167" i="12"/>
  <c r="D183" i="12"/>
  <c r="H188" i="12"/>
  <c r="D210" i="12"/>
  <c r="D214" i="12"/>
  <c r="D238" i="12"/>
  <c r="D239" i="12"/>
  <c r="K238" i="12"/>
  <c r="K237" i="12" s="1"/>
  <c r="K236" i="12" s="1"/>
  <c r="K235" i="12" s="1"/>
  <c r="D132" i="12"/>
  <c r="H177" i="12"/>
  <c r="H176" i="12" s="1"/>
  <c r="E97" i="12"/>
  <c r="E131" i="12"/>
  <c r="L164" i="12"/>
  <c r="L163" i="12" s="1"/>
  <c r="H200" i="12"/>
  <c r="H199" i="12" s="1"/>
  <c r="D218" i="12"/>
  <c r="K35" i="12"/>
  <c r="K34" i="12" s="1"/>
  <c r="K33" i="12" s="1"/>
  <c r="D81" i="12"/>
  <c r="L83" i="12"/>
  <c r="E163" i="12"/>
  <c r="D50" i="12"/>
  <c r="D99" i="12"/>
  <c r="D112" i="12"/>
  <c r="E111" i="12"/>
  <c r="H131" i="12"/>
  <c r="H130" i="12" s="1"/>
  <c r="H129" i="12" s="1"/>
  <c r="H127" i="12" s="1"/>
  <c r="N130" i="12"/>
  <c r="N129" i="12" s="1"/>
  <c r="N127" i="12" s="1"/>
  <c r="D155" i="12"/>
  <c r="D158" i="12"/>
  <c r="D159" i="12"/>
  <c r="H164" i="12"/>
  <c r="H163" i="12" s="1"/>
  <c r="K200" i="12"/>
  <c r="K199" i="12" s="1"/>
  <c r="I202" i="12"/>
  <c r="I201" i="12" s="1"/>
  <c r="I200" i="12" s="1"/>
  <c r="I199" i="12" s="1"/>
  <c r="M43" i="12"/>
  <c r="H236" i="12"/>
  <c r="H235" i="12" s="1"/>
  <c r="E200" i="12"/>
  <c r="M202" i="12"/>
  <c r="M201" i="12" s="1"/>
  <c r="M200" i="12" s="1"/>
  <c r="M199" i="12" s="1"/>
  <c r="D59" i="12"/>
  <c r="H80" i="12"/>
  <c r="H79" i="12" s="1"/>
  <c r="H78" i="12" s="1"/>
  <c r="H77" i="12" s="1"/>
  <c r="F94" i="12"/>
  <c r="F93" i="12" s="1"/>
  <c r="F92" i="12" s="1"/>
  <c r="F77" i="12" s="1"/>
  <c r="F43" i="12" s="1"/>
  <c r="N94" i="12"/>
  <c r="N93" i="12" s="1"/>
  <c r="N92" i="12" s="1"/>
  <c r="K94" i="12"/>
  <c r="K93" i="12" s="1"/>
  <c r="K92" i="12" s="1"/>
  <c r="K97" i="12"/>
  <c r="I130" i="12"/>
  <c r="I129" i="12" s="1"/>
  <c r="I127" i="12" s="1"/>
  <c r="I5" i="12" s="1"/>
  <c r="D142" i="12"/>
  <c r="D154" i="12"/>
  <c r="K178" i="12"/>
  <c r="K177" i="12" s="1"/>
  <c r="K176" i="12" s="1"/>
  <c r="K127" i="12" s="1"/>
  <c r="D188" i="12"/>
  <c r="N201" i="12"/>
  <c r="N200" i="12" s="1"/>
  <c r="N199" i="12" s="1"/>
  <c r="D237" i="12"/>
  <c r="D242" i="12"/>
  <c r="E241" i="12"/>
  <c r="E178" i="12"/>
  <c r="D215" i="12"/>
  <c r="D196" i="12"/>
  <c r="D219" i="12"/>
  <c r="G6" i="12" l="1"/>
  <c r="G5" i="12"/>
  <c r="N5" i="12"/>
  <c r="K6" i="12"/>
  <c r="K5" i="12"/>
  <c r="L79" i="12"/>
  <c r="L78" i="12" s="1"/>
  <c r="L77" i="12" s="1"/>
  <c r="L43" i="12" s="1"/>
  <c r="D97" i="12"/>
  <c r="D164" i="12"/>
  <c r="H43" i="12"/>
  <c r="D48" i="12"/>
  <c r="D200" i="12"/>
  <c r="D199" i="12" s="1"/>
  <c r="E199" i="12"/>
  <c r="E240" i="12"/>
  <c r="D241" i="12"/>
  <c r="E94" i="12"/>
  <c r="I6" i="12"/>
  <c r="D80" i="12"/>
  <c r="E130" i="12"/>
  <c r="D131" i="12"/>
  <c r="L6" i="12"/>
  <c r="L5" i="12"/>
  <c r="N6" i="12"/>
  <c r="D201" i="12"/>
  <c r="D111" i="12"/>
  <c r="E110" i="12"/>
  <c r="M127" i="12"/>
  <c r="D35" i="12"/>
  <c r="H34" i="12"/>
  <c r="E177" i="12"/>
  <c r="D178" i="12"/>
  <c r="D163" i="12"/>
  <c r="D202" i="12"/>
  <c r="F5" i="12"/>
  <c r="F6" i="12"/>
  <c r="D79" i="12"/>
  <c r="E78" i="12"/>
  <c r="I63" i="3"/>
  <c r="F50" i="3"/>
  <c r="E55" i="3"/>
  <c r="F55" i="3"/>
  <c r="E48" i="3"/>
  <c r="F48" i="3"/>
  <c r="L16" i="11"/>
  <c r="E60" i="3"/>
  <c r="E53" i="3"/>
  <c r="L10395" i="11"/>
  <c r="L8284" i="11"/>
  <c r="L7949" i="11"/>
  <c r="F46" i="3"/>
  <c r="L7135" i="11"/>
  <c r="F38" i="3"/>
  <c r="F66" i="3"/>
  <c r="E52" i="3"/>
  <c r="L6529" i="11"/>
  <c r="L6224" i="11"/>
  <c r="F65" i="3"/>
  <c r="E51" i="3"/>
  <c r="H51" i="3"/>
  <c r="I51" i="3"/>
  <c r="F51" i="3"/>
  <c r="F45" i="3" l="1"/>
  <c r="F52" i="3"/>
  <c r="K58" i="3"/>
  <c r="E59" i="3"/>
  <c r="E58" i="3" s="1"/>
  <c r="F49" i="3"/>
  <c r="H65" i="3"/>
  <c r="E24" i="3"/>
  <c r="E54" i="3"/>
  <c r="K54" i="3"/>
  <c r="I65" i="3"/>
  <c r="F54" i="3"/>
  <c r="F17" i="3"/>
  <c r="F16" i="3" s="1"/>
  <c r="H60" i="3"/>
  <c r="H58" i="3" s="1"/>
  <c r="I60" i="3"/>
  <c r="I58" i="3" s="1"/>
  <c r="E57" i="3"/>
  <c r="E56" i="3" s="1"/>
  <c r="M6" i="12"/>
  <c r="M5" i="12"/>
  <c r="E109" i="12"/>
  <c r="D109" i="12" s="1"/>
  <c r="D110" i="12"/>
  <c r="D240" i="12"/>
  <c r="E236" i="12"/>
  <c r="D78" i="12"/>
  <c r="E129" i="12"/>
  <c r="D130" i="12"/>
  <c r="D94" i="12"/>
  <c r="E93" i="12"/>
  <c r="E176" i="12"/>
  <c r="D177" i="12"/>
  <c r="D176" i="12" s="1"/>
  <c r="D34" i="12"/>
  <c r="D33" i="12" s="1"/>
  <c r="D10" i="12" s="1"/>
  <c r="H33" i="12"/>
  <c r="H10" i="12" s="1"/>
  <c r="E66" i="3"/>
  <c r="E38" i="3"/>
  <c r="E65" i="3"/>
  <c r="L6017" i="11"/>
  <c r="L5533" i="11"/>
  <c r="L5284" i="11"/>
  <c r="L5092" i="11"/>
  <c r="F43" i="3"/>
  <c r="F64" i="3"/>
  <c r="L58" i="3" l="1"/>
  <c r="E45" i="3"/>
  <c r="E46" i="3"/>
  <c r="I64" i="3"/>
  <c r="E64" i="3"/>
  <c r="H64" i="3"/>
  <c r="G64" i="3"/>
  <c r="G60" i="3"/>
  <c r="G58" i="3" s="1"/>
  <c r="G55" i="3"/>
  <c r="G57" i="3"/>
  <c r="G56" i="3" s="1"/>
  <c r="F20" i="3"/>
  <c r="F13" i="3"/>
  <c r="F12" i="3" s="1"/>
  <c r="E16" i="3"/>
  <c r="I57" i="3"/>
  <c r="I56" i="3" s="1"/>
  <c r="H57" i="3"/>
  <c r="H56" i="3" s="1"/>
  <c r="H6" i="12"/>
  <c r="H5" i="12"/>
  <c r="D129" i="12"/>
  <c r="E92" i="12"/>
  <c r="D93" i="12"/>
  <c r="E235" i="12"/>
  <c r="D235" i="12" s="1"/>
  <c r="D236" i="12"/>
  <c r="I44" i="3"/>
  <c r="H44" i="3"/>
  <c r="F44" i="3"/>
  <c r="E43" i="3"/>
  <c r="F63" i="3"/>
  <c r="F62" i="3" s="1"/>
  <c r="F61" i="3" s="1"/>
  <c r="H63" i="3"/>
  <c r="L4883" i="11"/>
  <c r="G13" i="1" l="1"/>
  <c r="G13" i="13"/>
  <c r="G63" i="3"/>
  <c r="E63" i="3"/>
  <c r="E62" i="3" s="1"/>
  <c r="E61" i="3" s="1"/>
  <c r="F13" i="13" s="1"/>
  <c r="H55" i="3"/>
  <c r="H54" i="3" s="1"/>
  <c r="I55" i="3"/>
  <c r="I54" i="3" s="1"/>
  <c r="K62" i="3"/>
  <c r="D92" i="12"/>
  <c r="D77" i="12" s="1"/>
  <c r="E77" i="12"/>
  <c r="E43" i="12" s="1"/>
  <c r="D43" i="12" s="1"/>
  <c r="E127" i="12"/>
  <c r="F42" i="3"/>
  <c r="L4200" i="11"/>
  <c r="L4187" i="11"/>
  <c r="L3675" i="11"/>
  <c r="L3405" i="11"/>
  <c r="L3149" i="11"/>
  <c r="I42" i="3"/>
  <c r="I37" i="3"/>
  <c r="E42" i="3"/>
  <c r="F40" i="3"/>
  <c r="L2623" i="11"/>
  <c r="L2051" i="11"/>
  <c r="L972" i="11"/>
  <c r="L143" i="11"/>
  <c r="F41" i="3"/>
  <c r="H37" i="3" l="1"/>
  <c r="F37" i="3"/>
  <c r="I36" i="3"/>
  <c r="H36" i="3"/>
  <c r="F36" i="3"/>
  <c r="K49" i="3"/>
  <c r="E50" i="3"/>
  <c r="E49" i="3" s="1"/>
  <c r="F13" i="1"/>
  <c r="E70" i="3"/>
  <c r="H42" i="3"/>
  <c r="E18" i="3"/>
  <c r="E12" i="3"/>
  <c r="F39" i="3"/>
  <c r="I38" i="3"/>
  <c r="H38" i="3"/>
  <c r="G52" i="3"/>
  <c r="F19" i="3"/>
  <c r="F18" i="3" s="1"/>
  <c r="D127" i="12"/>
  <c r="P127" i="12"/>
  <c r="Q127" i="12" s="1"/>
  <c r="E6" i="12"/>
  <c r="P6" i="12" s="1"/>
  <c r="E5" i="12"/>
  <c r="P5" i="12" s="1"/>
  <c r="E40" i="3"/>
  <c r="G38" i="3"/>
  <c r="E44" i="3"/>
  <c r="F237" i="9"/>
  <c r="H218" i="9"/>
  <c r="H228" i="9"/>
  <c r="F228" i="9"/>
  <c r="C229" i="9"/>
  <c r="F179" i="9"/>
  <c r="F153" i="9"/>
  <c r="D67" i="9"/>
  <c r="L49" i="3" l="1"/>
  <c r="E37" i="3"/>
  <c r="I25" i="3"/>
  <c r="F35" i="3"/>
  <c r="F34" i="3" s="1"/>
  <c r="G12" i="13" s="1"/>
  <c r="G11" i="13" s="1"/>
  <c r="E36" i="3"/>
  <c r="F22" i="3"/>
  <c r="E41" i="3"/>
  <c r="E39" i="3" s="1"/>
  <c r="H25" i="3"/>
  <c r="F23" i="3"/>
  <c r="F25" i="3"/>
  <c r="I24" i="3"/>
  <c r="H24" i="3"/>
  <c r="H35" i="3"/>
  <c r="I35" i="3"/>
  <c r="I52" i="3"/>
  <c r="H52" i="3"/>
  <c r="I41" i="3"/>
  <c r="H41" i="3"/>
  <c r="D6" i="12"/>
  <c r="D5" i="12"/>
  <c r="G42" i="3"/>
  <c r="G37" i="3"/>
  <c r="G36" i="3"/>
  <c r="G35" i="3" s="1"/>
  <c r="G218" i="9"/>
  <c r="G217" i="9"/>
  <c r="H220" i="9"/>
  <c r="C221" i="9"/>
  <c r="C253" i="9"/>
  <c r="F220" i="9"/>
  <c r="H221" i="9"/>
  <c r="F176" i="9"/>
  <c r="F161" i="9"/>
  <c r="F147" i="9"/>
  <c r="F143" i="9"/>
  <c r="E142" i="9"/>
  <c r="C223" i="8"/>
  <c r="C188" i="9"/>
  <c r="E6" i="9"/>
  <c r="E5" i="9"/>
  <c r="G5" i="9"/>
  <c r="I5" i="9"/>
  <c r="J5" i="9"/>
  <c r="K5" i="9"/>
  <c r="L5" i="9"/>
  <c r="M5" i="9"/>
  <c r="G6" i="9"/>
  <c r="I6" i="9"/>
  <c r="J6" i="9"/>
  <c r="K6" i="9"/>
  <c r="L6" i="9"/>
  <c r="M6" i="9"/>
  <c r="I229" i="9"/>
  <c r="I226" i="9"/>
  <c r="I223" i="9"/>
  <c r="I228" i="9"/>
  <c r="E35" i="3" l="1"/>
  <c r="E34" i="3" s="1"/>
  <c r="F33" i="3"/>
  <c r="G12" i="1"/>
  <c r="G11" i="1" s="1"/>
  <c r="G40" i="3"/>
  <c r="F21" i="3"/>
  <c r="I46" i="3"/>
  <c r="I66" i="3"/>
  <c r="H46" i="3"/>
  <c r="H66" i="3"/>
  <c r="H43" i="3"/>
  <c r="H45" i="3"/>
  <c r="I43" i="3"/>
  <c r="I45" i="3"/>
  <c r="Q128" i="12"/>
  <c r="R128" i="12" s="1"/>
  <c r="F142" i="9"/>
  <c r="H10" i="1"/>
  <c r="G14" i="3"/>
  <c r="E33" i="3" l="1"/>
  <c r="F12" i="13"/>
  <c r="F11" i="13" s="1"/>
  <c r="F11" i="3"/>
  <c r="I62" i="3"/>
  <c r="I61" i="3" s="1"/>
  <c r="F12" i="1"/>
  <c r="F11" i="1" s="1"/>
  <c r="H62" i="3"/>
  <c r="H61" i="3" s="1"/>
  <c r="I23" i="3"/>
  <c r="H40" i="3"/>
  <c r="H17" i="3"/>
  <c r="H16" i="3" s="1"/>
  <c r="H23" i="3"/>
  <c r="I17" i="3"/>
  <c r="I16" i="3" s="1"/>
  <c r="I13" i="3"/>
  <c r="I12" i="3" s="1"/>
  <c r="I40" i="3"/>
  <c r="H48" i="3"/>
  <c r="H50" i="3"/>
  <c r="H49" i="3" s="1"/>
  <c r="I48" i="3"/>
  <c r="H19" i="3"/>
  <c r="I19" i="3"/>
  <c r="I50" i="3"/>
  <c r="I49" i="3" s="1"/>
  <c r="C18" i="8"/>
  <c r="I13" i="1" l="1"/>
  <c r="I13" i="13"/>
  <c r="J13" i="1"/>
  <c r="J13" i="13"/>
  <c r="F10" i="3"/>
  <c r="G9" i="13"/>
  <c r="G8" i="13" s="1"/>
  <c r="G14" i="13" s="1"/>
  <c r="H39" i="3"/>
  <c r="H34" i="3" s="1"/>
  <c r="G9" i="1"/>
  <c r="G8" i="1" s="1"/>
  <c r="G14" i="1" s="1"/>
  <c r="I20" i="3"/>
  <c r="I18" i="3" s="1"/>
  <c r="H13" i="3"/>
  <c r="H12" i="3" s="1"/>
  <c r="H20" i="3"/>
  <c r="H18" i="3" s="1"/>
  <c r="I39" i="3"/>
  <c r="I34" i="3" s="1"/>
  <c r="J12" i="13" s="1"/>
  <c r="J11" i="13" s="1"/>
  <c r="E21" i="3"/>
  <c r="E11" i="3" s="1"/>
  <c r="F9" i="13" s="1"/>
  <c r="F8" i="13" s="1"/>
  <c r="F14" i="13" s="1"/>
  <c r="F229" i="9"/>
  <c r="F239" i="9"/>
  <c r="D69" i="9"/>
  <c r="D68" i="9"/>
  <c r="D116" i="9"/>
  <c r="I12" i="1" l="1"/>
  <c r="I11" i="1" s="1"/>
  <c r="I12" i="13"/>
  <c r="I11" i="13" s="1"/>
  <c r="H33" i="3"/>
  <c r="E10" i="3"/>
  <c r="F9" i="1"/>
  <c r="F8" i="1" s="1"/>
  <c r="F14" i="1" s="1"/>
  <c r="I22" i="3"/>
  <c r="I21" i="3" s="1"/>
  <c r="I11" i="3" s="1"/>
  <c r="J9" i="13" s="1"/>
  <c r="J8" i="13" s="1"/>
  <c r="J14" i="13" s="1"/>
  <c r="I33" i="3"/>
  <c r="J12" i="1"/>
  <c r="J11" i="1" s="1"/>
  <c r="H22" i="3"/>
  <c r="H21" i="3" s="1"/>
  <c r="H11" i="3" s="1"/>
  <c r="I9" i="13" s="1"/>
  <c r="I8" i="13" s="1"/>
  <c r="I14" i="13" s="1"/>
  <c r="J214" i="9"/>
  <c r="J213" i="9" s="1"/>
  <c r="J212" i="9" s="1"/>
  <c r="J211" i="9"/>
  <c r="J210" i="9"/>
  <c r="J208" i="9"/>
  <c r="J207" i="9" s="1"/>
  <c r="J202" i="9"/>
  <c r="J199" i="9"/>
  <c r="J198" i="9"/>
  <c r="J196" i="9"/>
  <c r="J195" i="9" s="1"/>
  <c r="J192" i="9"/>
  <c r="J191" i="9" s="1"/>
  <c r="J203" i="9"/>
  <c r="J201" i="9"/>
  <c r="J208" i="8"/>
  <c r="J204" i="8"/>
  <c r="J202" i="8"/>
  <c r="J198" i="8"/>
  <c r="E11" i="9"/>
  <c r="F11" i="9"/>
  <c r="G11" i="9"/>
  <c r="H11" i="9"/>
  <c r="I11" i="9"/>
  <c r="J11" i="9"/>
  <c r="K11" i="9"/>
  <c r="L11" i="9"/>
  <c r="M11" i="9"/>
  <c r="E11" i="8"/>
  <c r="F11" i="8"/>
  <c r="G11" i="8"/>
  <c r="H11" i="8"/>
  <c r="I11" i="8"/>
  <c r="J11" i="8"/>
  <c r="K11" i="8"/>
  <c r="L11" i="8"/>
  <c r="M11" i="8"/>
  <c r="D12" i="9"/>
  <c r="D11" i="9" s="1"/>
  <c r="C12" i="9"/>
  <c r="D11" i="8"/>
  <c r="D10" i="8" s="1"/>
  <c r="C12" i="8"/>
  <c r="I10" i="3" l="1"/>
  <c r="J9" i="1"/>
  <c r="J8" i="1" s="1"/>
  <c r="J14" i="1" s="1"/>
  <c r="H10" i="3"/>
  <c r="I9" i="1"/>
  <c r="I8" i="1" s="1"/>
  <c r="I14" i="1" s="1"/>
  <c r="J197" i="9"/>
  <c r="C11" i="8"/>
  <c r="J209" i="9"/>
  <c r="J200" i="9" s="1"/>
  <c r="J190" i="9"/>
  <c r="C11" i="9"/>
  <c r="D10" i="9"/>
  <c r="K164" i="9"/>
  <c r="K161" i="9" s="1"/>
  <c r="J261" i="9"/>
  <c r="J260" i="9" s="1"/>
  <c r="J259" i="9" s="1"/>
  <c r="J258" i="9" s="1"/>
  <c r="J257" i="9"/>
  <c r="J256" i="9" s="1"/>
  <c r="J255" i="9" s="1"/>
  <c r="J254" i="9" s="1"/>
  <c r="C214" i="9"/>
  <c r="C199" i="9"/>
  <c r="C198" i="9"/>
  <c r="J186" i="9"/>
  <c r="J185" i="9" s="1"/>
  <c r="J180" i="9"/>
  <c r="J163" i="9"/>
  <c r="J161" i="9" s="1"/>
  <c r="J148" i="9"/>
  <c r="J147" i="9" s="1"/>
  <c r="J154" i="9"/>
  <c r="J153" i="9" s="1"/>
  <c r="H261" i="9"/>
  <c r="H260" i="9" s="1"/>
  <c r="H259" i="9" s="1"/>
  <c r="H257" i="9"/>
  <c r="H256" i="9" s="1"/>
  <c r="H255" i="9" s="1"/>
  <c r="H239" i="9"/>
  <c r="C239" i="9" s="1"/>
  <c r="H231" i="9"/>
  <c r="C231" i="9" s="1"/>
  <c r="H229" i="9"/>
  <c r="H226" i="9"/>
  <c r="C226" i="9" s="1"/>
  <c r="H225" i="9"/>
  <c r="H223" i="9"/>
  <c r="H222" i="9"/>
  <c r="H186" i="9"/>
  <c r="H185" i="9" s="1"/>
  <c r="H164" i="9"/>
  <c r="H161" i="9" s="1"/>
  <c r="H159" i="9"/>
  <c r="H157" i="9"/>
  <c r="H154" i="9"/>
  <c r="H151" i="9"/>
  <c r="H148" i="9"/>
  <c r="H144" i="9"/>
  <c r="H143" i="9" s="1"/>
  <c r="G223" i="9"/>
  <c r="G222" i="9"/>
  <c r="C222" i="9" s="1"/>
  <c r="G164" i="9"/>
  <c r="G162" i="9"/>
  <c r="G155" i="9"/>
  <c r="G154" i="9"/>
  <c r="F257" i="9"/>
  <c r="F186" i="9"/>
  <c r="F185" i="9" s="1"/>
  <c r="F184" i="9"/>
  <c r="F182" i="9"/>
  <c r="C182" i="9" s="1"/>
  <c r="F180" i="9"/>
  <c r="F169" i="9"/>
  <c r="C169" i="9" s="1"/>
  <c r="F168" i="9"/>
  <c r="F164" i="9"/>
  <c r="F163" i="9"/>
  <c r="F159" i="9"/>
  <c r="F158" i="9"/>
  <c r="C158" i="9" s="1"/>
  <c r="F157" i="9"/>
  <c r="F156" i="9"/>
  <c r="C156" i="9" s="1"/>
  <c r="F155" i="9"/>
  <c r="F154" i="9"/>
  <c r="F151" i="9"/>
  <c r="C151" i="9" s="1"/>
  <c r="F150" i="9"/>
  <c r="F149" i="9"/>
  <c r="C149" i="9" s="1"/>
  <c r="F148" i="9"/>
  <c r="F145" i="9"/>
  <c r="C145" i="9" s="1"/>
  <c r="F144" i="9"/>
  <c r="E164" i="9"/>
  <c r="E159" i="9"/>
  <c r="E153" i="9" s="1"/>
  <c r="E150" i="9"/>
  <c r="E147" i="9" s="1"/>
  <c r="D124" i="9"/>
  <c r="D115" i="9"/>
  <c r="C115" i="9" s="1"/>
  <c r="D111" i="9"/>
  <c r="D110" i="9" s="1"/>
  <c r="D109" i="9"/>
  <c r="C109" i="9" s="1"/>
  <c r="D107" i="9"/>
  <c r="D106" i="9" s="1"/>
  <c r="D102" i="9"/>
  <c r="C102" i="9" s="1"/>
  <c r="D101" i="9"/>
  <c r="D97" i="9"/>
  <c r="D96" i="9" s="1"/>
  <c r="D95" i="9"/>
  <c r="D93" i="9"/>
  <c r="C93" i="9" s="1"/>
  <c r="D82" i="9"/>
  <c r="C82" i="9" s="1"/>
  <c r="C68" i="9"/>
  <c r="D62" i="9"/>
  <c r="D61" i="9" s="1"/>
  <c r="D60" i="9"/>
  <c r="D58" i="9"/>
  <c r="D57" i="9"/>
  <c r="C57" i="9" s="1"/>
  <c r="C44" i="9"/>
  <c r="D42" i="9"/>
  <c r="C42" i="9" s="1"/>
  <c r="D36" i="9"/>
  <c r="C36" i="9" s="1"/>
  <c r="D34" i="9"/>
  <c r="C34" i="9" s="1"/>
  <c r="D33" i="9"/>
  <c r="C33" i="9" s="1"/>
  <c r="D32" i="9"/>
  <c r="D31" i="9"/>
  <c r="C31" i="9" s="1"/>
  <c r="D30" i="9"/>
  <c r="D29" i="9"/>
  <c r="C29" i="9" s="1"/>
  <c r="D28" i="9"/>
  <c r="D27" i="9"/>
  <c r="C27" i="9" s="1"/>
  <c r="D26" i="9"/>
  <c r="D25" i="9"/>
  <c r="D24" i="9"/>
  <c r="C24" i="9" s="1"/>
  <c r="D23" i="9"/>
  <c r="C23" i="9" s="1"/>
  <c r="D22" i="9"/>
  <c r="D21" i="9"/>
  <c r="C21" i="9" s="1"/>
  <c r="D18" i="9"/>
  <c r="C18" i="9" s="1"/>
  <c r="D17" i="9"/>
  <c r="H284" i="9"/>
  <c r="C272" i="9"/>
  <c r="C270" i="9"/>
  <c r="C266" i="9"/>
  <c r="C264" i="9"/>
  <c r="C263" i="9"/>
  <c r="C262" i="9"/>
  <c r="C261" i="9"/>
  <c r="M260" i="9"/>
  <c r="M259" i="9" s="1"/>
  <c r="M258" i="9" s="1"/>
  <c r="L260" i="9"/>
  <c r="L259" i="9" s="1"/>
  <c r="L258" i="9" s="1"/>
  <c r="K260" i="9"/>
  <c r="K259" i="9" s="1"/>
  <c r="K258" i="9" s="1"/>
  <c r="I260" i="9"/>
  <c r="I259" i="9" s="1"/>
  <c r="I258" i="9" s="1"/>
  <c r="G260" i="9"/>
  <c r="G259" i="9" s="1"/>
  <c r="G258" i="9" s="1"/>
  <c r="F260" i="9"/>
  <c r="F259" i="9" s="1"/>
  <c r="F258" i="9" s="1"/>
  <c r="E260" i="9"/>
  <c r="D260" i="9"/>
  <c r="D259" i="9" s="1"/>
  <c r="M256" i="9"/>
  <c r="M255" i="9" s="1"/>
  <c r="L256" i="9"/>
  <c r="L255" i="9" s="1"/>
  <c r="K256" i="9"/>
  <c r="K255" i="9" s="1"/>
  <c r="G256" i="9"/>
  <c r="G255" i="9" s="1"/>
  <c r="F256" i="9"/>
  <c r="F255" i="9" s="1"/>
  <c r="E256" i="9"/>
  <c r="E255" i="9" s="1"/>
  <c r="D256" i="9"/>
  <c r="D255" i="9" s="1"/>
  <c r="I255" i="9"/>
  <c r="C240" i="9"/>
  <c r="C238" i="9"/>
  <c r="M237" i="9"/>
  <c r="M236" i="9" s="1"/>
  <c r="M235" i="9" s="1"/>
  <c r="L237" i="9"/>
  <c r="L236" i="9" s="1"/>
  <c r="L235" i="9" s="1"/>
  <c r="K237" i="9"/>
  <c r="K236" i="9" s="1"/>
  <c r="K235" i="9" s="1"/>
  <c r="J237" i="9"/>
  <c r="J236" i="9" s="1"/>
  <c r="J235" i="9" s="1"/>
  <c r="I237" i="9"/>
  <c r="G237" i="9"/>
  <c r="G236" i="9" s="1"/>
  <c r="G235" i="9" s="1"/>
  <c r="F236" i="9"/>
  <c r="E237" i="9"/>
  <c r="E236" i="9" s="1"/>
  <c r="E235" i="9" s="1"/>
  <c r="D237" i="9"/>
  <c r="C234" i="9"/>
  <c r="M233" i="9"/>
  <c r="M232" i="9" s="1"/>
  <c r="L233" i="9"/>
  <c r="L232" i="9" s="1"/>
  <c r="K233" i="9"/>
  <c r="J233" i="9"/>
  <c r="J232" i="9" s="1"/>
  <c r="H233" i="9"/>
  <c r="H232" i="9" s="1"/>
  <c r="G233" i="9"/>
  <c r="G232" i="9" s="1"/>
  <c r="F233" i="9"/>
  <c r="F232" i="9" s="1"/>
  <c r="E233" i="9"/>
  <c r="E232" i="9" s="1"/>
  <c r="D233" i="9"/>
  <c r="D232" i="9" s="1"/>
  <c r="K232" i="9"/>
  <c r="C230" i="9"/>
  <c r="M228" i="9"/>
  <c r="L228" i="9"/>
  <c r="K228" i="9"/>
  <c r="J228" i="9"/>
  <c r="G228" i="9"/>
  <c r="E228" i="9"/>
  <c r="D228" i="9"/>
  <c r="C227" i="9"/>
  <c r="C225" i="9"/>
  <c r="C224" i="9"/>
  <c r="M221" i="9"/>
  <c r="L221" i="9"/>
  <c r="K221" i="9"/>
  <c r="J221" i="9"/>
  <c r="I221" i="9"/>
  <c r="I220" i="9" s="1"/>
  <c r="F221" i="9"/>
  <c r="E221" i="9"/>
  <c r="D221" i="9"/>
  <c r="C215" i="9"/>
  <c r="L213" i="9"/>
  <c r="L212" i="9" s="1"/>
  <c r="K213" i="9"/>
  <c r="K212" i="9" s="1"/>
  <c r="H213" i="9"/>
  <c r="H212" i="9" s="1"/>
  <c r="G213" i="9"/>
  <c r="G212" i="9" s="1"/>
  <c r="E213" i="9"/>
  <c r="E212" i="9" s="1"/>
  <c r="D213" i="9"/>
  <c r="D212" i="9" s="1"/>
  <c r="I212" i="9"/>
  <c r="F212" i="9"/>
  <c r="C211" i="9"/>
  <c r="C210" i="9"/>
  <c r="L209" i="9"/>
  <c r="L207" i="9" s="1"/>
  <c r="K209" i="9"/>
  <c r="I209" i="9"/>
  <c r="H209" i="9"/>
  <c r="G209" i="9"/>
  <c r="F209" i="9"/>
  <c r="E209" i="9"/>
  <c r="D209" i="9"/>
  <c r="K207" i="9"/>
  <c r="I207" i="9"/>
  <c r="H207" i="9"/>
  <c r="G207" i="9"/>
  <c r="F207" i="9"/>
  <c r="E207" i="9"/>
  <c r="D207" i="9"/>
  <c r="C206" i="9"/>
  <c r="C205" i="9"/>
  <c r="C204" i="9"/>
  <c r="L203" i="9"/>
  <c r="K203" i="9"/>
  <c r="H203" i="9"/>
  <c r="G203" i="9"/>
  <c r="E203" i="9"/>
  <c r="D203" i="9"/>
  <c r="L201" i="9"/>
  <c r="K201" i="9"/>
  <c r="H201" i="9"/>
  <c r="G201" i="9"/>
  <c r="E201" i="9"/>
  <c r="D201" i="9"/>
  <c r="L197" i="9"/>
  <c r="K197" i="9"/>
  <c r="H197" i="9"/>
  <c r="G197" i="9"/>
  <c r="E197" i="9"/>
  <c r="D197" i="9"/>
  <c r="L195" i="9"/>
  <c r="K195" i="9"/>
  <c r="H195" i="9"/>
  <c r="G195" i="9"/>
  <c r="E195" i="9"/>
  <c r="D195" i="9"/>
  <c r="C194" i="9"/>
  <c r="C193" i="9"/>
  <c r="C192" i="9"/>
  <c r="L191" i="9"/>
  <c r="L170" i="9" s="1"/>
  <c r="K191" i="9"/>
  <c r="H191" i="9"/>
  <c r="G191" i="9"/>
  <c r="E191" i="9"/>
  <c r="E190" i="9" s="1"/>
  <c r="D191" i="9"/>
  <c r="M188" i="9"/>
  <c r="C187" i="9"/>
  <c r="C186" i="9"/>
  <c r="M185" i="9"/>
  <c r="L185" i="9"/>
  <c r="K185" i="9"/>
  <c r="I185" i="9"/>
  <c r="G185" i="9"/>
  <c r="E185" i="9"/>
  <c r="D185" i="9"/>
  <c r="C184" i="9"/>
  <c r="C183" i="9"/>
  <c r="C181" i="9"/>
  <c r="M179" i="9"/>
  <c r="L179" i="9"/>
  <c r="L177" i="9" s="1"/>
  <c r="K179" i="9"/>
  <c r="J179" i="9"/>
  <c r="I179" i="9"/>
  <c r="H179" i="9"/>
  <c r="G179" i="9"/>
  <c r="E179" i="9"/>
  <c r="D179" i="9"/>
  <c r="C178" i="9"/>
  <c r="M177" i="9"/>
  <c r="M176" i="9" s="1"/>
  <c r="M175" i="9" s="1"/>
  <c r="K177" i="9"/>
  <c r="J177" i="9"/>
  <c r="I177" i="9"/>
  <c r="H177" i="9"/>
  <c r="G177" i="9"/>
  <c r="F177" i="9"/>
  <c r="E177" i="9"/>
  <c r="D177" i="9"/>
  <c r="C174" i="9"/>
  <c r="C173" i="9"/>
  <c r="C172" i="9"/>
  <c r="M171" i="9"/>
  <c r="L171" i="9"/>
  <c r="K171" i="9"/>
  <c r="K170" i="9" s="1"/>
  <c r="J171" i="9"/>
  <c r="J170" i="9" s="1"/>
  <c r="I171" i="9"/>
  <c r="I170" i="9" s="1"/>
  <c r="H171" i="9"/>
  <c r="H170" i="9" s="1"/>
  <c r="G171" i="9"/>
  <c r="G170" i="9" s="1"/>
  <c r="F171" i="9"/>
  <c r="F170" i="9" s="1"/>
  <c r="E171" i="9"/>
  <c r="D171" i="9"/>
  <c r="D170" i="9" s="1"/>
  <c r="M170" i="9"/>
  <c r="E170" i="9"/>
  <c r="M167" i="9"/>
  <c r="M166" i="9" s="1"/>
  <c r="L167" i="9"/>
  <c r="L166" i="9" s="1"/>
  <c r="K167" i="9"/>
  <c r="K166" i="9" s="1"/>
  <c r="J167" i="9"/>
  <c r="I167" i="9"/>
  <c r="I166" i="9" s="1"/>
  <c r="H167" i="9"/>
  <c r="H166" i="9" s="1"/>
  <c r="G167" i="9"/>
  <c r="G166" i="9" s="1"/>
  <c r="E167" i="9"/>
  <c r="D167" i="9"/>
  <c r="D166" i="9" s="1"/>
  <c r="J166" i="9"/>
  <c r="C165" i="9"/>
  <c r="C162" i="9"/>
  <c r="M161" i="9"/>
  <c r="L161" i="9"/>
  <c r="I161" i="9"/>
  <c r="D161" i="9"/>
  <c r="M153" i="9"/>
  <c r="L153" i="9"/>
  <c r="K153" i="9"/>
  <c r="D153" i="9"/>
  <c r="M147" i="9"/>
  <c r="L147" i="9"/>
  <c r="K147" i="9"/>
  <c r="I147" i="9"/>
  <c r="G147" i="9"/>
  <c r="D147" i="9"/>
  <c r="C146" i="9"/>
  <c r="J144" i="9"/>
  <c r="M143" i="9"/>
  <c r="L143" i="9"/>
  <c r="K143" i="9"/>
  <c r="I143" i="9"/>
  <c r="G143" i="9"/>
  <c r="E143" i="9"/>
  <c r="D143" i="9"/>
  <c r="C124" i="9"/>
  <c r="M123" i="9"/>
  <c r="M122" i="9" s="1"/>
  <c r="M121" i="9" s="1"/>
  <c r="M120" i="9" s="1"/>
  <c r="L123" i="9"/>
  <c r="K123" i="9"/>
  <c r="K122" i="9" s="1"/>
  <c r="K121" i="9" s="1"/>
  <c r="K120" i="9" s="1"/>
  <c r="J123" i="9"/>
  <c r="J122" i="9" s="1"/>
  <c r="J121" i="9" s="1"/>
  <c r="J120" i="9" s="1"/>
  <c r="I123" i="9"/>
  <c r="I122" i="9" s="1"/>
  <c r="H123" i="9"/>
  <c r="H122" i="9" s="1"/>
  <c r="H121" i="9" s="1"/>
  <c r="H120" i="9" s="1"/>
  <c r="G123" i="9"/>
  <c r="G122" i="9" s="1"/>
  <c r="G121" i="9" s="1"/>
  <c r="G120" i="9" s="1"/>
  <c r="F123" i="9"/>
  <c r="F122" i="9" s="1"/>
  <c r="E123" i="9"/>
  <c r="E122" i="9" s="1"/>
  <c r="E121" i="9" s="1"/>
  <c r="E120" i="9" s="1"/>
  <c r="D123" i="9"/>
  <c r="L122" i="9"/>
  <c r="L121" i="9" s="1"/>
  <c r="L120" i="9" s="1"/>
  <c r="I120" i="9"/>
  <c r="F120" i="9"/>
  <c r="C116" i="9"/>
  <c r="M114" i="9"/>
  <c r="M113" i="9" s="1"/>
  <c r="L114" i="9"/>
  <c r="L113" i="9" s="1"/>
  <c r="K114" i="9"/>
  <c r="K113" i="9" s="1"/>
  <c r="J114" i="9"/>
  <c r="J113" i="9" s="1"/>
  <c r="H114" i="9"/>
  <c r="H113" i="9" s="1"/>
  <c r="G114" i="9"/>
  <c r="G113" i="9" s="1"/>
  <c r="E114" i="9"/>
  <c r="E113" i="9" s="1"/>
  <c r="C112" i="9"/>
  <c r="M110" i="9"/>
  <c r="M108" i="9" s="1"/>
  <c r="L110" i="9"/>
  <c r="L108" i="9" s="1"/>
  <c r="K110" i="9"/>
  <c r="K108" i="9" s="1"/>
  <c r="J110" i="9"/>
  <c r="J108" i="9" s="1"/>
  <c r="H110" i="9"/>
  <c r="H108" i="9" s="1"/>
  <c r="G110" i="9"/>
  <c r="G108" i="9" s="1"/>
  <c r="E110" i="9"/>
  <c r="E108" i="9" s="1"/>
  <c r="D108" i="9"/>
  <c r="M106" i="9"/>
  <c r="L106" i="9"/>
  <c r="K106" i="9"/>
  <c r="J106" i="9"/>
  <c r="H106" i="9"/>
  <c r="G106" i="9"/>
  <c r="G105" i="9" s="1"/>
  <c r="E106" i="9"/>
  <c r="M100" i="9"/>
  <c r="M99" i="9" s="1"/>
  <c r="L100" i="9"/>
  <c r="K100" i="9"/>
  <c r="K99" i="9" s="1"/>
  <c r="J100" i="9"/>
  <c r="J99" i="9" s="1"/>
  <c r="H100" i="9"/>
  <c r="H99" i="9" s="1"/>
  <c r="G100" i="9"/>
  <c r="G99" i="9" s="1"/>
  <c r="E100" i="9"/>
  <c r="E99" i="9" s="1"/>
  <c r="L99" i="9"/>
  <c r="C98" i="9"/>
  <c r="M96" i="9"/>
  <c r="L96" i="9"/>
  <c r="L94" i="9" s="1"/>
  <c r="K96" i="9"/>
  <c r="K94" i="9" s="1"/>
  <c r="J96" i="9"/>
  <c r="J94" i="9" s="1"/>
  <c r="H96" i="9"/>
  <c r="G96" i="9"/>
  <c r="G94" i="9" s="1"/>
  <c r="E96" i="9"/>
  <c r="E94" i="9" s="1"/>
  <c r="C95" i="9"/>
  <c r="H94" i="9"/>
  <c r="D94" i="9"/>
  <c r="M92" i="9"/>
  <c r="L92" i="9"/>
  <c r="K92" i="9"/>
  <c r="J92" i="9"/>
  <c r="H92" i="9"/>
  <c r="H91" i="9" s="1"/>
  <c r="G92" i="9"/>
  <c r="E92" i="9"/>
  <c r="M81" i="9"/>
  <c r="M80" i="9" s="1"/>
  <c r="L81" i="9"/>
  <c r="L80" i="9" s="1"/>
  <c r="L78" i="9" s="1"/>
  <c r="K81" i="9"/>
  <c r="K80" i="9" s="1"/>
  <c r="J81" i="9"/>
  <c r="J80" i="9" s="1"/>
  <c r="J78" i="9" s="1"/>
  <c r="I81" i="9"/>
  <c r="I80" i="9" s="1"/>
  <c r="H81" i="9"/>
  <c r="H80" i="9" s="1"/>
  <c r="G81" i="9"/>
  <c r="G80" i="9" s="1"/>
  <c r="F81" i="9"/>
  <c r="F80" i="9" s="1"/>
  <c r="F78" i="9" s="1"/>
  <c r="E81" i="9"/>
  <c r="E80" i="9" s="1"/>
  <c r="E79" i="9" s="1"/>
  <c r="L79" i="9"/>
  <c r="C69" i="9"/>
  <c r="M67" i="9"/>
  <c r="M66" i="9" s="1"/>
  <c r="M64" i="9" s="1"/>
  <c r="L67" i="9"/>
  <c r="L66" i="9" s="1"/>
  <c r="K67" i="9"/>
  <c r="J67" i="9"/>
  <c r="J66" i="9" s="1"/>
  <c r="J64" i="9" s="1"/>
  <c r="I67" i="9"/>
  <c r="I66" i="9" s="1"/>
  <c r="I65" i="9" s="1"/>
  <c r="H67" i="9"/>
  <c r="H66" i="9" s="1"/>
  <c r="H64" i="9" s="1"/>
  <c r="G67" i="9"/>
  <c r="G66" i="9" s="1"/>
  <c r="F67" i="9"/>
  <c r="E67" i="9"/>
  <c r="E66" i="9" s="1"/>
  <c r="E65" i="9" s="1"/>
  <c r="K66" i="9"/>
  <c r="F66" i="9"/>
  <c r="F65" i="9" s="1"/>
  <c r="M61" i="9"/>
  <c r="L61" i="9"/>
  <c r="K61" i="9"/>
  <c r="J61" i="9"/>
  <c r="I61" i="9"/>
  <c r="H61" i="9"/>
  <c r="G61" i="9"/>
  <c r="F61" i="9"/>
  <c r="E61" i="9"/>
  <c r="C60" i="9"/>
  <c r="M59" i="9"/>
  <c r="M56" i="9" s="1"/>
  <c r="L59" i="9"/>
  <c r="L56" i="9" s="1"/>
  <c r="K59" i="9"/>
  <c r="K56" i="9" s="1"/>
  <c r="J59" i="9"/>
  <c r="I59" i="9"/>
  <c r="H59" i="9"/>
  <c r="G59" i="9"/>
  <c r="F59" i="9"/>
  <c r="E59" i="9"/>
  <c r="D59" i="9"/>
  <c r="J56" i="9"/>
  <c r="I56" i="9"/>
  <c r="H56" i="9"/>
  <c r="G56" i="9"/>
  <c r="F56" i="9"/>
  <c r="E56" i="9"/>
  <c r="C50" i="9"/>
  <c r="M49" i="9"/>
  <c r="M48" i="9" s="1"/>
  <c r="M47" i="9" s="1"/>
  <c r="M46" i="9" s="1"/>
  <c r="L49" i="9"/>
  <c r="K49" i="9"/>
  <c r="K48" i="9" s="1"/>
  <c r="K47" i="9" s="1"/>
  <c r="K46" i="9" s="1"/>
  <c r="J49" i="9"/>
  <c r="J48" i="9" s="1"/>
  <c r="J47" i="9" s="1"/>
  <c r="J46" i="9" s="1"/>
  <c r="H49" i="9"/>
  <c r="H48" i="9" s="1"/>
  <c r="H47" i="9" s="1"/>
  <c r="H46" i="9" s="1"/>
  <c r="G49" i="9"/>
  <c r="G48" i="9" s="1"/>
  <c r="G47" i="9" s="1"/>
  <c r="G46" i="9" s="1"/>
  <c r="E49" i="9"/>
  <c r="L48" i="9"/>
  <c r="L47" i="9" s="1"/>
  <c r="L46" i="9" s="1"/>
  <c r="M43" i="9"/>
  <c r="L43" i="9"/>
  <c r="K43" i="9"/>
  <c r="J43" i="9"/>
  <c r="H43" i="9"/>
  <c r="G43" i="9"/>
  <c r="E43" i="9"/>
  <c r="M41" i="9"/>
  <c r="M40" i="9" s="1"/>
  <c r="M39" i="9" s="1"/>
  <c r="M38" i="9" s="1"/>
  <c r="M35" i="9" s="1"/>
  <c r="M15" i="9" s="1"/>
  <c r="M14" i="9" s="1"/>
  <c r="M13" i="9" s="1"/>
  <c r="L41" i="9"/>
  <c r="K41" i="9"/>
  <c r="K40" i="9" s="1"/>
  <c r="K39" i="9" s="1"/>
  <c r="K38" i="9" s="1"/>
  <c r="K35" i="9" s="1"/>
  <c r="K15" i="9" s="1"/>
  <c r="K14" i="9" s="1"/>
  <c r="K13" i="9" s="1"/>
  <c r="J41" i="9"/>
  <c r="H41" i="9"/>
  <c r="G41" i="9"/>
  <c r="E41" i="9"/>
  <c r="E40" i="9" s="1"/>
  <c r="E39" i="9" s="1"/>
  <c r="E38" i="9" s="1"/>
  <c r="E35" i="9" s="1"/>
  <c r="D35" i="9"/>
  <c r="C32" i="9"/>
  <c r="C30" i="9"/>
  <c r="C28" i="9"/>
  <c r="C26" i="9"/>
  <c r="C25" i="9"/>
  <c r="C22" i="9"/>
  <c r="C20" i="9"/>
  <c r="C19" i="9"/>
  <c r="C17" i="9"/>
  <c r="M16" i="9"/>
  <c r="L16" i="9"/>
  <c r="K16" i="9"/>
  <c r="J16" i="9"/>
  <c r="H16" i="9"/>
  <c r="G16" i="9"/>
  <c r="E16" i="9"/>
  <c r="I15" i="9"/>
  <c r="I10" i="9" s="1"/>
  <c r="F15" i="9"/>
  <c r="F10" i="9" s="1"/>
  <c r="C56" i="8"/>
  <c r="M55" i="8"/>
  <c r="M54" i="8" s="1"/>
  <c r="M53" i="8" s="1"/>
  <c r="M52" i="8" s="1"/>
  <c r="L55" i="8"/>
  <c r="L54" i="8" s="1"/>
  <c r="L53" i="8" s="1"/>
  <c r="L52" i="8" s="1"/>
  <c r="K55" i="8"/>
  <c r="K54" i="8" s="1"/>
  <c r="K53" i="8" s="1"/>
  <c r="K52" i="8" s="1"/>
  <c r="J55" i="8"/>
  <c r="J54" i="8" s="1"/>
  <c r="J53" i="8" s="1"/>
  <c r="J52" i="8" s="1"/>
  <c r="H55" i="8"/>
  <c r="H54" i="8" s="1"/>
  <c r="H53" i="8" s="1"/>
  <c r="H52" i="8" s="1"/>
  <c r="G55" i="8"/>
  <c r="G54" i="8" s="1"/>
  <c r="G53" i="8" s="1"/>
  <c r="G52" i="8" s="1"/>
  <c r="E55" i="8"/>
  <c r="E54" i="8" s="1"/>
  <c r="E53" i="8" s="1"/>
  <c r="E52" i="8" s="1"/>
  <c r="D55" i="8"/>
  <c r="D54" i="8" s="1"/>
  <c r="D41" i="8"/>
  <c r="D22" i="8"/>
  <c r="M22" i="8"/>
  <c r="L22" i="8"/>
  <c r="K22" i="8"/>
  <c r="J22" i="8"/>
  <c r="H22" i="8"/>
  <c r="G22" i="8"/>
  <c r="E22" i="8"/>
  <c r="H290" i="8"/>
  <c r="C278" i="8"/>
  <c r="C276" i="8"/>
  <c r="C272" i="8"/>
  <c r="C270" i="8"/>
  <c r="C269" i="8"/>
  <c r="C268" i="8"/>
  <c r="J267" i="8"/>
  <c r="J266" i="8" s="1"/>
  <c r="J265" i="8" s="1"/>
  <c r="J264" i="8" s="1"/>
  <c r="M266" i="8"/>
  <c r="M265" i="8" s="1"/>
  <c r="M264" i="8" s="1"/>
  <c r="L266" i="8"/>
  <c r="L265" i="8" s="1"/>
  <c r="L264" i="8" s="1"/>
  <c r="K266" i="8"/>
  <c r="K265" i="8" s="1"/>
  <c r="K264" i="8" s="1"/>
  <c r="I266" i="8"/>
  <c r="I265" i="8" s="1"/>
  <c r="I264" i="8" s="1"/>
  <c r="H266" i="8"/>
  <c r="H265" i="8" s="1"/>
  <c r="H264" i="8" s="1"/>
  <c r="G266" i="8"/>
  <c r="G265" i="8" s="1"/>
  <c r="G264" i="8" s="1"/>
  <c r="F266" i="8"/>
  <c r="E266" i="8"/>
  <c r="E265" i="8" s="1"/>
  <c r="E264" i="8" s="1"/>
  <c r="D266" i="8"/>
  <c r="D265" i="8" s="1"/>
  <c r="D264" i="8" s="1"/>
  <c r="J263" i="8"/>
  <c r="J262" i="8" s="1"/>
  <c r="J261" i="8" s="1"/>
  <c r="J260" i="8" s="1"/>
  <c r="C263" i="8"/>
  <c r="M262" i="8"/>
  <c r="M261" i="8" s="1"/>
  <c r="L262" i="8"/>
  <c r="L261" i="8" s="1"/>
  <c r="L260" i="8" s="1"/>
  <c r="L259" i="8" s="1"/>
  <c r="K262" i="8"/>
  <c r="K261" i="8" s="1"/>
  <c r="H262" i="8"/>
  <c r="G262" i="8"/>
  <c r="G261" i="8" s="1"/>
  <c r="F262" i="8"/>
  <c r="F261" i="8" s="1"/>
  <c r="E262" i="8"/>
  <c r="E261" i="8" s="1"/>
  <c r="D262" i="8"/>
  <c r="I261" i="8"/>
  <c r="I260" i="8" s="1"/>
  <c r="I259" i="8" s="1"/>
  <c r="H261" i="8"/>
  <c r="H260" i="8" s="1"/>
  <c r="C246" i="8"/>
  <c r="C245" i="8"/>
  <c r="C244" i="8"/>
  <c r="M243" i="8"/>
  <c r="M242" i="8" s="1"/>
  <c r="M241" i="8" s="1"/>
  <c r="L243" i="8"/>
  <c r="L242" i="8" s="1"/>
  <c r="L241" i="8" s="1"/>
  <c r="K243" i="8"/>
  <c r="K242" i="8" s="1"/>
  <c r="K241" i="8" s="1"/>
  <c r="J243" i="8"/>
  <c r="J242" i="8" s="1"/>
  <c r="J241" i="8" s="1"/>
  <c r="I243" i="8"/>
  <c r="H243" i="8"/>
  <c r="H242" i="8" s="1"/>
  <c r="H241" i="8" s="1"/>
  <c r="G243" i="8"/>
  <c r="F243" i="8"/>
  <c r="F242" i="8" s="1"/>
  <c r="F241" i="8" s="1"/>
  <c r="E243" i="8"/>
  <c r="E242" i="8" s="1"/>
  <c r="E241" i="8" s="1"/>
  <c r="D243" i="8"/>
  <c r="G242" i="8"/>
  <c r="G241" i="8" s="1"/>
  <c r="C240" i="8"/>
  <c r="M239" i="8"/>
  <c r="M238" i="8" s="1"/>
  <c r="L239" i="8"/>
  <c r="K239" i="8"/>
  <c r="K238" i="8" s="1"/>
  <c r="J239" i="8"/>
  <c r="J238" i="8" s="1"/>
  <c r="H239" i="8"/>
  <c r="H238" i="8" s="1"/>
  <c r="G239" i="8"/>
  <c r="G238" i="8" s="1"/>
  <c r="F239" i="8"/>
  <c r="F238" i="8" s="1"/>
  <c r="E239" i="8"/>
  <c r="E238" i="8" s="1"/>
  <c r="D239" i="8"/>
  <c r="L238" i="8"/>
  <c r="C237" i="8"/>
  <c r="C236" i="8"/>
  <c r="C235" i="8"/>
  <c r="M234" i="8"/>
  <c r="L234" i="8"/>
  <c r="K234" i="8"/>
  <c r="J234" i="8"/>
  <c r="I234" i="8"/>
  <c r="H234" i="8"/>
  <c r="G234" i="8"/>
  <c r="F234" i="8"/>
  <c r="E234" i="8"/>
  <c r="D234" i="8"/>
  <c r="C233" i="8"/>
  <c r="C232" i="8"/>
  <c r="C231" i="8"/>
  <c r="C230" i="8"/>
  <c r="H229" i="8"/>
  <c r="G229" i="8"/>
  <c r="H228" i="8"/>
  <c r="G228" i="8"/>
  <c r="M227" i="8"/>
  <c r="L227" i="8"/>
  <c r="L226" i="8" s="1"/>
  <c r="K227" i="8"/>
  <c r="J227" i="8"/>
  <c r="I227" i="8"/>
  <c r="I226" i="8" s="1"/>
  <c r="I225" i="8" s="1"/>
  <c r="I224" i="8" s="1"/>
  <c r="I223" i="8" s="1"/>
  <c r="F227" i="8"/>
  <c r="E227" i="8"/>
  <c r="D227" i="8"/>
  <c r="C221" i="8"/>
  <c r="C220" i="8"/>
  <c r="L219" i="8"/>
  <c r="L218" i="8" s="1"/>
  <c r="K219" i="8"/>
  <c r="K218" i="8" s="1"/>
  <c r="J219" i="8"/>
  <c r="J218" i="8" s="1"/>
  <c r="H219" i="8"/>
  <c r="H218" i="8" s="1"/>
  <c r="G219" i="8"/>
  <c r="E219" i="8"/>
  <c r="E218" i="8" s="1"/>
  <c r="D219" i="8"/>
  <c r="D218" i="8" s="1"/>
  <c r="I218" i="8"/>
  <c r="G218" i="8"/>
  <c r="F218" i="8"/>
  <c r="C217" i="8"/>
  <c r="J216" i="8"/>
  <c r="L215" i="8"/>
  <c r="L213" i="8" s="1"/>
  <c r="K215" i="8"/>
  <c r="I215" i="8"/>
  <c r="H215" i="8"/>
  <c r="G215" i="8"/>
  <c r="F215" i="8"/>
  <c r="E215" i="8"/>
  <c r="D215" i="8"/>
  <c r="K213" i="8"/>
  <c r="I213" i="8"/>
  <c r="H213" i="8"/>
  <c r="G213" i="8"/>
  <c r="F213" i="8"/>
  <c r="E213" i="8"/>
  <c r="D213" i="8"/>
  <c r="C212" i="8"/>
  <c r="C211" i="8"/>
  <c r="C210" i="8"/>
  <c r="L209" i="8"/>
  <c r="K209" i="8"/>
  <c r="J209" i="8"/>
  <c r="H209" i="8"/>
  <c r="G209" i="8"/>
  <c r="E209" i="8"/>
  <c r="D209" i="8"/>
  <c r="C208" i="8"/>
  <c r="L207" i="8"/>
  <c r="K207" i="8"/>
  <c r="J207" i="8"/>
  <c r="H207" i="8"/>
  <c r="G207" i="8"/>
  <c r="E207" i="8"/>
  <c r="D207" i="8"/>
  <c r="C205" i="8"/>
  <c r="C204" i="8"/>
  <c r="L203" i="8"/>
  <c r="K203" i="8"/>
  <c r="H203" i="8"/>
  <c r="G203" i="8"/>
  <c r="E203" i="8"/>
  <c r="D203" i="8"/>
  <c r="J201" i="8"/>
  <c r="L201" i="8"/>
  <c r="K201" i="8"/>
  <c r="H201" i="8"/>
  <c r="G201" i="8"/>
  <c r="E201" i="8"/>
  <c r="D201" i="8"/>
  <c r="C200" i="8"/>
  <c r="C199" i="8"/>
  <c r="C198" i="8"/>
  <c r="L197" i="8"/>
  <c r="K197" i="8"/>
  <c r="H197" i="8"/>
  <c r="G197" i="8"/>
  <c r="E197" i="8"/>
  <c r="D197" i="8"/>
  <c r="M194" i="8"/>
  <c r="C193" i="8"/>
  <c r="C192" i="8"/>
  <c r="M191" i="8"/>
  <c r="L191" i="8"/>
  <c r="K191" i="8"/>
  <c r="J191" i="8"/>
  <c r="I191" i="8"/>
  <c r="H191" i="8"/>
  <c r="G191" i="8"/>
  <c r="F191" i="8"/>
  <c r="E191" i="8"/>
  <c r="D191" i="8"/>
  <c r="C190" i="8"/>
  <c r="C189" i="8"/>
  <c r="F188" i="8"/>
  <c r="F185" i="8" s="1"/>
  <c r="C187" i="8"/>
  <c r="C186" i="8"/>
  <c r="M185" i="8"/>
  <c r="M183" i="8" s="1"/>
  <c r="L185" i="8"/>
  <c r="L183" i="8" s="1"/>
  <c r="K185" i="8"/>
  <c r="J185" i="8"/>
  <c r="I185" i="8"/>
  <c r="H185" i="8"/>
  <c r="G185" i="8"/>
  <c r="E185" i="8"/>
  <c r="D185" i="8"/>
  <c r="C184" i="8"/>
  <c r="K183" i="8"/>
  <c r="J183" i="8"/>
  <c r="I183" i="8"/>
  <c r="H183" i="8"/>
  <c r="G183" i="8"/>
  <c r="F183" i="8"/>
  <c r="E183" i="8"/>
  <c r="D183" i="8"/>
  <c r="C180" i="8"/>
  <c r="C179" i="8"/>
  <c r="C178" i="8"/>
  <c r="M177" i="8"/>
  <c r="L177" i="8"/>
  <c r="K177" i="8"/>
  <c r="K176" i="8" s="1"/>
  <c r="J177" i="8"/>
  <c r="J176" i="8" s="1"/>
  <c r="I177" i="8"/>
  <c r="I176" i="8" s="1"/>
  <c r="H177" i="8"/>
  <c r="H176" i="8" s="1"/>
  <c r="G177" i="8"/>
  <c r="G176" i="8" s="1"/>
  <c r="F177" i="8"/>
  <c r="E177" i="8"/>
  <c r="E176" i="8" s="1"/>
  <c r="D177" i="8"/>
  <c r="M176" i="8"/>
  <c r="L176" i="8"/>
  <c r="F176" i="8"/>
  <c r="C175" i="8"/>
  <c r="C174" i="8"/>
  <c r="M173" i="8"/>
  <c r="M172" i="8" s="1"/>
  <c r="L173" i="8"/>
  <c r="L172" i="8" s="1"/>
  <c r="K173" i="8"/>
  <c r="J173" i="8"/>
  <c r="J172" i="8" s="1"/>
  <c r="I173" i="8"/>
  <c r="I172" i="8" s="1"/>
  <c r="H173" i="8"/>
  <c r="H172" i="8" s="1"/>
  <c r="G173" i="8"/>
  <c r="G172" i="8" s="1"/>
  <c r="F173" i="8"/>
  <c r="F172" i="8" s="1"/>
  <c r="E173" i="8"/>
  <c r="E172" i="8" s="1"/>
  <c r="D173" i="8"/>
  <c r="K172" i="8"/>
  <c r="C171" i="8"/>
  <c r="K170" i="8"/>
  <c r="K167" i="8" s="1"/>
  <c r="G170" i="8"/>
  <c r="G167" i="8" s="1"/>
  <c r="F170" i="8"/>
  <c r="J169" i="8"/>
  <c r="F169" i="8"/>
  <c r="C168" i="8"/>
  <c r="M167" i="8"/>
  <c r="L167" i="8"/>
  <c r="I167" i="8"/>
  <c r="H167" i="8"/>
  <c r="E167" i="8"/>
  <c r="D167" i="8"/>
  <c r="H165" i="8"/>
  <c r="E165" i="8"/>
  <c r="C165" i="8" s="1"/>
  <c r="C164" i="8"/>
  <c r="C163" i="8"/>
  <c r="G162" i="8"/>
  <c r="F162" i="8"/>
  <c r="G161" i="8"/>
  <c r="C161" i="8" s="1"/>
  <c r="J160" i="8"/>
  <c r="H160" i="8"/>
  <c r="G160" i="8"/>
  <c r="M159" i="8"/>
  <c r="L159" i="8"/>
  <c r="K159" i="8"/>
  <c r="J159" i="8"/>
  <c r="E159" i="8"/>
  <c r="D159" i="8"/>
  <c r="H157" i="8"/>
  <c r="C157" i="8" s="1"/>
  <c r="C156" i="8"/>
  <c r="C155" i="8"/>
  <c r="J154" i="8"/>
  <c r="J153" i="8" s="1"/>
  <c r="H154" i="8"/>
  <c r="M153" i="8"/>
  <c r="L153" i="8"/>
  <c r="K153" i="8"/>
  <c r="I153" i="8"/>
  <c r="G153" i="8"/>
  <c r="F153" i="8"/>
  <c r="E153" i="8"/>
  <c r="D153" i="8"/>
  <c r="C152" i="8"/>
  <c r="C151" i="8"/>
  <c r="J150" i="8"/>
  <c r="J149" i="8" s="1"/>
  <c r="C150" i="8"/>
  <c r="M149" i="8"/>
  <c r="L149" i="8"/>
  <c r="K149" i="8"/>
  <c r="I149" i="8"/>
  <c r="H149" i="8"/>
  <c r="G149" i="8"/>
  <c r="F149" i="8"/>
  <c r="E149" i="8"/>
  <c r="D149" i="8"/>
  <c r="C130" i="8"/>
  <c r="M129" i="8"/>
  <c r="M128" i="8" s="1"/>
  <c r="M127" i="8" s="1"/>
  <c r="M126" i="8" s="1"/>
  <c r="L129" i="8"/>
  <c r="L128" i="8" s="1"/>
  <c r="L127" i="8" s="1"/>
  <c r="L126" i="8" s="1"/>
  <c r="K129" i="8"/>
  <c r="K128" i="8" s="1"/>
  <c r="K127" i="8" s="1"/>
  <c r="K126" i="8" s="1"/>
  <c r="J129" i="8"/>
  <c r="J128" i="8" s="1"/>
  <c r="J127" i="8" s="1"/>
  <c r="J126" i="8" s="1"/>
  <c r="I129" i="8"/>
  <c r="I128" i="8" s="1"/>
  <c r="H129" i="8"/>
  <c r="H128" i="8" s="1"/>
  <c r="H127" i="8" s="1"/>
  <c r="H126" i="8" s="1"/>
  <c r="G129" i="8"/>
  <c r="G128" i="8" s="1"/>
  <c r="G127" i="8" s="1"/>
  <c r="G126" i="8" s="1"/>
  <c r="F129" i="8"/>
  <c r="F128" i="8" s="1"/>
  <c r="E129" i="8"/>
  <c r="D129" i="8"/>
  <c r="D128" i="8"/>
  <c r="I126" i="8"/>
  <c r="F126" i="8"/>
  <c r="D122" i="8"/>
  <c r="C122" i="8" s="1"/>
  <c r="D121" i="8"/>
  <c r="C121" i="8" s="1"/>
  <c r="M120" i="8"/>
  <c r="M119" i="8" s="1"/>
  <c r="L120" i="8"/>
  <c r="K120" i="8"/>
  <c r="K119" i="8" s="1"/>
  <c r="J120" i="8"/>
  <c r="J119" i="8" s="1"/>
  <c r="H120" i="8"/>
  <c r="H119" i="8" s="1"/>
  <c r="G120" i="8"/>
  <c r="G119" i="8" s="1"/>
  <c r="E120" i="8"/>
  <c r="E119" i="8" s="1"/>
  <c r="L119" i="8"/>
  <c r="C118" i="8"/>
  <c r="D117" i="8"/>
  <c r="C117" i="8" s="1"/>
  <c r="M116" i="8"/>
  <c r="L116" i="8"/>
  <c r="L114" i="8" s="1"/>
  <c r="K116" i="8"/>
  <c r="K114" i="8" s="1"/>
  <c r="J116" i="8"/>
  <c r="J114" i="8" s="1"/>
  <c r="H116" i="8"/>
  <c r="G116" i="8"/>
  <c r="G114" i="8" s="1"/>
  <c r="E116" i="8"/>
  <c r="D116" i="8"/>
  <c r="D115" i="8"/>
  <c r="D114" i="8" s="1"/>
  <c r="H114" i="8"/>
  <c r="D113" i="8"/>
  <c r="C113" i="8" s="1"/>
  <c r="M112" i="8"/>
  <c r="L112" i="8"/>
  <c r="K112" i="8"/>
  <c r="J112" i="8"/>
  <c r="J111" i="8" s="1"/>
  <c r="H112" i="8"/>
  <c r="G112" i="8"/>
  <c r="E112" i="8"/>
  <c r="H111" i="8"/>
  <c r="H110" i="8" s="1"/>
  <c r="H109" i="8" s="1"/>
  <c r="D108" i="8"/>
  <c r="C108" i="8" s="1"/>
  <c r="D107" i="8"/>
  <c r="M106" i="8"/>
  <c r="L106" i="8"/>
  <c r="L105" i="8" s="1"/>
  <c r="K106" i="8"/>
  <c r="K105" i="8" s="1"/>
  <c r="J106" i="8"/>
  <c r="J105" i="8" s="1"/>
  <c r="H106" i="8"/>
  <c r="H105" i="8" s="1"/>
  <c r="G106" i="8"/>
  <c r="G105" i="8" s="1"/>
  <c r="E106" i="8"/>
  <c r="M105" i="8"/>
  <c r="E105" i="8"/>
  <c r="C104" i="8"/>
  <c r="D103" i="8"/>
  <c r="C103" i="8" s="1"/>
  <c r="M102" i="8"/>
  <c r="M100" i="8" s="1"/>
  <c r="L102" i="8"/>
  <c r="L100" i="8" s="1"/>
  <c r="K102" i="8"/>
  <c r="K100" i="8" s="1"/>
  <c r="J102" i="8"/>
  <c r="J100" i="8" s="1"/>
  <c r="H102" i="8"/>
  <c r="H97" i="8" s="1"/>
  <c r="G102" i="8"/>
  <c r="G100" i="8" s="1"/>
  <c r="E102" i="8"/>
  <c r="E100" i="8" s="1"/>
  <c r="D101" i="8"/>
  <c r="D100" i="8" s="1"/>
  <c r="D99" i="8"/>
  <c r="C99" i="8" s="1"/>
  <c r="M98" i="8"/>
  <c r="M97" i="8" s="1"/>
  <c r="L98" i="8"/>
  <c r="K98" i="8"/>
  <c r="J98" i="8"/>
  <c r="H98" i="8"/>
  <c r="G98" i="8"/>
  <c r="E98" i="8"/>
  <c r="D98" i="8"/>
  <c r="C88" i="8"/>
  <c r="M87" i="8"/>
  <c r="M86" i="8" s="1"/>
  <c r="M84" i="8" s="1"/>
  <c r="L87" i="8"/>
  <c r="L86" i="8" s="1"/>
  <c r="K87" i="8"/>
  <c r="K86" i="8" s="1"/>
  <c r="J87" i="8"/>
  <c r="J86" i="8" s="1"/>
  <c r="I87" i="8"/>
  <c r="I86" i="8" s="1"/>
  <c r="H87" i="8"/>
  <c r="G87" i="8"/>
  <c r="G86" i="8" s="1"/>
  <c r="G84" i="8" s="1"/>
  <c r="F87" i="8"/>
  <c r="F86" i="8" s="1"/>
  <c r="E87" i="8"/>
  <c r="E86" i="8" s="1"/>
  <c r="D87" i="8"/>
  <c r="D86" i="8" s="1"/>
  <c r="C75" i="8"/>
  <c r="C74" i="8"/>
  <c r="M73" i="8"/>
  <c r="M72" i="8" s="1"/>
  <c r="L73" i="8"/>
  <c r="L72" i="8" s="1"/>
  <c r="K73" i="8"/>
  <c r="K72" i="8" s="1"/>
  <c r="K70" i="8" s="1"/>
  <c r="J73" i="8"/>
  <c r="J72" i="8" s="1"/>
  <c r="I73" i="8"/>
  <c r="I72" i="8" s="1"/>
  <c r="H73" i="8"/>
  <c r="H72" i="8" s="1"/>
  <c r="G73" i="8"/>
  <c r="G72" i="8" s="1"/>
  <c r="F73" i="8"/>
  <c r="E73" i="8"/>
  <c r="E72" i="8" s="1"/>
  <c r="E70" i="8" s="1"/>
  <c r="D73" i="8"/>
  <c r="D72" i="8" s="1"/>
  <c r="C68" i="8"/>
  <c r="M67" i="8"/>
  <c r="L67" i="8"/>
  <c r="K67" i="8"/>
  <c r="J67" i="8"/>
  <c r="I67" i="8"/>
  <c r="H67" i="8"/>
  <c r="G67" i="8"/>
  <c r="F67" i="8"/>
  <c r="E67" i="8"/>
  <c r="D67" i="8"/>
  <c r="C66" i="8"/>
  <c r="M65" i="8"/>
  <c r="L65" i="8"/>
  <c r="L62" i="8" s="1"/>
  <c r="L61" i="8" s="1"/>
  <c r="K65" i="8"/>
  <c r="K62" i="8" s="1"/>
  <c r="J65" i="8"/>
  <c r="I65" i="8"/>
  <c r="H65" i="8"/>
  <c r="G65" i="8"/>
  <c r="F65" i="8"/>
  <c r="E65" i="8"/>
  <c r="D65" i="8"/>
  <c r="C64" i="8"/>
  <c r="C63" i="8"/>
  <c r="M62" i="8"/>
  <c r="M61" i="8" s="1"/>
  <c r="J62" i="8"/>
  <c r="I62" i="8"/>
  <c r="H62" i="8"/>
  <c r="G62" i="8"/>
  <c r="G61" i="8" s="1"/>
  <c r="F62" i="8"/>
  <c r="E62" i="8"/>
  <c r="D62" i="8"/>
  <c r="C50" i="8"/>
  <c r="M49" i="8"/>
  <c r="L49" i="8"/>
  <c r="K49" i="8"/>
  <c r="J49" i="8"/>
  <c r="H49" i="8"/>
  <c r="G49" i="8"/>
  <c r="E49" i="8"/>
  <c r="D49" i="8"/>
  <c r="C48" i="8"/>
  <c r="M47" i="8"/>
  <c r="L47" i="8"/>
  <c r="K47" i="8"/>
  <c r="J47" i="8"/>
  <c r="H47" i="8"/>
  <c r="G47" i="8"/>
  <c r="E47" i="8"/>
  <c r="D47" i="8"/>
  <c r="C42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I21" i="8"/>
  <c r="I16" i="8" s="1"/>
  <c r="I10" i="8" s="1"/>
  <c r="F21" i="8"/>
  <c r="F16" i="8" s="1"/>
  <c r="F10" i="8" s="1"/>
  <c r="C17" i="8"/>
  <c r="D16" i="8"/>
  <c r="D15" i="8" s="1"/>
  <c r="D14" i="8"/>
  <c r="D13" i="8" s="1"/>
  <c r="C13" i="8" s="1"/>
  <c r="I219" i="9" l="1"/>
  <c r="I218" i="9" s="1"/>
  <c r="I217" i="9" s="1"/>
  <c r="H147" i="9"/>
  <c r="K176" i="9"/>
  <c r="K175" i="9" s="1"/>
  <c r="F55" i="9"/>
  <c r="F53" i="9" s="1"/>
  <c r="F52" i="9" s="1"/>
  <c r="L91" i="9"/>
  <c r="L90" i="9" s="1"/>
  <c r="L89" i="9" s="1"/>
  <c r="L176" i="9"/>
  <c r="L175" i="9" s="1"/>
  <c r="L55" i="9"/>
  <c r="L53" i="9" s="1"/>
  <c r="M220" i="9"/>
  <c r="H237" i="9"/>
  <c r="H236" i="9" s="1"/>
  <c r="G54" i="3"/>
  <c r="G50" i="3"/>
  <c r="G49" i="3" s="1"/>
  <c r="M226" i="8"/>
  <c r="K220" i="9"/>
  <c r="K219" i="9" s="1"/>
  <c r="C223" i="9"/>
  <c r="H254" i="9"/>
  <c r="C154" i="8"/>
  <c r="C228" i="8"/>
  <c r="H90" i="9"/>
  <c r="H89" i="9" s="1"/>
  <c r="C97" i="9"/>
  <c r="J105" i="9"/>
  <c r="J104" i="9" s="1"/>
  <c r="J103" i="9" s="1"/>
  <c r="I142" i="9"/>
  <c r="D200" i="9"/>
  <c r="E200" i="9"/>
  <c r="E189" i="9" s="1"/>
  <c r="E188" i="9" s="1"/>
  <c r="C150" i="9"/>
  <c r="H258" i="9"/>
  <c r="L97" i="8"/>
  <c r="C168" i="9"/>
  <c r="F167" i="9"/>
  <c r="F166" i="9" s="1"/>
  <c r="M96" i="8"/>
  <c r="M95" i="8" s="1"/>
  <c r="H200" i="9"/>
  <c r="F235" i="9"/>
  <c r="H153" i="9"/>
  <c r="H142" i="9" s="1"/>
  <c r="M182" i="8"/>
  <c r="M181" i="8" s="1"/>
  <c r="J226" i="8"/>
  <c r="E64" i="9"/>
  <c r="E176" i="9"/>
  <c r="E175" i="9" s="1"/>
  <c r="F61" i="8"/>
  <c r="E97" i="8"/>
  <c r="E96" i="8" s="1"/>
  <c r="E95" i="8" s="1"/>
  <c r="G111" i="8"/>
  <c r="J65" i="9"/>
  <c r="D142" i="9"/>
  <c r="G221" i="9"/>
  <c r="G220" i="9" s="1"/>
  <c r="H235" i="9"/>
  <c r="J176" i="9"/>
  <c r="J175" i="9" s="1"/>
  <c r="D43" i="9"/>
  <c r="C43" i="9" s="1"/>
  <c r="J55" i="9"/>
  <c r="J189" i="9"/>
  <c r="J188" i="9" s="1"/>
  <c r="L65" i="9"/>
  <c r="L64" i="9"/>
  <c r="G79" i="9"/>
  <c r="G78" i="9"/>
  <c r="C62" i="9"/>
  <c r="G91" i="9"/>
  <c r="G90" i="9" s="1"/>
  <c r="G89" i="9" s="1"/>
  <c r="E91" i="9"/>
  <c r="E90" i="9" s="1"/>
  <c r="E89" i="9" s="1"/>
  <c r="M91" i="9"/>
  <c r="H105" i="9"/>
  <c r="H104" i="9" s="1"/>
  <c r="H103" i="9" s="1"/>
  <c r="H88" i="9" s="1"/>
  <c r="L142" i="9"/>
  <c r="L141" i="9" s="1"/>
  <c r="L140" i="9" s="1"/>
  <c r="H176" i="9"/>
  <c r="C180" i="9"/>
  <c r="C110" i="9"/>
  <c r="H40" i="9"/>
  <c r="H39" i="9" s="1"/>
  <c r="H38" i="9" s="1"/>
  <c r="H35" i="9" s="1"/>
  <c r="H15" i="9" s="1"/>
  <c r="H14" i="9" s="1"/>
  <c r="H13" i="9" s="1"/>
  <c r="D49" i="9"/>
  <c r="D48" i="9" s="1"/>
  <c r="D47" i="9" s="1"/>
  <c r="F64" i="9"/>
  <c r="D114" i="9"/>
  <c r="C114" i="9" s="1"/>
  <c r="H190" i="9"/>
  <c r="C196" i="9"/>
  <c r="L190" i="9"/>
  <c r="K200" i="9"/>
  <c r="C209" i="9"/>
  <c r="K91" i="9"/>
  <c r="K90" i="9" s="1"/>
  <c r="K89" i="9" s="1"/>
  <c r="L105" i="9"/>
  <c r="L104" i="9" s="1"/>
  <c r="L103" i="9" s="1"/>
  <c r="L88" i="9" s="1"/>
  <c r="L52" i="9" s="1"/>
  <c r="L200" i="9"/>
  <c r="G254" i="9"/>
  <c r="G253" i="9" s="1"/>
  <c r="F200" i="9"/>
  <c r="F189" i="9" s="1"/>
  <c r="C208" i="9"/>
  <c r="I254" i="9"/>
  <c r="I253" i="9" s="1"/>
  <c r="C179" i="9"/>
  <c r="C155" i="9"/>
  <c r="D41" i="9"/>
  <c r="L40" i="9"/>
  <c r="L39" i="9" s="1"/>
  <c r="L38" i="9" s="1"/>
  <c r="L35" i="9" s="1"/>
  <c r="L15" i="9" s="1"/>
  <c r="L14" i="9" s="1"/>
  <c r="L13" i="9" s="1"/>
  <c r="J40" i="9"/>
  <c r="J39" i="9" s="1"/>
  <c r="J38" i="9" s="1"/>
  <c r="J35" i="9" s="1"/>
  <c r="J15" i="9" s="1"/>
  <c r="J14" i="9" s="1"/>
  <c r="J13" i="9" s="1"/>
  <c r="C164" i="9"/>
  <c r="E260" i="8"/>
  <c r="E259" i="8" s="1"/>
  <c r="H61" i="8"/>
  <c r="C67" i="8"/>
  <c r="D61" i="8"/>
  <c r="D60" i="8" s="1"/>
  <c r="G46" i="8"/>
  <c r="G45" i="8" s="1"/>
  <c r="G44" i="8" s="1"/>
  <c r="G41" i="8" s="1"/>
  <c r="G21" i="8" s="1"/>
  <c r="G20" i="8" s="1"/>
  <c r="G19" i="8" s="1"/>
  <c r="K206" i="8"/>
  <c r="G227" i="8"/>
  <c r="G226" i="8" s="1"/>
  <c r="G225" i="8" s="1"/>
  <c r="G224" i="8" s="1"/>
  <c r="G223" i="8" s="1"/>
  <c r="D21" i="8"/>
  <c r="D20" i="8" s="1"/>
  <c r="H96" i="8"/>
  <c r="H95" i="8" s="1"/>
  <c r="H94" i="8" s="1"/>
  <c r="G97" i="8"/>
  <c r="G96" i="8" s="1"/>
  <c r="G95" i="8" s="1"/>
  <c r="D148" i="8"/>
  <c r="I148" i="8"/>
  <c r="F206" i="8"/>
  <c r="K182" i="8"/>
  <c r="K181" i="8" s="1"/>
  <c r="J61" i="8"/>
  <c r="J59" i="8" s="1"/>
  <c r="E46" i="8"/>
  <c r="E45" i="8" s="1"/>
  <c r="E44" i="8" s="1"/>
  <c r="E41" i="8" s="1"/>
  <c r="E21" i="8" s="1"/>
  <c r="E20" i="8" s="1"/>
  <c r="E19" i="8" s="1"/>
  <c r="E16" i="8" s="1"/>
  <c r="M46" i="8"/>
  <c r="M45" i="8" s="1"/>
  <c r="M44" i="8" s="1"/>
  <c r="M41" i="8" s="1"/>
  <c r="M21" i="8" s="1"/>
  <c r="M20" i="8" s="1"/>
  <c r="M19" i="8" s="1"/>
  <c r="M16" i="8" s="1"/>
  <c r="E61" i="8"/>
  <c r="K61" i="8"/>
  <c r="H159" i="8"/>
  <c r="H227" i="8"/>
  <c r="K79" i="9"/>
  <c r="K78" i="9"/>
  <c r="H189" i="9"/>
  <c r="H188" i="9" s="1"/>
  <c r="C106" i="9"/>
  <c r="I64" i="9"/>
  <c r="K55" i="9"/>
  <c r="K53" i="9" s="1"/>
  <c r="F79" i="9"/>
  <c r="D81" i="9"/>
  <c r="D80" i="9" s="1"/>
  <c r="C107" i="9"/>
  <c r="K142" i="9"/>
  <c r="I200" i="9"/>
  <c r="I189" i="9" s="1"/>
  <c r="M254" i="9"/>
  <c r="M253" i="9" s="1"/>
  <c r="D141" i="9"/>
  <c r="G55" i="9"/>
  <c r="G176" i="9"/>
  <c r="G175" i="9" s="1"/>
  <c r="D190" i="9"/>
  <c r="C212" i="9"/>
  <c r="D56" i="9"/>
  <c r="C56" i="9" s="1"/>
  <c r="M55" i="9"/>
  <c r="M142" i="9"/>
  <c r="M141" i="9" s="1"/>
  <c r="M140" i="9" s="1"/>
  <c r="H55" i="9"/>
  <c r="H54" i="9" s="1"/>
  <c r="H65" i="9"/>
  <c r="D92" i="9"/>
  <c r="C92" i="9" s="1"/>
  <c r="C144" i="9"/>
  <c r="E161" i="9"/>
  <c r="M219" i="9"/>
  <c r="M218" i="9" s="1"/>
  <c r="M217" i="9" s="1"/>
  <c r="J220" i="9"/>
  <c r="J219" i="9" s="1"/>
  <c r="J218" i="9" s="1"/>
  <c r="J217" i="9" s="1"/>
  <c r="C163" i="9"/>
  <c r="I55" i="9"/>
  <c r="I53" i="9" s="1"/>
  <c r="I52" i="9" s="1"/>
  <c r="C58" i="9"/>
  <c r="C61" i="9"/>
  <c r="M94" i="9"/>
  <c r="C94" i="9" s="1"/>
  <c r="I176" i="9"/>
  <c r="I175" i="9" s="1"/>
  <c r="D220" i="9"/>
  <c r="D219" i="9" s="1"/>
  <c r="G161" i="9"/>
  <c r="C257" i="9"/>
  <c r="C59" i="9"/>
  <c r="I141" i="9"/>
  <c r="G200" i="9"/>
  <c r="C203" i="9"/>
  <c r="L220" i="9"/>
  <c r="L219" i="9" s="1"/>
  <c r="L218" i="9" s="1"/>
  <c r="L217" i="9" s="1"/>
  <c r="C233" i="9"/>
  <c r="C148" i="9"/>
  <c r="M111" i="8"/>
  <c r="M110" i="8" s="1"/>
  <c r="M109" i="8" s="1"/>
  <c r="M94" i="8" s="1"/>
  <c r="K97" i="8"/>
  <c r="K96" i="8" s="1"/>
  <c r="K95" i="8" s="1"/>
  <c r="H100" i="8"/>
  <c r="C100" i="8" s="1"/>
  <c r="M148" i="8"/>
  <c r="M147" i="8" s="1"/>
  <c r="M146" i="8" s="1"/>
  <c r="L182" i="8"/>
  <c r="L181" i="8" s="1"/>
  <c r="J197" i="8"/>
  <c r="C197" i="8" s="1"/>
  <c r="L206" i="8"/>
  <c r="I206" i="8"/>
  <c r="I195" i="8" s="1"/>
  <c r="L225" i="8"/>
  <c r="L224" i="8" s="1"/>
  <c r="L223" i="8" s="1"/>
  <c r="F226" i="8"/>
  <c r="F225" i="8" s="1"/>
  <c r="F224" i="8" s="1"/>
  <c r="F223" i="8" s="1"/>
  <c r="D120" i="8"/>
  <c r="D119" i="8" s="1"/>
  <c r="J182" i="8"/>
  <c r="J181" i="8" s="1"/>
  <c r="H46" i="8"/>
  <c r="H45" i="8" s="1"/>
  <c r="H44" i="8" s="1"/>
  <c r="H41" i="8" s="1"/>
  <c r="H21" i="8" s="1"/>
  <c r="H20" i="8" s="1"/>
  <c r="H19" i="8" s="1"/>
  <c r="H16" i="8" s="1"/>
  <c r="C101" i="8"/>
  <c r="H153" i="8"/>
  <c r="C153" i="8" s="1"/>
  <c r="C162" i="8"/>
  <c r="I182" i="8"/>
  <c r="I181" i="8" s="1"/>
  <c r="E196" i="8"/>
  <c r="G196" i="8"/>
  <c r="C243" i="8"/>
  <c r="E111" i="8"/>
  <c r="E110" i="8" s="1"/>
  <c r="E109" i="8" s="1"/>
  <c r="E94" i="8" s="1"/>
  <c r="I61" i="8"/>
  <c r="I59" i="8" s="1"/>
  <c r="I58" i="8" s="1"/>
  <c r="G110" i="8"/>
  <c r="G109" i="8" s="1"/>
  <c r="K196" i="8"/>
  <c r="K195" i="8" s="1"/>
  <c r="K194" i="8" s="1"/>
  <c r="F195" i="8"/>
  <c r="H259" i="8"/>
  <c r="D9" i="9"/>
  <c r="D8" i="9"/>
  <c r="D7" i="9" s="1"/>
  <c r="J253" i="9"/>
  <c r="C207" i="9"/>
  <c r="C195" i="9"/>
  <c r="C256" i="9"/>
  <c r="C228" i="9"/>
  <c r="C220" i="9" s="1"/>
  <c r="C219" i="9" s="1"/>
  <c r="C157" i="9"/>
  <c r="C185" i="9"/>
  <c r="C167" i="9"/>
  <c r="E15" i="9"/>
  <c r="E14" i="9" s="1"/>
  <c r="E13" i="9" s="1"/>
  <c r="G64" i="9"/>
  <c r="G65" i="9"/>
  <c r="C232" i="9"/>
  <c r="G54" i="9"/>
  <c r="G53" i="9"/>
  <c r="M54" i="9"/>
  <c r="M53" i="9"/>
  <c r="H78" i="9"/>
  <c r="H79" i="9"/>
  <c r="D105" i="9"/>
  <c r="D40" i="9"/>
  <c r="C41" i="9"/>
  <c r="K65" i="9"/>
  <c r="K64" i="9"/>
  <c r="J53" i="9"/>
  <c r="J54" i="9"/>
  <c r="M78" i="9"/>
  <c r="M79" i="9"/>
  <c r="K218" i="9"/>
  <c r="K217" i="9" s="1"/>
  <c r="G40" i="9"/>
  <c r="G39" i="9" s="1"/>
  <c r="G38" i="9" s="1"/>
  <c r="G35" i="9" s="1"/>
  <c r="G15" i="9" s="1"/>
  <c r="G14" i="9" s="1"/>
  <c r="G13" i="9" s="1"/>
  <c r="E48" i="9"/>
  <c r="I54" i="9"/>
  <c r="E55" i="9"/>
  <c r="M65" i="9"/>
  <c r="I79" i="9"/>
  <c r="I78" i="9"/>
  <c r="J91" i="9"/>
  <c r="J90" i="9" s="1"/>
  <c r="J89" i="9" s="1"/>
  <c r="D46" i="9"/>
  <c r="M90" i="9"/>
  <c r="M89" i="9" s="1"/>
  <c r="K105" i="9"/>
  <c r="K104" i="9" s="1"/>
  <c r="K103" i="9" s="1"/>
  <c r="E166" i="9"/>
  <c r="E220" i="9"/>
  <c r="E219" i="9" s="1"/>
  <c r="E218" i="9" s="1"/>
  <c r="E217" i="9" s="1"/>
  <c r="D236" i="9"/>
  <c r="C237" i="9"/>
  <c r="C255" i="9"/>
  <c r="D258" i="9"/>
  <c r="G104" i="9"/>
  <c r="G103" i="9" s="1"/>
  <c r="E105" i="9"/>
  <c r="E104" i="9" s="1"/>
  <c r="E103" i="9" s="1"/>
  <c r="M105" i="9"/>
  <c r="M104" i="9" s="1"/>
  <c r="M103" i="9" s="1"/>
  <c r="C111" i="9"/>
  <c r="C159" i="9"/>
  <c r="G190" i="9"/>
  <c r="G189" i="9" s="1"/>
  <c r="G188" i="9" s="1"/>
  <c r="L254" i="9"/>
  <c r="L253" i="9" s="1"/>
  <c r="C260" i="9"/>
  <c r="E259" i="9"/>
  <c r="E258" i="9" s="1"/>
  <c r="E254" i="9" s="1"/>
  <c r="E253" i="9" s="1"/>
  <c r="C96" i="9"/>
  <c r="J143" i="9"/>
  <c r="J142" i="9" s="1"/>
  <c r="J141" i="9" s="1"/>
  <c r="C171" i="9"/>
  <c r="F254" i="9"/>
  <c r="F253" i="9" s="1"/>
  <c r="F54" i="9"/>
  <c r="L54" i="9"/>
  <c r="C67" i="9"/>
  <c r="D66" i="9"/>
  <c r="J79" i="9"/>
  <c r="D100" i="9"/>
  <c r="C101" i="9"/>
  <c r="C108" i="9"/>
  <c r="C123" i="9"/>
  <c r="D122" i="9"/>
  <c r="C147" i="9"/>
  <c r="C154" i="9"/>
  <c r="C177" i="9"/>
  <c r="C170" i="9"/>
  <c r="E78" i="9"/>
  <c r="G153" i="9"/>
  <c r="G142" i="9" s="1"/>
  <c r="C161" i="9"/>
  <c r="D176" i="9"/>
  <c r="K190" i="9"/>
  <c r="K189" i="9" s="1"/>
  <c r="K188" i="9" s="1"/>
  <c r="C197" i="9"/>
  <c r="C202" i="9"/>
  <c r="K254" i="9"/>
  <c r="K253" i="9" s="1"/>
  <c r="C54" i="8"/>
  <c r="D53" i="8"/>
  <c r="C55" i="8"/>
  <c r="C22" i="8"/>
  <c r="I147" i="8"/>
  <c r="I146" i="8" s="1"/>
  <c r="I144" i="8" s="1"/>
  <c r="F182" i="8"/>
  <c r="F181" i="8" s="1"/>
  <c r="C65" i="8"/>
  <c r="D46" i="8"/>
  <c r="D45" i="8" s="1"/>
  <c r="L46" i="8"/>
  <c r="L45" i="8" s="1"/>
  <c r="L44" i="8" s="1"/>
  <c r="L41" i="8" s="1"/>
  <c r="L21" i="8" s="1"/>
  <c r="L20" i="8" s="1"/>
  <c r="L19" i="8" s="1"/>
  <c r="J97" i="8"/>
  <c r="J96" i="8" s="1"/>
  <c r="J95" i="8" s="1"/>
  <c r="D102" i="8"/>
  <c r="C102" i="8" s="1"/>
  <c r="C115" i="8"/>
  <c r="C170" i="8"/>
  <c r="G182" i="8"/>
  <c r="G181" i="8" s="1"/>
  <c r="D196" i="8"/>
  <c r="L196" i="8"/>
  <c r="C202" i="8"/>
  <c r="D226" i="8"/>
  <c r="E226" i="8"/>
  <c r="E225" i="8" s="1"/>
  <c r="E224" i="8" s="1"/>
  <c r="E223" i="8" s="1"/>
  <c r="K226" i="8"/>
  <c r="K225" i="8" s="1"/>
  <c r="K224" i="8" s="1"/>
  <c r="K223" i="8" s="1"/>
  <c r="D242" i="8"/>
  <c r="C242" i="8" s="1"/>
  <c r="L96" i="8"/>
  <c r="L95" i="8" s="1"/>
  <c r="C119" i="8"/>
  <c r="C160" i="8"/>
  <c r="C185" i="8"/>
  <c r="C188" i="8"/>
  <c r="G260" i="8"/>
  <c r="G259" i="8" s="1"/>
  <c r="C49" i="8"/>
  <c r="C87" i="8"/>
  <c r="J110" i="8"/>
  <c r="J109" i="8" s="1"/>
  <c r="C207" i="8"/>
  <c r="J46" i="8"/>
  <c r="J45" i="8" s="1"/>
  <c r="J44" i="8" s="1"/>
  <c r="J41" i="8" s="1"/>
  <c r="J21" i="8" s="1"/>
  <c r="J20" i="8" s="1"/>
  <c r="J19" i="8" s="1"/>
  <c r="J16" i="8" s="1"/>
  <c r="K111" i="8"/>
  <c r="K110" i="8" s="1"/>
  <c r="K109" i="8" s="1"/>
  <c r="H182" i="8"/>
  <c r="H181" i="8" s="1"/>
  <c r="E206" i="8"/>
  <c r="H226" i="8"/>
  <c r="H225" i="8" s="1"/>
  <c r="H224" i="8" s="1"/>
  <c r="H223" i="8" s="1"/>
  <c r="J259" i="8"/>
  <c r="M260" i="8"/>
  <c r="M259" i="8" s="1"/>
  <c r="K46" i="8"/>
  <c r="K45" i="8" s="1"/>
  <c r="K44" i="8" s="1"/>
  <c r="K41" i="8" s="1"/>
  <c r="K21" i="8" s="1"/>
  <c r="K20" i="8" s="1"/>
  <c r="K19" i="8" s="1"/>
  <c r="C73" i="8"/>
  <c r="L111" i="8"/>
  <c r="L110" i="8" s="1"/>
  <c r="L109" i="8" s="1"/>
  <c r="C201" i="8"/>
  <c r="G206" i="8"/>
  <c r="J225" i="8"/>
  <c r="J224" i="8" s="1"/>
  <c r="J223" i="8" s="1"/>
  <c r="C234" i="8"/>
  <c r="K260" i="8"/>
  <c r="K259" i="8" s="1"/>
  <c r="H59" i="8"/>
  <c r="H58" i="8" s="1"/>
  <c r="H60" i="8"/>
  <c r="G70" i="8"/>
  <c r="G71" i="8"/>
  <c r="K85" i="8"/>
  <c r="K84" i="8"/>
  <c r="G59" i="8"/>
  <c r="G60" i="8"/>
  <c r="M59" i="8"/>
  <c r="M60" i="8"/>
  <c r="I84" i="8"/>
  <c r="I85" i="8"/>
  <c r="L70" i="8"/>
  <c r="L71" i="8"/>
  <c r="J85" i="8"/>
  <c r="J84" i="8"/>
  <c r="E84" i="8"/>
  <c r="E85" i="8"/>
  <c r="D59" i="8"/>
  <c r="C61" i="8"/>
  <c r="H71" i="8"/>
  <c r="H70" i="8"/>
  <c r="F84" i="8"/>
  <c r="F85" i="8"/>
  <c r="L85" i="8"/>
  <c r="L84" i="8"/>
  <c r="D85" i="8"/>
  <c r="D84" i="8"/>
  <c r="M70" i="8"/>
  <c r="M71" i="8"/>
  <c r="E59" i="8"/>
  <c r="E60" i="8"/>
  <c r="K59" i="8"/>
  <c r="K60" i="8"/>
  <c r="I70" i="8"/>
  <c r="I71" i="8"/>
  <c r="F60" i="8"/>
  <c r="F59" i="8"/>
  <c r="F58" i="8" s="1"/>
  <c r="L60" i="8"/>
  <c r="L59" i="8"/>
  <c r="D71" i="8"/>
  <c r="D70" i="8"/>
  <c r="J71" i="8"/>
  <c r="J70" i="8"/>
  <c r="D172" i="8"/>
  <c r="C172" i="8" s="1"/>
  <c r="C173" i="8"/>
  <c r="C62" i="8"/>
  <c r="C107" i="8"/>
  <c r="D106" i="8"/>
  <c r="D112" i="8"/>
  <c r="D127" i="8"/>
  <c r="J215" i="8"/>
  <c r="C215" i="8" s="1"/>
  <c r="C216" i="8"/>
  <c r="C47" i="8"/>
  <c r="I60" i="8"/>
  <c r="E71" i="8"/>
  <c r="K71" i="8"/>
  <c r="F72" i="8"/>
  <c r="C72" i="8" s="1"/>
  <c r="G85" i="8"/>
  <c r="M85" i="8"/>
  <c r="H86" i="8"/>
  <c r="C86" i="8" s="1"/>
  <c r="C98" i="8"/>
  <c r="M114" i="8"/>
  <c r="C129" i="8"/>
  <c r="E128" i="8"/>
  <c r="E127" i="8" s="1"/>
  <c r="E126" i="8" s="1"/>
  <c r="L148" i="8"/>
  <c r="L147" i="8" s="1"/>
  <c r="L146" i="8" s="1"/>
  <c r="C169" i="8"/>
  <c r="J167" i="8"/>
  <c r="J148" i="8" s="1"/>
  <c r="J147" i="8" s="1"/>
  <c r="J146" i="8" s="1"/>
  <c r="C218" i="8"/>
  <c r="C229" i="8"/>
  <c r="D176" i="8"/>
  <c r="C176" i="8" s="1"/>
  <c r="C177" i="8"/>
  <c r="D182" i="8"/>
  <c r="C183" i="8"/>
  <c r="C266" i="8"/>
  <c r="F265" i="8"/>
  <c r="F264" i="8" s="1"/>
  <c r="C264" i="8" s="1"/>
  <c r="D238" i="8"/>
  <c r="C238" i="8" s="1"/>
  <c r="C239" i="8"/>
  <c r="E114" i="8"/>
  <c r="C114" i="8" s="1"/>
  <c r="C149" i="8"/>
  <c r="H206" i="8"/>
  <c r="C209" i="8"/>
  <c r="J213" i="8"/>
  <c r="C213" i="8" s="1"/>
  <c r="C214" i="8"/>
  <c r="D261" i="8"/>
  <c r="C262" i="8"/>
  <c r="C191" i="8"/>
  <c r="E182" i="8"/>
  <c r="E181" i="8" s="1"/>
  <c r="C116" i="8"/>
  <c r="C120" i="8"/>
  <c r="E148" i="8"/>
  <c r="K148" i="8"/>
  <c r="K147" i="8" s="1"/>
  <c r="K146" i="8" s="1"/>
  <c r="H196" i="8"/>
  <c r="M225" i="8"/>
  <c r="M224" i="8" s="1"/>
  <c r="M223" i="8" s="1"/>
  <c r="J203" i="8"/>
  <c r="C203" i="8" s="1"/>
  <c r="F159" i="8"/>
  <c r="F167" i="8"/>
  <c r="D206" i="8"/>
  <c r="C219" i="8"/>
  <c r="G159" i="8"/>
  <c r="G148" i="8" s="1"/>
  <c r="G147" i="8" s="1"/>
  <c r="C267" i="8"/>
  <c r="F218" i="9" l="1"/>
  <c r="C235" i="9"/>
  <c r="C218" i="9" s="1"/>
  <c r="J140" i="9"/>
  <c r="H219" i="9"/>
  <c r="E88" i="9"/>
  <c r="J88" i="9"/>
  <c r="F175" i="9"/>
  <c r="D189" i="9"/>
  <c r="G88" i="9"/>
  <c r="L189" i="9"/>
  <c r="L188" i="9" s="1"/>
  <c r="L138" i="9" s="1"/>
  <c r="G65" i="3"/>
  <c r="G19" i="3"/>
  <c r="G43" i="3"/>
  <c r="G219" i="9"/>
  <c r="H141" i="9"/>
  <c r="F219" i="9"/>
  <c r="F217" i="9" s="1"/>
  <c r="G94" i="8"/>
  <c r="C166" i="9"/>
  <c r="K141" i="9"/>
  <c r="K140" i="9" s="1"/>
  <c r="H253" i="9"/>
  <c r="K88" i="9"/>
  <c r="H195" i="8"/>
  <c r="H194" i="8" s="1"/>
  <c r="M88" i="9"/>
  <c r="M52" i="9" s="1"/>
  <c r="C227" i="8"/>
  <c r="H175" i="9"/>
  <c r="D55" i="9"/>
  <c r="D113" i="9"/>
  <c r="C113" i="9" s="1"/>
  <c r="C49" i="9"/>
  <c r="I140" i="9"/>
  <c r="I138" i="9" s="1"/>
  <c r="D91" i="9"/>
  <c r="G141" i="9"/>
  <c r="G140" i="9" s="1"/>
  <c r="G138" i="9" s="1"/>
  <c r="K54" i="9"/>
  <c r="C200" i="9"/>
  <c r="C213" i="9"/>
  <c r="J206" i="8"/>
  <c r="C206" i="8" s="1"/>
  <c r="C226" i="8"/>
  <c r="J60" i="8"/>
  <c r="D225" i="8"/>
  <c r="C225" i="8" s="1"/>
  <c r="E195" i="8"/>
  <c r="E194" i="8" s="1"/>
  <c r="L94" i="8"/>
  <c r="C265" i="8"/>
  <c r="D97" i="8"/>
  <c r="L195" i="8"/>
  <c r="L194" i="8" s="1"/>
  <c r="L144" i="8" s="1"/>
  <c r="L6" i="8" s="1"/>
  <c r="C167" i="8"/>
  <c r="D78" i="9"/>
  <c r="C78" i="9" s="1"/>
  <c r="C81" i="9"/>
  <c r="C190" i="9"/>
  <c r="C153" i="9"/>
  <c r="D79" i="9"/>
  <c r="K10" i="9"/>
  <c r="C80" i="9"/>
  <c r="K138" i="9"/>
  <c r="M138" i="9"/>
  <c r="G52" i="9"/>
  <c r="E141" i="9"/>
  <c r="E140" i="9" s="1"/>
  <c r="E138" i="9" s="1"/>
  <c r="H53" i="9"/>
  <c r="H52" i="9" s="1"/>
  <c r="H10" i="9"/>
  <c r="C128" i="8"/>
  <c r="H148" i="8"/>
  <c r="H147" i="8" s="1"/>
  <c r="M58" i="8"/>
  <c r="G195" i="8"/>
  <c r="G194" i="8" s="1"/>
  <c r="K94" i="8"/>
  <c r="K58" i="8" s="1"/>
  <c r="F260" i="8"/>
  <c r="F259" i="8" s="1"/>
  <c r="D147" i="8"/>
  <c r="G58" i="8"/>
  <c r="C21" i="8"/>
  <c r="C20" i="8" s="1"/>
  <c r="C16" i="9"/>
  <c r="J10" i="9"/>
  <c r="D65" i="9"/>
  <c r="C65" i="9" s="1"/>
  <c r="C66" i="9"/>
  <c r="D64" i="9"/>
  <c r="D188" i="9"/>
  <c r="E53" i="9"/>
  <c r="E52" i="9" s="1"/>
  <c r="E54" i="9"/>
  <c r="C105" i="9"/>
  <c r="C79" i="9"/>
  <c r="D254" i="9"/>
  <c r="C258" i="9"/>
  <c r="C191" i="9"/>
  <c r="C100" i="9"/>
  <c r="D99" i="9"/>
  <c r="C259" i="9"/>
  <c r="C48" i="9"/>
  <c r="E47" i="9"/>
  <c r="J52" i="9"/>
  <c r="C143" i="9"/>
  <c r="C176" i="9"/>
  <c r="D175" i="9"/>
  <c r="C175" i="9" s="1"/>
  <c r="C201" i="9"/>
  <c r="D121" i="9"/>
  <c r="C122" i="9"/>
  <c r="K52" i="9"/>
  <c r="C35" i="9"/>
  <c r="D235" i="9"/>
  <c r="C236" i="9"/>
  <c r="C40" i="9"/>
  <c r="D39" i="9"/>
  <c r="D52" i="8"/>
  <c r="C53" i="8"/>
  <c r="C52" i="8" s="1"/>
  <c r="C41" i="8"/>
  <c r="F148" i="8"/>
  <c r="F147" i="8" s="1"/>
  <c r="F146" i="8" s="1"/>
  <c r="D241" i="8"/>
  <c r="C241" i="8" s="1"/>
  <c r="C46" i="8"/>
  <c r="H146" i="8"/>
  <c r="H144" i="8" s="1"/>
  <c r="G146" i="8"/>
  <c r="C97" i="8"/>
  <c r="E58" i="8"/>
  <c r="M144" i="8"/>
  <c r="K144" i="8"/>
  <c r="K6" i="8" s="1"/>
  <c r="J94" i="8"/>
  <c r="J58" i="8" s="1"/>
  <c r="D44" i="8"/>
  <c r="C45" i="8"/>
  <c r="C44" i="8" s="1"/>
  <c r="D260" i="8"/>
  <c r="C261" i="8"/>
  <c r="C106" i="8"/>
  <c r="D105" i="8"/>
  <c r="L16" i="8"/>
  <c r="G16" i="8"/>
  <c r="D195" i="8"/>
  <c r="H84" i="8"/>
  <c r="C84" i="8" s="1"/>
  <c r="H85" i="8"/>
  <c r="C85" i="8" s="1"/>
  <c r="J196" i="8"/>
  <c r="L58" i="8"/>
  <c r="H15" i="8"/>
  <c r="H14" i="8"/>
  <c r="H13" i="8" s="1"/>
  <c r="I6" i="8"/>
  <c r="I5" i="8"/>
  <c r="C60" i="8"/>
  <c r="E147" i="8"/>
  <c r="E146" i="8" s="1"/>
  <c r="E144" i="8" s="1"/>
  <c r="C159" i="8"/>
  <c r="F70" i="8"/>
  <c r="C70" i="8" s="1"/>
  <c r="F71" i="8"/>
  <c r="C71" i="8" s="1"/>
  <c r="D126" i="8"/>
  <c r="C126" i="8" s="1"/>
  <c r="C127" i="8"/>
  <c r="M15" i="8"/>
  <c r="M14" i="8"/>
  <c r="M13" i="8" s="1"/>
  <c r="M10" i="8" s="1"/>
  <c r="D181" i="8"/>
  <c r="C181" i="8" s="1"/>
  <c r="C182" i="8"/>
  <c r="C112" i="8"/>
  <c r="D111" i="8"/>
  <c r="K16" i="8"/>
  <c r="J15" i="8"/>
  <c r="J14" i="8"/>
  <c r="J13" i="8" s="1"/>
  <c r="E14" i="8"/>
  <c r="E13" i="8" s="1"/>
  <c r="E15" i="8"/>
  <c r="C59" i="8"/>
  <c r="C217" i="9" l="1"/>
  <c r="H217" i="9"/>
  <c r="G47" i="3"/>
  <c r="D104" i="9"/>
  <c r="G66" i="3"/>
  <c r="G44" i="3"/>
  <c r="G48" i="3"/>
  <c r="G41" i="3"/>
  <c r="H140" i="9"/>
  <c r="D54" i="9"/>
  <c r="C55" i="9"/>
  <c r="M5" i="8"/>
  <c r="D53" i="9"/>
  <c r="C64" i="9"/>
  <c r="M10" i="9"/>
  <c r="C91" i="9"/>
  <c r="C15" i="9"/>
  <c r="C14" i="9" s="1"/>
  <c r="F144" i="8"/>
  <c r="K5" i="8"/>
  <c r="G144" i="8"/>
  <c r="G5" i="8" s="1"/>
  <c r="J138" i="9"/>
  <c r="M9" i="9"/>
  <c r="M8" i="9"/>
  <c r="M7" i="9" s="1"/>
  <c r="J9" i="9"/>
  <c r="J8" i="9"/>
  <c r="J7" i="9" s="1"/>
  <c r="K9" i="9"/>
  <c r="K8" i="9"/>
  <c r="K7" i="9" s="1"/>
  <c r="L10" i="9"/>
  <c r="C54" i="9"/>
  <c r="H9" i="9"/>
  <c r="H8" i="9"/>
  <c r="H7" i="9" s="1"/>
  <c r="D140" i="9"/>
  <c r="F141" i="9"/>
  <c r="F140" i="9" s="1"/>
  <c r="C142" i="9"/>
  <c r="M9" i="8"/>
  <c r="M8" i="8"/>
  <c r="M7" i="8" s="1"/>
  <c r="J10" i="8"/>
  <c r="G6" i="8"/>
  <c r="H10" i="8"/>
  <c r="D224" i="8"/>
  <c r="D19" i="8"/>
  <c r="C19" i="8" s="1"/>
  <c r="E10" i="8"/>
  <c r="C148" i="8"/>
  <c r="D218" i="9"/>
  <c r="D120" i="9"/>
  <c r="C120" i="9" s="1"/>
  <c r="C121" i="9"/>
  <c r="D253" i="9"/>
  <c r="N305" i="9" s="1"/>
  <c r="C254" i="9"/>
  <c r="C104" i="9"/>
  <c r="D103" i="9"/>
  <c r="C103" i="9" s="1"/>
  <c r="D38" i="9"/>
  <c r="D13" i="9" s="1"/>
  <c r="D6" i="9" s="1"/>
  <c r="C39" i="9"/>
  <c r="C38" i="9" s="1"/>
  <c r="E46" i="9"/>
  <c r="C47" i="9"/>
  <c r="C46" i="9" s="1"/>
  <c r="C99" i="9"/>
  <c r="D90" i="9"/>
  <c r="C53" i="9"/>
  <c r="C189" i="9"/>
  <c r="C16" i="8"/>
  <c r="C14" i="8" s="1"/>
  <c r="H6" i="8"/>
  <c r="H5" i="8"/>
  <c r="L5" i="8"/>
  <c r="M6" i="8"/>
  <c r="E6" i="8"/>
  <c r="E5" i="8"/>
  <c r="K15" i="8"/>
  <c r="K14" i="8"/>
  <c r="K13" i="8" s="1"/>
  <c r="K10" i="8" s="1"/>
  <c r="C105" i="8"/>
  <c r="D96" i="8"/>
  <c r="J195" i="8"/>
  <c r="J194" i="8" s="1"/>
  <c r="J144" i="8" s="1"/>
  <c r="C196" i="8"/>
  <c r="D146" i="8"/>
  <c r="C147" i="8"/>
  <c r="D194" i="8"/>
  <c r="D223" i="8"/>
  <c r="C224" i="8"/>
  <c r="C111" i="8"/>
  <c r="D110" i="8"/>
  <c r="G14" i="8"/>
  <c r="G13" i="8" s="1"/>
  <c r="G15" i="8"/>
  <c r="L14" i="8"/>
  <c r="L13" i="8" s="1"/>
  <c r="L15" i="8"/>
  <c r="D259" i="8"/>
  <c r="C259" i="8" s="1"/>
  <c r="C260" i="8"/>
  <c r="G62" i="3" l="1"/>
  <c r="G61" i="3" s="1"/>
  <c r="G20" i="3"/>
  <c r="G18" i="3" s="1"/>
  <c r="G46" i="3"/>
  <c r="H138" i="9"/>
  <c r="F138" i="9"/>
  <c r="C140" i="9"/>
  <c r="O147" i="9" s="1"/>
  <c r="C13" i="9"/>
  <c r="G23" i="3"/>
  <c r="O12" i="3"/>
  <c r="G10" i="8"/>
  <c r="G9" i="8" s="1"/>
  <c r="F6" i="8"/>
  <c r="F5" i="8"/>
  <c r="E10" i="9"/>
  <c r="G10" i="9"/>
  <c r="C141" i="9"/>
  <c r="L8" i="9"/>
  <c r="L7" i="9" s="1"/>
  <c r="L9" i="9"/>
  <c r="J8" i="8"/>
  <c r="J7" i="8" s="1"/>
  <c r="J9" i="8"/>
  <c r="L10" i="8"/>
  <c r="E9" i="8"/>
  <c r="E8" i="8"/>
  <c r="E7" i="8" s="1"/>
  <c r="H8" i="8"/>
  <c r="H7" i="8" s="1"/>
  <c r="H9" i="8"/>
  <c r="K8" i="8"/>
  <c r="K7" i="8" s="1"/>
  <c r="K9" i="8"/>
  <c r="D9" i="8"/>
  <c r="D8" i="8"/>
  <c r="D7" i="8" s="1"/>
  <c r="D217" i="9"/>
  <c r="D138" i="9" s="1"/>
  <c r="D89" i="9"/>
  <c r="C90" i="9"/>
  <c r="C15" i="8"/>
  <c r="C96" i="8"/>
  <c r="D95" i="8"/>
  <c r="C146" i="8"/>
  <c r="D144" i="8"/>
  <c r="D6" i="8" s="1"/>
  <c r="J6" i="8"/>
  <c r="J5" i="8"/>
  <c r="C195" i="8"/>
  <c r="C194" i="8" s="1"/>
  <c r="D109" i="8"/>
  <c r="C109" i="8" s="1"/>
  <c r="C110" i="8"/>
  <c r="H13" i="1" l="1"/>
  <c r="H13" i="13"/>
  <c r="G25" i="3"/>
  <c r="G13" i="3"/>
  <c r="G12" i="3" s="1"/>
  <c r="H5" i="9"/>
  <c r="H6" i="9"/>
  <c r="F5" i="9"/>
  <c r="F6" i="9"/>
  <c r="G24" i="3"/>
  <c r="G8" i="8"/>
  <c r="G7" i="8" s="1"/>
  <c r="C7" i="8" s="1"/>
  <c r="C138" i="9"/>
  <c r="C6" i="9" s="1"/>
  <c r="O138" i="9"/>
  <c r="G8" i="9"/>
  <c r="G7" i="9" s="1"/>
  <c r="G9" i="9"/>
  <c r="E9" i="9"/>
  <c r="E8" i="9"/>
  <c r="E7" i="9" s="1"/>
  <c r="C10" i="9"/>
  <c r="C8" i="9" s="1"/>
  <c r="L9" i="8"/>
  <c r="L8" i="8"/>
  <c r="L7" i="8" s="1"/>
  <c r="C10" i="8"/>
  <c r="C8" i="8" s="1"/>
  <c r="C9" i="8"/>
  <c r="D88" i="9"/>
  <c r="D52" i="9" s="1"/>
  <c r="D5" i="9" s="1"/>
  <c r="C89" i="9"/>
  <c r="C88" i="9" s="1"/>
  <c r="O6" i="8"/>
  <c r="C144" i="8"/>
  <c r="O144" i="8"/>
  <c r="C95" i="8"/>
  <c r="C94" i="8" s="1"/>
  <c r="D94" i="8"/>
  <c r="D58" i="8" s="1"/>
  <c r="O6" i="9" l="1"/>
  <c r="C5" i="9"/>
  <c r="C7" i="9"/>
  <c r="C9" i="9"/>
  <c r="C52" i="9"/>
  <c r="O5" i="9"/>
  <c r="C6" i="8"/>
  <c r="C58" i="8"/>
  <c r="C5" i="8" s="1"/>
  <c r="D5" i="8"/>
  <c r="O5" i="8" s="1"/>
  <c r="G22" i="3" l="1"/>
  <c r="G21" i="3" s="1"/>
  <c r="G45" i="3"/>
  <c r="G39" i="3" s="1"/>
  <c r="G34" i="3" s="1"/>
  <c r="H12" i="13" s="1"/>
  <c r="H11" i="13" s="1"/>
  <c r="G33" i="3" l="1"/>
  <c r="H12" i="1"/>
  <c r="H11" i="1" s="1"/>
  <c r="M11" i="3" l="1"/>
  <c r="G17" i="3"/>
  <c r="G16" i="3" s="1"/>
  <c r="G11" i="3" s="1"/>
  <c r="O3" i="9"/>
  <c r="P3" i="9" s="1"/>
  <c r="K11" i="3" l="1"/>
  <c r="O11" i="3" s="1"/>
  <c r="O15" i="3" s="1"/>
  <c r="H9" i="13"/>
  <c r="H8" i="13" s="1"/>
  <c r="H14" i="13" s="1"/>
  <c r="H9" i="1"/>
  <c r="H8" i="1" s="1"/>
  <c r="H14" i="1" s="1"/>
  <c r="G10" i="3"/>
</calcChain>
</file>

<file path=xl/comments1.xml><?xml version="1.0" encoding="utf-8"?>
<comments xmlns="http://schemas.openxmlformats.org/spreadsheetml/2006/main">
  <authors>
    <author>Katarina</author>
  </authors>
  <commentList>
    <comment ref="F1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G18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2023: 357.223,90 kn ;   47.411,76 EUR
</t>
        </r>
      </text>
    </comment>
    <comment ref="F5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limit:267.973,10 kn ; 35.566,14 EUR
</t>
        </r>
      </text>
    </comment>
    <comment ref="G5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34.059,47 EUR</t>
        </r>
      </text>
    </comment>
    <comment ref="F6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F70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</t>
        </r>
      </text>
    </comment>
    <comment ref="F7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E7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Prsten potpore III/IV
</t>
        </r>
      </text>
    </comment>
    <comment ref="F7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F20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fp 2022 VANŽUPANIJSKI: 8.217.086KN;  1.090.594,73 eur</t>
        </r>
      </text>
    </comment>
  </commentList>
</comments>
</file>

<file path=xl/comments2.xml><?xml version="1.0" encoding="utf-8"?>
<comments xmlns="http://schemas.openxmlformats.org/spreadsheetml/2006/main">
  <authors>
    <author>Katarina</author>
  </authors>
  <commentList>
    <comment ref="E3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U FP 2023 i 2024 nema viškova u rashodima i prihodima-uputa Županije 11.10.2021.</t>
        </r>
      </text>
    </comment>
    <comment ref="J144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žsv Agencija</t>
        </r>
      </text>
    </comment>
    <comment ref="J145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ŽSV Agencija</t>
        </r>
      </text>
    </comment>
    <comment ref="J148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oprema i žsv 500
</t>
        </r>
      </text>
    </comment>
    <comment ref="G155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popravci tableta</t>
        </r>
      </text>
    </comment>
    <comment ref="G156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popravci tableta</t>
        </r>
      </text>
    </comment>
    <comment ref="H159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plivanje</t>
        </r>
      </text>
    </comment>
    <comment ref="H284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Katarina</author>
  </authors>
  <commentList>
    <comment ref="F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U FP 2023 i 2024 nema viškova u rashodima i prihodima-uputa Županije 11.10.2021.</t>
        </r>
      </text>
    </comment>
    <comment ref="K13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žsv Agencija</t>
        </r>
      </text>
    </comment>
    <comment ref="K13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ŽSV Agencija</t>
        </r>
      </text>
    </comment>
    <comment ref="K137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oprema i žsv 500
</t>
        </r>
      </text>
    </comment>
    <comment ref="I147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plivanje</t>
        </r>
      </text>
    </comment>
    <comment ref="I266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Katarina</author>
  </authors>
  <commentList>
    <comment ref="E3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U FP 2023 i 2024 nema viškova u rashodima i prihodima-uputa Županije 11.10.2021.</t>
        </r>
      </text>
    </comment>
    <comment ref="J150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žsv Agencija</t>
        </r>
      </text>
    </comment>
    <comment ref="J151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ŽSV Agencija</t>
        </r>
      </text>
    </comment>
    <comment ref="J154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oprema i žsv 500
</t>
        </r>
      </text>
    </comment>
    <comment ref="G161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popravci tableta</t>
        </r>
      </text>
    </comment>
    <comment ref="G162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popravci tableta</t>
        </r>
      </text>
    </comment>
    <comment ref="H165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plivanje</t>
        </r>
      </text>
    </comment>
    <comment ref="H290" authorId="0" shapeId="0">
      <text>
        <r>
          <rPr>
            <b/>
            <sz val="9"/>
            <color rgb="FF000000"/>
            <rFont val="Segoe UI"/>
            <family val="2"/>
            <charset val="238"/>
          </rPr>
          <t>Katarina:</t>
        </r>
        <r>
          <rPr>
            <sz val="9"/>
            <color rgb="FF000000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<sst xmlns="http://schemas.openxmlformats.org/spreadsheetml/2006/main" count="38472" uniqueCount="5586">
  <si>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</si>
  <si>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</si>
  <si>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</si>
  <si>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</si>
  <si>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</si>
  <si>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</si>
  <si>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</si>
  <si>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</si>
  <si>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</si>
  <si>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</si>
  <si>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</si>
  <si>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</si>
  <si>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</si>
  <si>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</si>
  <si>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</si>
  <si>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</si>
  <si>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</si>
  <si>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</si>
  <si>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</si>
  <si>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</si>
  <si>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</si>
  <si>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</si>
  <si>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</si>
  <si>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</si>
  <si>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</si>
  <si>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</si>
  <si>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</si>
  <si>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</si>
  <si>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</si>
  <si>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</si>
  <si>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</si>
  <si>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</si>
  <si>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</si>
  <si>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</si>
  <si>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</si>
  <si>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</si>
  <si>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</si>
  <si>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</si>
  <si>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</si>
  <si>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</si>
  <si>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</si>
  <si>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</si>
  <si>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</si>
  <si>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</si>
  <si>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</si>
  <si>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</si>
  <si>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</si>
  <si>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</si>
  <si>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</si>
  <si>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</si>
  <si>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</si>
  <si>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</si>
  <si>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</si>
  <si>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</si>
  <si>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</si>
  <si>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</si>
  <si>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Ostali prihodi za posebne namjene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</si>
  <si>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</si>
  <si>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</si>
  <si>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</si>
  <si>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</si>
  <si>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ZA 2023.GODINU</t>
  </si>
  <si>
    <t>1.1.</t>
  </si>
  <si>
    <t>3.3.</t>
  </si>
  <si>
    <t>4.L</t>
  </si>
  <si>
    <t>5.K.</t>
  </si>
  <si>
    <t>5.K</t>
  </si>
  <si>
    <t>Vlastiti prihodi (3.3)</t>
  </si>
  <si>
    <t>Vlastiti prihodi -preneseni višak prihoda</t>
  </si>
  <si>
    <t>Prihodi za posebne namjene (4.L)</t>
  </si>
  <si>
    <t>Pomoći (5.k)     Grad</t>
  </si>
  <si>
    <t>Pomoći 5.K. MZOi ostale agencije (ŽSV, HŠSS…)</t>
  </si>
  <si>
    <t>Donacije (6)</t>
  </si>
  <si>
    <t>Prihodi od nefinancijske imovine i nadoknade šteta s osnova osiguranja</t>
  </si>
  <si>
    <t>OŠ ĐURE DEŽELIĆA IVANIĆ-GRAD</t>
  </si>
  <si>
    <t>web planiranje</t>
  </si>
  <si>
    <t>Program 1001</t>
  </si>
  <si>
    <t>KAPITALNO ULAGANJE U OSNOVNO ŠKOLSTVO</t>
  </si>
  <si>
    <t>Kapitalni projekt K100128</t>
  </si>
  <si>
    <t>Izrada projektne dokumentacije za dogradnju škole i dvorane</t>
  </si>
  <si>
    <t>Izvor 1.1 Opći prihodi i primici</t>
  </si>
  <si>
    <t>NEFINANCIJSKA IMOVINA</t>
  </si>
  <si>
    <t>0212</t>
  </si>
  <si>
    <t>Poslovni objekti</t>
  </si>
  <si>
    <t>MINIMALNI STANDARD U OSNOVNOM ŠKOLSTVU- MATERIJALNI I FINANCIJSKI RASHODI-decentralizirana sredstva</t>
  </si>
  <si>
    <t>Aktivnost A100001</t>
  </si>
  <si>
    <t xml:space="preserve">Rashodi poslovanja 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</si>
  <si>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</si>
  <si>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</si>
  <si>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</si>
  <si>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</si>
  <si>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</si>
  <si>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</si>
  <si>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</si>
  <si>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</si>
  <si>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</si>
  <si>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</si>
  <si>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</si>
  <si>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</si>
  <si>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</si>
  <si>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</si>
  <si>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</si>
  <si>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Članarine</t>
  </si>
  <si>
    <t>Naknade i pristojbe</t>
  </si>
  <si>
    <t>Ostali nespomenuti rashodi poslovanja</t>
  </si>
  <si>
    <t>Bankarske usluge i usluge pl.prometa</t>
  </si>
  <si>
    <t>Aktivnost A100002</t>
  </si>
  <si>
    <t>TEKUĆE INVESTICIJSKO ODRŽAVANJE- minimalni standard</t>
  </si>
  <si>
    <t>Rashodi za materijal i energiju</t>
  </si>
  <si>
    <t>Mater.i dijelovi za tekuće i invest.održ.</t>
  </si>
  <si>
    <t>Rashodi za usluge</t>
  </si>
  <si>
    <t>Usluge tekućeg i invest.održavanja</t>
  </si>
  <si>
    <t>POJAČANI STANDARD U ŠKOLSTVU</t>
  </si>
  <si>
    <t>usklađeno sa Općim prihodima i primicima</t>
  </si>
  <si>
    <t>Tekući projekt T100002</t>
  </si>
  <si>
    <t>ŽUPANIJSKA STRUČNA VIJEĆA</t>
  </si>
  <si>
    <t>Uredski mater.i ostali mater.rashodi</t>
  </si>
  <si>
    <t>Tekući projekt T100003</t>
  </si>
  <si>
    <t>NATJECANJA</t>
  </si>
  <si>
    <t>Naknade za rad predst.i izvršnih tijela</t>
  </si>
  <si>
    <t>Ostali nespomenuti rashodi</t>
  </si>
  <si>
    <t>Tekući projekt T100004</t>
  </si>
  <si>
    <t>OBLJETNICE ŠKOLA</t>
  </si>
  <si>
    <t>Tekući projekt T100005</t>
  </si>
  <si>
    <t>SVJETSKI DAN UČITELJA</t>
  </si>
  <si>
    <t>Tekući projekt T100006</t>
  </si>
  <si>
    <t>OSTALE IZVANŠKOLSKE AKTIVNOSTI</t>
  </si>
  <si>
    <t>Tekući projekt  T100015</t>
  </si>
  <si>
    <t>UČENIČKE ZADRUGE</t>
  </si>
  <si>
    <t>Tekući projekt T100027</t>
  </si>
  <si>
    <t>MEĐUNARODNA SURADNJA</t>
  </si>
  <si>
    <t>Tekući projekt  T100047</t>
  </si>
  <si>
    <t>PRSTEN POTPORE IV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</si>
  <si>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</si>
  <si>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</si>
  <si>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</si>
  <si>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</si>
  <si>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</si>
  <si>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troškova zaposlenima</t>
  </si>
  <si>
    <t>Naknade za prijevoz, rad na terenu</t>
  </si>
  <si>
    <t>Izvor 5.P. Minist. Znanosti, obrazovanja i sporta-ESF.</t>
  </si>
  <si>
    <t xml:space="preserve">Tekući projekt T100040 </t>
  </si>
  <si>
    <t>STRUČNO USAVRŠAVANJE DJELATNIKA U ŠKOLSTVU</t>
  </si>
  <si>
    <t>PRSTEN POTPORE V</t>
  </si>
  <si>
    <t xml:space="preserve">Tekući projekt T100041 </t>
  </si>
  <si>
    <t>E-TEHNIČAR</t>
  </si>
  <si>
    <t xml:space="preserve">Tekući projekt T100049 </t>
  </si>
  <si>
    <t>EU PROJEKTI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</si>
  <si>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</si>
  <si>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</si>
  <si>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</si>
  <si>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</si>
  <si>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</si>
  <si>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</si>
  <si>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</si>
  <si>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</si>
  <si>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</si>
  <si>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</si>
  <si>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Rebalans unesen</t>
  </si>
  <si>
    <t>Sitan inventar</t>
  </si>
  <si>
    <t>Usluge telefona, pošte i prijevoza</t>
  </si>
  <si>
    <t>Usluge tekućeg i investicisjkog održavanja</t>
  </si>
  <si>
    <t>Licence</t>
  </si>
  <si>
    <t>Premije osiguranja</t>
  </si>
  <si>
    <t>Financijski rashodi</t>
  </si>
  <si>
    <t>Bankarske usluge i usluge platbog promet</t>
  </si>
  <si>
    <t>Zatezne kamate</t>
  </si>
  <si>
    <t>Ostali rashodi</t>
  </si>
  <si>
    <t>Tekuće donacije</t>
  </si>
  <si>
    <t>Tekuće donacije u novcu</t>
  </si>
  <si>
    <t>Rashodi za nabavu proizvedene dugotrajne  imovine</t>
  </si>
  <si>
    <t>Postrojenja i oprema</t>
  </si>
  <si>
    <t>Ulaganje u objekat</t>
  </si>
  <si>
    <t>Uredska oprema i namještaj</t>
  </si>
  <si>
    <t>Komunikacijska oprema</t>
  </si>
  <si>
    <t>Oprema za održavanje i zaštitu</t>
  </si>
  <si>
    <t>Oprema za sport i glazbu</t>
  </si>
  <si>
    <t>Uređaji, strojevi i oprema za ost.namjene</t>
  </si>
  <si>
    <t>Knjige, umjetnička djela i ostale izložbene vrijednosti</t>
  </si>
  <si>
    <t>Knjige u knjižnicama</t>
  </si>
  <si>
    <t>ADMINISTRATIVNO, TEHNIČKO I STRUČNO OSOBLJE</t>
  </si>
  <si>
    <t>unešen rebalans</t>
  </si>
  <si>
    <t>Plaće za prekovremeni rad</t>
  </si>
  <si>
    <t>Plaće za posebne uvjete rada</t>
  </si>
  <si>
    <t>Doprinosi za obv.osig.u slučaju nezaposlenosti</t>
  </si>
  <si>
    <t>Uredski materijal i ostali mat.rash</t>
  </si>
  <si>
    <t>Materijal za higijenske potrebe i njegu</t>
  </si>
  <si>
    <t>Zdravstvene i veterinarske usluge (covid t)</t>
  </si>
  <si>
    <t>Naknada za nezapošlj.invalida</t>
  </si>
  <si>
    <t>Troškovi sudskih postupaka</t>
  </si>
  <si>
    <t>Ostali financijski rashodi</t>
  </si>
  <si>
    <t>ŠKOLSKA KUHINJA</t>
  </si>
  <si>
    <t>A100001</t>
  </si>
  <si>
    <t>Materijal i sirovine</t>
  </si>
  <si>
    <t>Financijski  rashodi</t>
  </si>
  <si>
    <t>DI</t>
  </si>
  <si>
    <t>Oprema</t>
  </si>
  <si>
    <t>Ostala uredska oprema</t>
  </si>
  <si>
    <t>Uređaji, strojevi i oprema za ostale namjene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</si>
  <si>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</si>
  <si>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</si>
  <si>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</si>
  <si>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</si>
  <si>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</si>
  <si>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</si>
  <si>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</si>
  <si>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T100020</t>
  </si>
  <si>
    <t>NABAVA UDŽBENIKA ZA UČENIKE</t>
  </si>
  <si>
    <t>Uredski mater.i ost.mater.ras.-udžben.</t>
  </si>
  <si>
    <t>Knjige i udžbenici</t>
  </si>
  <si>
    <t>Tekući projekt T100012</t>
  </si>
  <si>
    <t>Tekući projekt T100013</t>
  </si>
  <si>
    <t xml:space="preserve">Tekući projekt T100014 </t>
  </si>
  <si>
    <t>TEKUĆE I INVESTICIJSKO ODRŽAVANJE</t>
  </si>
  <si>
    <t>Tekući projekt T100015</t>
  </si>
  <si>
    <t>GLAZBENA ŠKOLA</t>
  </si>
  <si>
    <t>Tekući projekt  T100041</t>
  </si>
  <si>
    <t>PRIJEDLOG PLANA ZA 2023.</t>
  </si>
  <si>
    <t>Aktivnost A100003</t>
  </si>
  <si>
    <t>ENERGENTI</t>
  </si>
  <si>
    <t>USKLAĐENO SA LIMITOM! Energenti ?????</t>
  </si>
  <si>
    <t>Aktivnost A10001</t>
  </si>
  <si>
    <t>Izvor financiranja 4.1.</t>
  </si>
  <si>
    <t>Decentralizirana sredstva OŠ</t>
  </si>
  <si>
    <t>FINANCIJSKI PLAN ZA 2023.GODINU (EUR)</t>
  </si>
  <si>
    <t>PROGRAM 1001</t>
  </si>
  <si>
    <t>Aktivnost A10002</t>
  </si>
  <si>
    <t>Tekuće i investicijsko održavanje</t>
  </si>
  <si>
    <t>Županijska stručna vijeća</t>
  </si>
  <si>
    <t>Izvor financiranja 1.1.</t>
  </si>
  <si>
    <t>Aktivnost A10003</t>
  </si>
  <si>
    <t>Natjecanja</t>
  </si>
  <si>
    <t>Ostale izvanškolske aktivnosti</t>
  </si>
  <si>
    <t>Tekući projekt  T100054</t>
  </si>
  <si>
    <t>Tekući projekt T100054</t>
  </si>
  <si>
    <t>Prsten potpore V</t>
  </si>
  <si>
    <t>Minist. znanosti, obrazov. i sporta-ESF.</t>
  </si>
  <si>
    <t>E-tehničar</t>
  </si>
  <si>
    <t>Tekući projekt T100041</t>
  </si>
  <si>
    <t>Izvor financiranja 3.3.</t>
  </si>
  <si>
    <t>POTICANJE KORIŠTENJA SREDSTAVA IZ FONDOVA EU</t>
  </si>
  <si>
    <t>Tekući projekt T 100011</t>
  </si>
  <si>
    <t>Školska shema voća, povrća te mlijeka i mliječnih proizvoda</t>
  </si>
  <si>
    <t>Izvor financiranja 5.Đ.</t>
  </si>
  <si>
    <t>Ministarstvo poljoprivrede</t>
  </si>
  <si>
    <t>Izvor 5.Đ.Ministarsvo poljoprivrede</t>
  </si>
  <si>
    <t>Naknade građanima i kućanstvima u naravi</t>
  </si>
  <si>
    <t>ispravka plaća i tužbi</t>
  </si>
  <si>
    <t>Pomoći -preneseni višak prihoda 5.k.</t>
  </si>
  <si>
    <t>Vlastiti prihodi -preneseni višak prihoda 3.7.</t>
  </si>
  <si>
    <t>Izvor financiranja 3.7.</t>
  </si>
  <si>
    <t>Vlastiti prihodi-višak prihoda</t>
  </si>
  <si>
    <t>Izvor financiranja 4.L.</t>
  </si>
  <si>
    <t>Prihodi za posebne namjene</t>
  </si>
  <si>
    <t>Izvor financiranja 5.K.</t>
  </si>
  <si>
    <t>Pomoći</t>
  </si>
  <si>
    <t>Donacije</t>
  </si>
  <si>
    <t>Administrativno, tehničko i stručno osoblje</t>
  </si>
  <si>
    <t>Školska kuhinja</t>
  </si>
  <si>
    <t>Nabava udžbenika za učenike</t>
  </si>
  <si>
    <t>09 Obrazovanje</t>
  </si>
  <si>
    <t>091 Predškolsko i osnovno obrazovanje</t>
  </si>
  <si>
    <t>0912 Osnovno obrazovanje</t>
  </si>
  <si>
    <t>096 Dodatne usluge u obrazovanju</t>
  </si>
  <si>
    <t>0960 Dodatne usluge u obrazovanju</t>
  </si>
  <si>
    <t>4.1.</t>
  </si>
  <si>
    <t>Decentralizirana sredstva</t>
  </si>
  <si>
    <t>5.P</t>
  </si>
  <si>
    <t>MZO</t>
  </si>
  <si>
    <t>3.7.</t>
  </si>
  <si>
    <t>Višak prihoda (92)-'Vlastiti prihodi</t>
  </si>
  <si>
    <t>4.L.</t>
  </si>
  <si>
    <t>6.</t>
  </si>
  <si>
    <t>5.Đ</t>
  </si>
  <si>
    <t>Ministrastvo poljoprivrede</t>
  </si>
  <si>
    <t>Naknade kućanstvima</t>
  </si>
  <si>
    <t>Dugotrajna imovina</t>
  </si>
  <si>
    <t>Prihodi od imovine</t>
  </si>
  <si>
    <t>Prihodi od prodaje roba, proizvoda i usluga</t>
  </si>
  <si>
    <t>Prihodi od upravnih i administrativnih pristojbi</t>
  </si>
  <si>
    <t>Prihodi iz nadležnog proračuna i od HZZO</t>
  </si>
  <si>
    <t>5.Đ.</t>
  </si>
  <si>
    <t>UP</t>
  </si>
  <si>
    <t>UR</t>
  </si>
  <si>
    <t>UKUPNI PRIHODI:</t>
  </si>
  <si>
    <t>UKUPNI RASHODI:</t>
  </si>
  <si>
    <t>Višak prihoda-Pomoći</t>
  </si>
  <si>
    <t>Višak prihoda-'Pomoći</t>
  </si>
  <si>
    <t>INDEKS</t>
  </si>
  <si>
    <t>Uredska oprema</t>
  </si>
  <si>
    <t>NABAVA UDŽBENIKA ZA UČENIKA</t>
  </si>
  <si>
    <t>PRIJEVOZ UČENIKA S TEŠKOĆAMA</t>
  </si>
  <si>
    <t>PROVEDBA KURIKULARNE REFORME</t>
  </si>
  <si>
    <t>3431</t>
  </si>
  <si>
    <t>3293</t>
  </si>
  <si>
    <t>3291</t>
  </si>
  <si>
    <t>3299</t>
  </si>
  <si>
    <t>3111</t>
  </si>
  <si>
    <t>3121</t>
  </si>
  <si>
    <t>3132</t>
  </si>
  <si>
    <t>3211</t>
  </si>
  <si>
    <t>3212</t>
  </si>
  <si>
    <t>3238</t>
  </si>
  <si>
    <t>3224</t>
  </si>
  <si>
    <t>3232</t>
  </si>
  <si>
    <t>3433</t>
  </si>
  <si>
    <t>4221</t>
  </si>
  <si>
    <t>4223</t>
  </si>
  <si>
    <t>4227</t>
  </si>
  <si>
    <t>4241</t>
  </si>
  <si>
    <t>3292</t>
  </si>
  <si>
    <t>Zdravstvene i veterinarske usluge (covid)</t>
  </si>
  <si>
    <t>3236</t>
  </si>
  <si>
    <t>3133</t>
  </si>
  <si>
    <t>3295</t>
  </si>
  <si>
    <t>3296</t>
  </si>
  <si>
    <t>3221</t>
  </si>
  <si>
    <t>3222</t>
  </si>
  <si>
    <t>3225</t>
  </si>
  <si>
    <t>Izvor financiranja 5.D.</t>
  </si>
  <si>
    <t xml:space="preserve">Zdravstvene i veterinarske usluge </t>
  </si>
  <si>
    <t>Pomoći -preneseni višak prihoda   5.D. (kto 922113)</t>
  </si>
  <si>
    <t>ZAGREBAČKA ŽUPANIJA</t>
  </si>
  <si>
    <t>Datum: 21.09.2022</t>
  </si>
  <si>
    <t/>
  </si>
  <si>
    <t>Vrijeme: 10:22</t>
  </si>
  <si>
    <t>Ulica grada Vukovara 72</t>
  </si>
  <si>
    <t>10000 Zagreb</t>
  </si>
  <si>
    <t>OIB: 07132269553</t>
  </si>
  <si>
    <t>I. REBALANS PLANA ZA 2021. GODINU</t>
  </si>
  <si>
    <t>za razdoblje od 1.1.2021 do 31.12.2021</t>
  </si>
  <si>
    <t>POZICIJA</t>
  </si>
  <si>
    <t>BROJ KONTA</t>
  </si>
  <si>
    <t>VRSTA RASHODA / IZDATAKA</t>
  </si>
  <si>
    <t>PLANIRANO</t>
  </si>
  <si>
    <t>REALIZIRANO</t>
  </si>
  <si>
    <t>SVEUKUPNO RASHODI / IZDACI</t>
  </si>
  <si>
    <t>Razdjel</t>
  </si>
  <si>
    <t>004</t>
  </si>
  <si>
    <t>UPRAVNI ODJEL ZA ODGOJ I OBRAZOVANJE</t>
  </si>
  <si>
    <t>Glava</t>
  </si>
  <si>
    <t>004001</t>
  </si>
  <si>
    <t>Glavni program</t>
  </si>
  <si>
    <t>P14</t>
  </si>
  <si>
    <t>IZRADA AKATA IZ NADLEŽNOSTI SLUŽBE</t>
  </si>
  <si>
    <t>Program</t>
  </si>
  <si>
    <t>1001</t>
  </si>
  <si>
    <t>PRIPREME I DONOŠENJE AKATA IZ DJELOKRUGA TIJELA</t>
  </si>
  <si>
    <t>Aktivnost</t>
  </si>
  <si>
    <t xml:space="preserve">Izvor </t>
  </si>
  <si>
    <t>1.</t>
  </si>
  <si>
    <t>OPĆI PRIHODI I PRIMICI</t>
  </si>
  <si>
    <t xml:space="preserve">Korisnik </t>
  </si>
  <si>
    <t>UO004</t>
  </si>
  <si>
    <t>3</t>
  </si>
  <si>
    <t>31</t>
  </si>
  <si>
    <t>311</t>
  </si>
  <si>
    <t>R0330</t>
  </si>
  <si>
    <t>R0331</t>
  </si>
  <si>
    <t>3113</t>
  </si>
  <si>
    <t>Prekovremeni rad</t>
  </si>
  <si>
    <t>312</t>
  </si>
  <si>
    <t>R0332</t>
  </si>
  <si>
    <t>313</t>
  </si>
  <si>
    <t>R0333</t>
  </si>
  <si>
    <t>Doprinosi za obvezno zdravstveno osiguranje</t>
  </si>
  <si>
    <t>32</t>
  </si>
  <si>
    <t>321</t>
  </si>
  <si>
    <t>R0334</t>
  </si>
  <si>
    <t>Naknade za prijevoz, za rad na terenu i odvojeni život-UDUZŽ</t>
  </si>
  <si>
    <t>R0335</t>
  </si>
  <si>
    <t>Naknade za prijevoz, za rad na terenu i odvojeni život</t>
  </si>
  <si>
    <t>324</t>
  </si>
  <si>
    <t>Naknade troškova osobama izvan radnog odnosa</t>
  </si>
  <si>
    <t>R0336</t>
  </si>
  <si>
    <t>3241</t>
  </si>
  <si>
    <t>Naknade troškova osobama izvan radnog odnosa- prijevoz</t>
  </si>
  <si>
    <t>4.</t>
  </si>
  <si>
    <t>PRIHODI ZA POSEBNE NAMJENE</t>
  </si>
  <si>
    <t>4.8.</t>
  </si>
  <si>
    <t>HZZ</t>
  </si>
  <si>
    <t>R0337</t>
  </si>
  <si>
    <t>Naknade troškova osobama izvan radnog odnosa-zdravstveno</t>
  </si>
  <si>
    <t>R0338</t>
  </si>
  <si>
    <t>Naknade troškova osobama izvan radnog odnosa-mirovinsko</t>
  </si>
  <si>
    <t>5.</t>
  </si>
  <si>
    <t>POMOĆI</t>
  </si>
  <si>
    <t>5.Ë.</t>
  </si>
  <si>
    <t>MINISTARSTVO UPRAVE</t>
  </si>
  <si>
    <t>R0339</t>
  </si>
  <si>
    <t>R0340</t>
  </si>
  <si>
    <t>3112</t>
  </si>
  <si>
    <t>Plaće u naravi</t>
  </si>
  <si>
    <t>R0341</t>
  </si>
  <si>
    <t>R0342</t>
  </si>
  <si>
    <t>R0343</t>
  </si>
  <si>
    <t>R0343.01</t>
  </si>
  <si>
    <t>Naknade za prijevoz, za rad na terenu i odvojeni život- UDUZŽ</t>
  </si>
  <si>
    <t>P58</t>
  </si>
  <si>
    <t>K006</t>
  </si>
  <si>
    <t>OŠ JOSIPA BADALIĆA, GRABERJE IVANIČKO (15729)</t>
  </si>
  <si>
    <t>329</t>
  </si>
  <si>
    <t>R0344.01</t>
  </si>
  <si>
    <t>R0344</t>
  </si>
  <si>
    <t>Naknade za rad predstavničkih i izvršnih tijela, povjerenstai slično</t>
  </si>
  <si>
    <t>004002</t>
  </si>
  <si>
    <t>OSNOVNO ŠKOLSTVO</t>
  </si>
  <si>
    <t>P15</t>
  </si>
  <si>
    <t>MINIMALNI STANDARD U OSNOVNOM ŠKOLSTVU</t>
  </si>
  <si>
    <t>MINIMALNI STANDARD U OSNOVNOM ŠKOLSTVU- MATERIJALNI I FINANCIJSKI RASHODI</t>
  </si>
  <si>
    <t>DECENTRALIZIRANA SREDSTVA- OŠ</t>
  </si>
  <si>
    <t>K001</t>
  </si>
  <si>
    <t>OŠ POSAVSKI BREGI - POSAVSKI BREGI (23866)</t>
  </si>
  <si>
    <t>R0839</t>
  </si>
  <si>
    <t>R0840</t>
  </si>
  <si>
    <t>3213</t>
  </si>
  <si>
    <t>R0841</t>
  </si>
  <si>
    <t>3214</t>
  </si>
  <si>
    <t>Ostale naknade troškova zaposlenima</t>
  </si>
  <si>
    <t>322</t>
  </si>
  <si>
    <t>R0842</t>
  </si>
  <si>
    <t>Uredski materijal i ostali materijalni rashodi</t>
  </si>
  <si>
    <t>R0843</t>
  </si>
  <si>
    <t>3223</t>
  </si>
  <si>
    <t>R0844</t>
  </si>
  <si>
    <t>Sitni inventar i auto gume</t>
  </si>
  <si>
    <t>R0845</t>
  </si>
  <si>
    <t>3227</t>
  </si>
  <si>
    <t>Službena, radna i zaštitna odjeća i obuća</t>
  </si>
  <si>
    <t>323</t>
  </si>
  <si>
    <t>R0846</t>
  </si>
  <si>
    <t>3231</t>
  </si>
  <si>
    <t>R0847</t>
  </si>
  <si>
    <t>3234</t>
  </si>
  <si>
    <t>R0848</t>
  </si>
  <si>
    <t>R0849</t>
  </si>
  <si>
    <t>3237</t>
  </si>
  <si>
    <t>R0850</t>
  </si>
  <si>
    <t>R0851</t>
  </si>
  <si>
    <t>3239</t>
  </si>
  <si>
    <t>R0852</t>
  </si>
  <si>
    <t>R0853</t>
  </si>
  <si>
    <t>3294</t>
  </si>
  <si>
    <t>Članarine i norme</t>
  </si>
  <si>
    <t>R0854</t>
  </si>
  <si>
    <t>Pristojbe i naknade</t>
  </si>
  <si>
    <t>R0855</t>
  </si>
  <si>
    <t>34</t>
  </si>
  <si>
    <t>343</t>
  </si>
  <si>
    <t>R0856</t>
  </si>
  <si>
    <t>Bankarske usluge i usluge platnog prometa</t>
  </si>
  <si>
    <t>R0857</t>
  </si>
  <si>
    <t>K003</t>
  </si>
  <si>
    <t>OŠ JOSIPA ZORIĆA, DUGO SELO (46010)</t>
  </si>
  <si>
    <t>R0969</t>
  </si>
  <si>
    <t>R0970</t>
  </si>
  <si>
    <t>R0971</t>
  </si>
  <si>
    <t>R0972</t>
  </si>
  <si>
    <t>R0973</t>
  </si>
  <si>
    <t>R0974</t>
  </si>
  <si>
    <t>R0975</t>
  </si>
  <si>
    <t>R0976</t>
  </si>
  <si>
    <t>R0977</t>
  </si>
  <si>
    <t>3233</t>
  </si>
  <si>
    <t>R0978</t>
  </si>
  <si>
    <t>R0979</t>
  </si>
  <si>
    <t>3235</t>
  </si>
  <si>
    <t>R0980</t>
  </si>
  <si>
    <t>R0981</t>
  </si>
  <si>
    <t>R0982</t>
  </si>
  <si>
    <t>R0983</t>
  </si>
  <si>
    <t>R0984</t>
  </si>
  <si>
    <t>R0985</t>
  </si>
  <si>
    <t>R0986</t>
  </si>
  <si>
    <t>R0987</t>
  </si>
  <si>
    <t>R0988</t>
  </si>
  <si>
    <t>R0989</t>
  </si>
  <si>
    <t>K004</t>
  </si>
  <si>
    <t>OŠ ĐURE DEŽELIĆA, IVANIĆ GRAD (15690)</t>
  </si>
  <si>
    <t>R0591</t>
  </si>
  <si>
    <t>R0592</t>
  </si>
  <si>
    <t>R0593</t>
  </si>
  <si>
    <t>R0594</t>
  </si>
  <si>
    <t>R0595</t>
  </si>
  <si>
    <t>R0596</t>
  </si>
  <si>
    <t>R0597</t>
  </si>
  <si>
    <t>R0598</t>
  </si>
  <si>
    <t>R0599</t>
  </si>
  <si>
    <t>R0600</t>
  </si>
  <si>
    <t>R0601</t>
  </si>
  <si>
    <t>R0602</t>
  </si>
  <si>
    <t>R0603</t>
  </si>
  <si>
    <t>R0604</t>
  </si>
  <si>
    <t>R0605</t>
  </si>
  <si>
    <t>R0606</t>
  </si>
  <si>
    <t>R0607</t>
  </si>
  <si>
    <t>R0608</t>
  </si>
  <si>
    <t>R0609</t>
  </si>
  <si>
    <t>K005</t>
  </si>
  <si>
    <t>OŠ STJEPANA BASARIČEKA, IVANIĆ GRAD (15737)</t>
  </si>
  <si>
    <t>R0667</t>
  </si>
  <si>
    <t>R0668</t>
  </si>
  <si>
    <t>R0669</t>
  </si>
  <si>
    <t>R0670</t>
  </si>
  <si>
    <t>R0671</t>
  </si>
  <si>
    <t>R0672</t>
  </si>
  <si>
    <t>R0673</t>
  </si>
  <si>
    <t>R0674</t>
  </si>
  <si>
    <t>R0675</t>
  </si>
  <si>
    <t>R0676</t>
  </si>
  <si>
    <t>R0677</t>
  </si>
  <si>
    <t>R0678</t>
  </si>
  <si>
    <t>R0679</t>
  </si>
  <si>
    <t>R0680</t>
  </si>
  <si>
    <t>R0681</t>
  </si>
  <si>
    <t>R0682</t>
  </si>
  <si>
    <t>R0683</t>
  </si>
  <si>
    <t>R0684</t>
  </si>
  <si>
    <t>R0685</t>
  </si>
  <si>
    <t>R0686</t>
  </si>
  <si>
    <t>R0644</t>
  </si>
  <si>
    <t>R0645</t>
  </si>
  <si>
    <t>R0646</t>
  </si>
  <si>
    <t>R0647</t>
  </si>
  <si>
    <t>R0648</t>
  </si>
  <si>
    <t>R0649</t>
  </si>
  <si>
    <t>R0650</t>
  </si>
  <si>
    <t>R0651</t>
  </si>
  <si>
    <t>R0652</t>
  </si>
  <si>
    <t>R0653</t>
  </si>
  <si>
    <t>R0654</t>
  </si>
  <si>
    <t>R0655</t>
  </si>
  <si>
    <t>R0656</t>
  </si>
  <si>
    <t>R0657</t>
  </si>
  <si>
    <t>R0658</t>
  </si>
  <si>
    <t>R0659</t>
  </si>
  <si>
    <t>R0660</t>
  </si>
  <si>
    <t>R0661</t>
  </si>
  <si>
    <t>R0662</t>
  </si>
  <si>
    <t>R0663</t>
  </si>
  <si>
    <t>R0664</t>
  </si>
  <si>
    <t>K007</t>
  </si>
  <si>
    <t>OŠ LJUBO BABIĆ, JASTREBARSKO (15753)</t>
  </si>
  <si>
    <t>R0689</t>
  </si>
  <si>
    <t>R0690</t>
  </si>
  <si>
    <t>R0691</t>
  </si>
  <si>
    <t>R0692</t>
  </si>
  <si>
    <t>R0693</t>
  </si>
  <si>
    <t>R0694</t>
  </si>
  <si>
    <t>R0695</t>
  </si>
  <si>
    <t>R0696</t>
  </si>
  <si>
    <t>R0697</t>
  </si>
  <si>
    <t>R0698</t>
  </si>
  <si>
    <t>R0699</t>
  </si>
  <si>
    <t>R0700</t>
  </si>
  <si>
    <t>R0701</t>
  </si>
  <si>
    <t>R0702</t>
  </si>
  <si>
    <t>R0703</t>
  </si>
  <si>
    <t>R0704</t>
  </si>
  <si>
    <t>R0705</t>
  </si>
  <si>
    <t>R0706</t>
  </si>
  <si>
    <t>R0707</t>
  </si>
  <si>
    <t>37</t>
  </si>
  <si>
    <t>Naknade građanima i kućanstvima na temelju osiguranja i druge naknade</t>
  </si>
  <si>
    <t>372</t>
  </si>
  <si>
    <t>Ostale naknade građanima i kućanstvima iz proračuna</t>
  </si>
  <si>
    <t>R0708</t>
  </si>
  <si>
    <t>3722</t>
  </si>
  <si>
    <t>Naknade građanima i kućanstvima u naravi - vlastiti prijevoz učenika OŠ</t>
  </si>
  <si>
    <t>K008</t>
  </si>
  <si>
    <t>OŠ SLAVKA KOLARA, KRAVARSKO (14355)</t>
  </si>
  <si>
    <t>R0453</t>
  </si>
  <si>
    <t>R0454</t>
  </si>
  <si>
    <t>R0455</t>
  </si>
  <si>
    <t>R0456</t>
  </si>
  <si>
    <t>R0457</t>
  </si>
  <si>
    <t>R0458</t>
  </si>
  <si>
    <t>R0459</t>
  </si>
  <si>
    <t>R0460</t>
  </si>
  <si>
    <t>R0461</t>
  </si>
  <si>
    <t>R0462</t>
  </si>
  <si>
    <t>R0463</t>
  </si>
  <si>
    <t>R0464</t>
  </si>
  <si>
    <t>R0465</t>
  </si>
  <si>
    <t>R0466</t>
  </si>
  <si>
    <t>R0467</t>
  </si>
  <si>
    <t>R0468</t>
  </si>
  <si>
    <t>R0469</t>
  </si>
  <si>
    <t>R0470</t>
  </si>
  <si>
    <t>R0471</t>
  </si>
  <si>
    <t>R0472</t>
  </si>
  <si>
    <t>K009</t>
  </si>
  <si>
    <t>OŠ POKUPSKO, POKUPSKO (14363)</t>
  </si>
  <si>
    <t>R0476</t>
  </si>
  <si>
    <t>R0477</t>
  </si>
  <si>
    <t>R0478</t>
  </si>
  <si>
    <t>R0479</t>
  </si>
  <si>
    <t>R0480</t>
  </si>
  <si>
    <t>R0481</t>
  </si>
  <si>
    <t>R0482</t>
  </si>
  <si>
    <t>R0483</t>
  </si>
  <si>
    <t>R0484</t>
  </si>
  <si>
    <t>R0485</t>
  </si>
  <si>
    <t>R0486</t>
  </si>
  <si>
    <t>R0487</t>
  </si>
  <si>
    <t>R0488</t>
  </si>
  <si>
    <t>R0489</t>
  </si>
  <si>
    <t>R0490</t>
  </si>
  <si>
    <t>R0491</t>
  </si>
  <si>
    <t>R0492</t>
  </si>
  <si>
    <t>R0493</t>
  </si>
  <si>
    <t>K010</t>
  </si>
  <si>
    <t>OŠ BISTRA, POLJANICA BISTRANSKA (14494)</t>
  </si>
  <si>
    <t>R0529</t>
  </si>
  <si>
    <t>R0530</t>
  </si>
  <si>
    <t>R0531</t>
  </si>
  <si>
    <t>R0532</t>
  </si>
  <si>
    <t>R0533</t>
  </si>
  <si>
    <t>R0534</t>
  </si>
  <si>
    <t>R0535</t>
  </si>
  <si>
    <t>R0536</t>
  </si>
  <si>
    <t>R0537</t>
  </si>
  <si>
    <t>R0538</t>
  </si>
  <si>
    <t>R0539</t>
  </si>
  <si>
    <t>R0540</t>
  </si>
  <si>
    <t>R0541</t>
  </si>
  <si>
    <t>R0542</t>
  </si>
  <si>
    <t>R0543</t>
  </si>
  <si>
    <t>R0544</t>
  </si>
  <si>
    <t>R0545</t>
  </si>
  <si>
    <t>R0546</t>
  </si>
  <si>
    <t>R0547</t>
  </si>
  <si>
    <t>R0548</t>
  </si>
  <si>
    <t>Naknade građanima i kućanstvima u naravi-vlastiti prijevoz unika OŠ</t>
  </si>
  <si>
    <t>K011</t>
  </si>
  <si>
    <t>OŠ DRAGUTINA DOMJANIĆA, SVETI IVAN ZELINA (16060)</t>
  </si>
  <si>
    <t>R0796</t>
  </si>
  <si>
    <t>R0797</t>
  </si>
  <si>
    <t>R0798</t>
  </si>
  <si>
    <t>R0799</t>
  </si>
  <si>
    <t>R0800</t>
  </si>
  <si>
    <t>R0801</t>
  </si>
  <si>
    <t>R0802</t>
  </si>
  <si>
    <t>R0803</t>
  </si>
  <si>
    <t>R0804</t>
  </si>
  <si>
    <t>R0805</t>
  </si>
  <si>
    <t>R0806</t>
  </si>
  <si>
    <t>R0807</t>
  </si>
  <si>
    <t>R0808</t>
  </si>
  <si>
    <t>R0809</t>
  </si>
  <si>
    <t>R0810</t>
  </si>
  <si>
    <t>R0811</t>
  </si>
  <si>
    <t>R0812</t>
  </si>
  <si>
    <t>R0813</t>
  </si>
  <si>
    <t>R0814</t>
  </si>
  <si>
    <t>R0815</t>
  </si>
  <si>
    <t>R0816</t>
  </si>
  <si>
    <t>K012</t>
  </si>
  <si>
    <t>OŠ KSAVERA ŠANDORA ĐALSKOG, DONJA ZELINA (16078)</t>
  </si>
  <si>
    <t>R0821-01</t>
  </si>
  <si>
    <t>R0821</t>
  </si>
  <si>
    <t>R0822</t>
  </si>
  <si>
    <t>R0823</t>
  </si>
  <si>
    <t>R0824</t>
  </si>
  <si>
    <t>R0825</t>
  </si>
  <si>
    <t>R0826</t>
  </si>
  <si>
    <t>R0827</t>
  </si>
  <si>
    <t>R0828</t>
  </si>
  <si>
    <t>R0829</t>
  </si>
  <si>
    <t>R0830</t>
  </si>
  <si>
    <t>R0831</t>
  </si>
  <si>
    <t>R0832</t>
  </si>
  <si>
    <t>R0833</t>
  </si>
  <si>
    <t>R0834</t>
  </si>
  <si>
    <t>R0835</t>
  </si>
  <si>
    <t>R0836</t>
  </si>
  <si>
    <t>K013</t>
  </si>
  <si>
    <t>OŠ IVANA PERKOVCA, ŠENKOVEC (14478)</t>
  </si>
  <si>
    <t>R0496</t>
  </si>
  <si>
    <t>R0497</t>
  </si>
  <si>
    <t>R0498</t>
  </si>
  <si>
    <t>R0499</t>
  </si>
  <si>
    <t>R0500</t>
  </si>
  <si>
    <t>R0501</t>
  </si>
  <si>
    <t>R0502</t>
  </si>
  <si>
    <t>R0503</t>
  </si>
  <si>
    <t>R0504</t>
  </si>
  <si>
    <t>R0505</t>
  </si>
  <si>
    <t>R0506</t>
  </si>
  <si>
    <t>R0507</t>
  </si>
  <si>
    <t>R0508</t>
  </si>
  <si>
    <t>K014</t>
  </si>
  <si>
    <t>OŠ IVANE BRLIĆ-MAŽURANIĆ, PRIGORJE BRDOVEČKO (14486)</t>
  </si>
  <si>
    <t>R0511</t>
  </si>
  <si>
    <t>R0512</t>
  </si>
  <si>
    <t>R0513</t>
  </si>
  <si>
    <t>R0514</t>
  </si>
  <si>
    <t>R0515</t>
  </si>
  <si>
    <t>R0516</t>
  </si>
  <si>
    <t>R0517</t>
  </si>
  <si>
    <t>R0518</t>
  </si>
  <si>
    <t>R0519</t>
  </si>
  <si>
    <t>R0520</t>
  </si>
  <si>
    <t>R0521</t>
  </si>
  <si>
    <t>R0522</t>
  </si>
  <si>
    <t>R0523</t>
  </si>
  <si>
    <t>R0524</t>
  </si>
  <si>
    <t>R5038</t>
  </si>
  <si>
    <t>R0525</t>
  </si>
  <si>
    <t>R0526</t>
  </si>
  <si>
    <t>K015</t>
  </si>
  <si>
    <t>OŠ RUGVICA, RUGVICA (14226)</t>
  </si>
  <si>
    <t>R0387</t>
  </si>
  <si>
    <t>R0388</t>
  </si>
  <si>
    <t>R0389</t>
  </si>
  <si>
    <t>R0390</t>
  </si>
  <si>
    <t>R0391</t>
  </si>
  <si>
    <t>R0392</t>
  </si>
  <si>
    <t>R0393</t>
  </si>
  <si>
    <t>R0394</t>
  </si>
  <si>
    <t>R0395</t>
  </si>
  <si>
    <t>R0396</t>
  </si>
  <si>
    <t>R0397</t>
  </si>
  <si>
    <t>R0398</t>
  </si>
  <si>
    <t>R0399</t>
  </si>
  <si>
    <t>R0400</t>
  </si>
  <si>
    <t>R0401</t>
  </si>
  <si>
    <t>R0402</t>
  </si>
  <si>
    <t>R0403</t>
  </si>
  <si>
    <t>R0404</t>
  </si>
  <si>
    <t>R0405</t>
  </si>
  <si>
    <t>R0406</t>
  </si>
  <si>
    <t>K016</t>
  </si>
  <si>
    <t>OŠ STJEPAN RADIĆ, BOŽJAKOVINA (14234)</t>
  </si>
  <si>
    <t>R0409</t>
  </si>
  <si>
    <t>R0410</t>
  </si>
  <si>
    <t>R0411</t>
  </si>
  <si>
    <t>R0412</t>
  </si>
  <si>
    <t>R0413</t>
  </si>
  <si>
    <t>R0414</t>
  </si>
  <si>
    <t>R0415</t>
  </si>
  <si>
    <t>R0416</t>
  </si>
  <si>
    <t>R0417</t>
  </si>
  <si>
    <t>R0418</t>
  </si>
  <si>
    <t>R0419</t>
  </si>
  <si>
    <t>R0420</t>
  </si>
  <si>
    <t>R0421</t>
  </si>
  <si>
    <t>R0422</t>
  </si>
  <si>
    <t>R0423</t>
  </si>
  <si>
    <t>R0424</t>
  </si>
  <si>
    <t>R0425</t>
  </si>
  <si>
    <t>R0426</t>
  </si>
  <si>
    <t>R0427</t>
  </si>
  <si>
    <t>R0428</t>
  </si>
  <si>
    <t>K017</t>
  </si>
  <si>
    <t>OŠ PUŠĆA, DONJA PUŠĆA (14509)</t>
  </si>
  <si>
    <t>R0552</t>
  </si>
  <si>
    <t>R0553</t>
  </si>
  <si>
    <t>R0554</t>
  </si>
  <si>
    <t>R0555</t>
  </si>
  <si>
    <t>R0556</t>
  </si>
  <si>
    <t>R0557</t>
  </si>
  <si>
    <t>R0558</t>
  </si>
  <si>
    <t>R0559</t>
  </si>
  <si>
    <t>R0560</t>
  </si>
  <si>
    <t>R0561</t>
  </si>
  <si>
    <t>R0562</t>
  </si>
  <si>
    <t>R0563</t>
  </si>
  <si>
    <t>R0564</t>
  </si>
  <si>
    <t>R0565</t>
  </si>
  <si>
    <t>R0566</t>
  </si>
  <si>
    <t>R0567</t>
  </si>
  <si>
    <t>R0568</t>
  </si>
  <si>
    <t>K018</t>
  </si>
  <si>
    <t>OŠ SVETA NEDELJA, SVETA NEDELJA (14306)</t>
  </si>
  <si>
    <t>R0431</t>
  </si>
  <si>
    <t>R0432</t>
  </si>
  <si>
    <t>R0433</t>
  </si>
  <si>
    <t>R0434</t>
  </si>
  <si>
    <t>R0435</t>
  </si>
  <si>
    <t>R0436</t>
  </si>
  <si>
    <t>R0437</t>
  </si>
  <si>
    <t>R0438</t>
  </si>
  <si>
    <t>R0439</t>
  </si>
  <si>
    <t>R0440</t>
  </si>
  <si>
    <t>R0441</t>
  </si>
  <si>
    <t>R0442</t>
  </si>
  <si>
    <t>R0443</t>
  </si>
  <si>
    <t>R0444</t>
  </si>
  <si>
    <t>R0445</t>
  </si>
  <si>
    <t>R0446</t>
  </si>
  <si>
    <t>R0447</t>
  </si>
  <si>
    <t>R0448</t>
  </si>
  <si>
    <t>R0449</t>
  </si>
  <si>
    <t>R0450</t>
  </si>
  <si>
    <t>K019</t>
  </si>
  <si>
    <t>OŠ KLINČA SELA, KLINČA SELA (15761)</t>
  </si>
  <si>
    <t>R0712</t>
  </si>
  <si>
    <t>R0713</t>
  </si>
  <si>
    <t>R0714</t>
  </si>
  <si>
    <t>R0715</t>
  </si>
  <si>
    <t>R0716</t>
  </si>
  <si>
    <t>R0717</t>
  </si>
  <si>
    <t>R0718</t>
  </si>
  <si>
    <t>R0719</t>
  </si>
  <si>
    <t>R0720</t>
  </si>
  <si>
    <t>R0721</t>
  </si>
  <si>
    <t>R0722</t>
  </si>
  <si>
    <t>R0723</t>
  </si>
  <si>
    <t>R0724</t>
  </si>
  <si>
    <t>R0725</t>
  </si>
  <si>
    <t>R0726</t>
  </si>
  <si>
    <t>R0727</t>
  </si>
  <si>
    <t>R0728</t>
  </si>
  <si>
    <t>R0729</t>
  </si>
  <si>
    <t>R0730</t>
  </si>
  <si>
    <t>K020</t>
  </si>
  <si>
    <t>OŠ VLADIMIR NAZOR, PISAROVINA (15770)</t>
  </si>
  <si>
    <t>R0733</t>
  </si>
  <si>
    <t>R0734</t>
  </si>
  <si>
    <t>R0735</t>
  </si>
  <si>
    <t>R0736</t>
  </si>
  <si>
    <t>R0737</t>
  </si>
  <si>
    <t>R0738</t>
  </si>
  <si>
    <t>R0739</t>
  </si>
  <si>
    <t>R0740</t>
  </si>
  <si>
    <t>R0741</t>
  </si>
  <si>
    <t>R0742</t>
  </si>
  <si>
    <t>R0743</t>
  </si>
  <si>
    <t>R0744</t>
  </si>
  <si>
    <t>R0745</t>
  </si>
  <si>
    <t>R0746</t>
  </si>
  <si>
    <t>R0747</t>
  </si>
  <si>
    <t>R0748</t>
  </si>
  <si>
    <t>R0749</t>
  </si>
  <si>
    <t>R0750</t>
  </si>
  <si>
    <t>K021</t>
  </si>
  <si>
    <t>OŠ KARDINAL ALOJZIJE STEPINAC, KRAŠIĆ (15788)</t>
  </si>
  <si>
    <t>R0754</t>
  </si>
  <si>
    <t>R0755</t>
  </si>
  <si>
    <t>R0756</t>
  </si>
  <si>
    <t>R0757</t>
  </si>
  <si>
    <t>R0758</t>
  </si>
  <si>
    <t>R0759</t>
  </si>
  <si>
    <t>R0760</t>
  </si>
  <si>
    <t>R0761</t>
  </si>
  <si>
    <t>R0762</t>
  </si>
  <si>
    <t>R0763</t>
  </si>
  <si>
    <t>R0764</t>
  </si>
  <si>
    <t>R0765</t>
  </si>
  <si>
    <t>R0766</t>
  </si>
  <si>
    <t>R0767</t>
  </si>
  <si>
    <t>R0768</t>
  </si>
  <si>
    <t>R0769</t>
  </si>
  <si>
    <t>R0770</t>
  </si>
  <si>
    <t>R0771</t>
  </si>
  <si>
    <t>R0772</t>
  </si>
  <si>
    <t>R0773</t>
  </si>
  <si>
    <t>R0774</t>
  </si>
  <si>
    <t>R0775</t>
  </si>
  <si>
    <t>K022</t>
  </si>
  <si>
    <t>OŠ GRADEC, GRADEC (15987)</t>
  </si>
  <si>
    <t>R0779</t>
  </si>
  <si>
    <t>R0780</t>
  </si>
  <si>
    <t>R0781</t>
  </si>
  <si>
    <t>R0782</t>
  </si>
  <si>
    <t>R0783</t>
  </si>
  <si>
    <t>R0784</t>
  </si>
  <si>
    <t>R0785</t>
  </si>
  <si>
    <t>R0786</t>
  </si>
  <si>
    <t>R0787</t>
  </si>
  <si>
    <t>R0788</t>
  </si>
  <si>
    <t>R0789</t>
  </si>
  <si>
    <t>R0790</t>
  </si>
  <si>
    <t>R0791</t>
  </si>
  <si>
    <t>R0792</t>
  </si>
  <si>
    <t>R0793</t>
  </si>
  <si>
    <t>K023</t>
  </si>
  <si>
    <t>OŠ DUBRAVA, DUBRAVA (12495)</t>
  </si>
  <si>
    <t>R0364</t>
  </si>
  <si>
    <t>R0365</t>
  </si>
  <si>
    <t>R0366</t>
  </si>
  <si>
    <t>R0367</t>
  </si>
  <si>
    <t>R0368</t>
  </si>
  <si>
    <t>R0369</t>
  </si>
  <si>
    <t>R0370</t>
  </si>
  <si>
    <t>R0371</t>
  </si>
  <si>
    <t>R0372</t>
  </si>
  <si>
    <t>R0373</t>
  </si>
  <si>
    <t>R0374</t>
  </si>
  <si>
    <t>R0375</t>
  </si>
  <si>
    <t>R0376</t>
  </si>
  <si>
    <t>R0377</t>
  </si>
  <si>
    <t>R0378</t>
  </si>
  <si>
    <t>R0379</t>
  </si>
  <si>
    <t>R0380</t>
  </si>
  <si>
    <t>R0381</t>
  </si>
  <si>
    <t>R0382</t>
  </si>
  <si>
    <t>R0383</t>
  </si>
  <si>
    <t>K024</t>
  </si>
  <si>
    <t>OŠ JAKOVLJE, JAKOVLJE (15665)</t>
  </si>
  <si>
    <t>R0572</t>
  </si>
  <si>
    <t>R0573</t>
  </si>
  <si>
    <t>R0574</t>
  </si>
  <si>
    <t>R0575</t>
  </si>
  <si>
    <t>R0576</t>
  </si>
  <si>
    <t>R0577</t>
  </si>
  <si>
    <t>R0578</t>
  </si>
  <si>
    <t>R0579</t>
  </si>
  <si>
    <t>R0580</t>
  </si>
  <si>
    <t>R0581</t>
  </si>
  <si>
    <t>R0582</t>
  </si>
  <si>
    <t>R0583</t>
  </si>
  <si>
    <t>R0584</t>
  </si>
  <si>
    <t>R0585</t>
  </si>
  <si>
    <t>R0586</t>
  </si>
  <si>
    <t>R0587</t>
  </si>
  <si>
    <t>R0588</t>
  </si>
  <si>
    <t>K025</t>
  </si>
  <si>
    <t>OŠ BRAĆE RADIĆA, KLOŠTAR IVANIĆ (15712)</t>
  </si>
  <si>
    <t>R0626</t>
  </si>
  <si>
    <t>R0627</t>
  </si>
  <si>
    <t>R0628</t>
  </si>
  <si>
    <t>R0629</t>
  </si>
  <si>
    <t>R0630</t>
  </si>
  <si>
    <t>R0631</t>
  </si>
  <si>
    <t>R0632</t>
  </si>
  <si>
    <t>R0633</t>
  </si>
  <si>
    <t>R0634</t>
  </si>
  <si>
    <t>R0635</t>
  </si>
  <si>
    <t>R0636</t>
  </si>
  <si>
    <t>R0637</t>
  </si>
  <si>
    <t>R0638</t>
  </si>
  <si>
    <t>R0639</t>
  </si>
  <si>
    <t>R0640</t>
  </si>
  <si>
    <t>R0641</t>
  </si>
  <si>
    <t>K026</t>
  </si>
  <si>
    <t>OŠ MILKE TRNINE, KRIŽ (15704)</t>
  </si>
  <si>
    <t>R0612</t>
  </si>
  <si>
    <t>R0613</t>
  </si>
  <si>
    <t>R0614</t>
  </si>
  <si>
    <t>R0615</t>
  </si>
  <si>
    <t>R0616</t>
  </si>
  <si>
    <t>R0617</t>
  </si>
  <si>
    <t>R0618</t>
  </si>
  <si>
    <t>R0619</t>
  </si>
  <si>
    <t>R0620</t>
  </si>
  <si>
    <t>R0621</t>
  </si>
  <si>
    <t>R0622</t>
  </si>
  <si>
    <t>R0623</t>
  </si>
  <si>
    <t>K057</t>
  </si>
  <si>
    <t>OŠ LUKA, LUKA (42129)</t>
  </si>
  <si>
    <t>R0887</t>
  </si>
  <si>
    <t>R0888</t>
  </si>
  <si>
    <t>R0889</t>
  </si>
  <si>
    <t>R0890</t>
  </si>
  <si>
    <t>R0891</t>
  </si>
  <si>
    <t>R0892</t>
  </si>
  <si>
    <t>R0893</t>
  </si>
  <si>
    <t>R0894</t>
  </si>
  <si>
    <t>R0895</t>
  </si>
  <si>
    <t>R0896</t>
  </si>
  <si>
    <t>R0897</t>
  </si>
  <si>
    <t>R0898</t>
  </si>
  <si>
    <t>R0899</t>
  </si>
  <si>
    <t>R0900</t>
  </si>
  <si>
    <t>R0901</t>
  </si>
  <si>
    <t>K058</t>
  </si>
  <si>
    <t>OŠ ANTE KOVAČIĆA, MARIJA GORICA (42137)</t>
  </si>
  <si>
    <t>R0904</t>
  </si>
  <si>
    <t>R0905</t>
  </si>
  <si>
    <t>R0906</t>
  </si>
  <si>
    <t>R0907</t>
  </si>
  <si>
    <t>R0908</t>
  </si>
  <si>
    <t>R0909</t>
  </si>
  <si>
    <t>Materijal i dijelovi za tekuće i investicijsko održavanje</t>
  </si>
  <si>
    <t>R0910</t>
  </si>
  <si>
    <t>R0911</t>
  </si>
  <si>
    <t>R0912</t>
  </si>
  <si>
    <t>R0913</t>
  </si>
  <si>
    <t>R0914</t>
  </si>
  <si>
    <t>R0915</t>
  </si>
  <si>
    <t>R0916</t>
  </si>
  <si>
    <t>R0917</t>
  </si>
  <si>
    <t>R0918</t>
  </si>
  <si>
    <t>R0919</t>
  </si>
  <si>
    <t>R0920</t>
  </si>
  <si>
    <t>R0921</t>
  </si>
  <si>
    <t>R0922</t>
  </si>
  <si>
    <t>R0923</t>
  </si>
  <si>
    <t>R0924</t>
  </si>
  <si>
    <t>K059</t>
  </si>
  <si>
    <t>OŠ BEDENICA, BEDENICA (42081)</t>
  </si>
  <si>
    <t>R0861</t>
  </si>
  <si>
    <t>R0862</t>
  </si>
  <si>
    <t>R0863</t>
  </si>
  <si>
    <t>R0864</t>
  </si>
  <si>
    <t>R0865</t>
  </si>
  <si>
    <t>R0866</t>
  </si>
  <si>
    <t>R0867</t>
  </si>
  <si>
    <t>R0868</t>
  </si>
  <si>
    <t>R0869</t>
  </si>
  <si>
    <t>R0870</t>
  </si>
  <si>
    <t>R0871</t>
  </si>
  <si>
    <t>R0872</t>
  </si>
  <si>
    <t>R0873</t>
  </si>
  <si>
    <t>R0874</t>
  </si>
  <si>
    <t>R0875</t>
  </si>
  <si>
    <t>R0876</t>
  </si>
  <si>
    <t>R0877</t>
  </si>
  <si>
    <t>R0878</t>
  </si>
  <si>
    <t>R0879</t>
  </si>
  <si>
    <t>R0880</t>
  </si>
  <si>
    <t>R0881</t>
  </si>
  <si>
    <t>R0882</t>
  </si>
  <si>
    <t>R0883</t>
  </si>
  <si>
    <t>K060</t>
  </si>
  <si>
    <t>OŠ PAVAO BELAS, BRDOVEC (44160)</t>
  </si>
  <si>
    <t>R0928</t>
  </si>
  <si>
    <t>R0929</t>
  </si>
  <si>
    <t>R0930</t>
  </si>
  <si>
    <t>R0931</t>
  </si>
  <si>
    <t>R0932</t>
  </si>
  <si>
    <t>R0933</t>
  </si>
  <si>
    <t>R0934</t>
  </si>
  <si>
    <t>R0935</t>
  </si>
  <si>
    <t>R0936</t>
  </si>
  <si>
    <t>R0937</t>
  </si>
  <si>
    <t>R0938</t>
  </si>
  <si>
    <t>R0939</t>
  </si>
  <si>
    <t>R0940</t>
  </si>
  <si>
    <t>R0941</t>
  </si>
  <si>
    <t>R0942</t>
  </si>
  <si>
    <t>R0943</t>
  </si>
  <si>
    <t>R0944</t>
  </si>
  <si>
    <t>K061</t>
  </si>
  <si>
    <t>OŠ IVANA BENKOVIĆA, DUGO SELO (46001)</t>
  </si>
  <si>
    <t>R0948</t>
  </si>
  <si>
    <t>R0949</t>
  </si>
  <si>
    <t>R0950</t>
  </si>
  <si>
    <t>R0951</t>
  </si>
  <si>
    <t>R0952</t>
  </si>
  <si>
    <t>R0953</t>
  </si>
  <si>
    <t>R0954</t>
  </si>
  <si>
    <t>R0955</t>
  </si>
  <si>
    <t>R0956</t>
  </si>
  <si>
    <t>R0957</t>
  </si>
  <si>
    <t>R0958</t>
  </si>
  <si>
    <t>R0959</t>
  </si>
  <si>
    <t>R0960</t>
  </si>
  <si>
    <t>R0961</t>
  </si>
  <si>
    <t>R0962</t>
  </si>
  <si>
    <t>R0963</t>
  </si>
  <si>
    <t>R0964</t>
  </si>
  <si>
    <t>R0965</t>
  </si>
  <si>
    <t>R0966</t>
  </si>
  <si>
    <t>K075</t>
  </si>
  <si>
    <t>OŠ VLADIMIR DEŠČAK, NOVAKI</t>
  </si>
  <si>
    <t>R0993</t>
  </si>
  <si>
    <t>R0994</t>
  </si>
  <si>
    <t>R0995</t>
  </si>
  <si>
    <t>R0996</t>
  </si>
  <si>
    <t>R0997</t>
  </si>
  <si>
    <t>R0998</t>
  </si>
  <si>
    <t>R0999</t>
  </si>
  <si>
    <t>R1000</t>
  </si>
  <si>
    <t>R1001</t>
  </si>
  <si>
    <t>R1002</t>
  </si>
  <si>
    <t>R1003</t>
  </si>
  <si>
    <t>R1004</t>
  </si>
  <si>
    <t>R1005</t>
  </si>
  <si>
    <t>R1006</t>
  </si>
  <si>
    <t>R1007</t>
  </si>
  <si>
    <t>R1008</t>
  </si>
  <si>
    <t>R1009</t>
  </si>
  <si>
    <t>R1010</t>
  </si>
  <si>
    <t>R1011</t>
  </si>
  <si>
    <t>R1012</t>
  </si>
  <si>
    <t>R0345</t>
  </si>
  <si>
    <t>Naknade građanima i kućanstvima u naravi- prijevoz učenika OŠ</t>
  </si>
  <si>
    <t>A100002</t>
  </si>
  <si>
    <t>R0858</t>
  </si>
  <si>
    <t>R0859</t>
  </si>
  <si>
    <t>Usluge tekućeg i investicijskog održavanja</t>
  </si>
  <si>
    <t>R0860</t>
  </si>
  <si>
    <t>R0990</t>
  </si>
  <si>
    <t>R0991</t>
  </si>
  <si>
    <t>R0992</t>
  </si>
  <si>
    <t>R0610</t>
  </si>
  <si>
    <t>R0611</t>
  </si>
  <si>
    <t>R0687</t>
  </si>
  <si>
    <t>R0688</t>
  </si>
  <si>
    <t>R0665</t>
  </si>
  <si>
    <t>R0666</t>
  </si>
  <si>
    <t>R0709</t>
  </si>
  <si>
    <t>R0710</t>
  </si>
  <si>
    <t>R0711</t>
  </si>
  <si>
    <t>R0473</t>
  </si>
  <si>
    <t>R0474</t>
  </si>
  <si>
    <t>R0475</t>
  </si>
  <si>
    <t>R0494</t>
  </si>
  <si>
    <t>R0495</t>
  </si>
  <si>
    <t>R0549</t>
  </si>
  <si>
    <t>R0550</t>
  </si>
  <si>
    <t>R0551</t>
  </si>
  <si>
    <t>R0817</t>
  </si>
  <si>
    <t>R0818</t>
  </si>
  <si>
    <t>R0819</t>
  </si>
  <si>
    <t>R0820</t>
  </si>
  <si>
    <t>R0837</t>
  </si>
  <si>
    <t>R0828-01</t>
  </si>
  <si>
    <t>R0838</t>
  </si>
  <si>
    <t>R0509</t>
  </si>
  <si>
    <t>R0510</t>
  </si>
  <si>
    <t>R0527</t>
  </si>
  <si>
    <t>R0528</t>
  </si>
  <si>
    <t>R0407</t>
  </si>
  <si>
    <t>R0408</t>
  </si>
  <si>
    <t>R0429</t>
  </si>
  <si>
    <t>R0430</t>
  </si>
  <si>
    <t>R0569</t>
  </si>
  <si>
    <t>R0570</t>
  </si>
  <si>
    <t>R0571</t>
  </si>
  <si>
    <t>R0451</t>
  </si>
  <si>
    <t>R0452</t>
  </si>
  <si>
    <t>R0731</t>
  </si>
  <si>
    <t>R0732</t>
  </si>
  <si>
    <t>R0751</t>
  </si>
  <si>
    <t>R0752</t>
  </si>
  <si>
    <t>R0753</t>
  </si>
  <si>
    <t>R0776</t>
  </si>
  <si>
    <t>R0777</t>
  </si>
  <si>
    <t>R0778</t>
  </si>
  <si>
    <t>R0794</t>
  </si>
  <si>
    <t>R0795</t>
  </si>
  <si>
    <t>R0384</t>
  </si>
  <si>
    <t>R0385</t>
  </si>
  <si>
    <t>R0386</t>
  </si>
  <si>
    <t>R0589</t>
  </si>
  <si>
    <t>R0590</t>
  </si>
  <si>
    <t>R0642</t>
  </si>
  <si>
    <t>R0643</t>
  </si>
  <si>
    <t>R0624</t>
  </si>
  <si>
    <t>R0625</t>
  </si>
  <si>
    <t>R0902</t>
  </si>
  <si>
    <t>R0903</t>
  </si>
  <si>
    <t>R0925</t>
  </si>
  <si>
    <t>R0926</t>
  </si>
  <si>
    <t>R0927</t>
  </si>
  <si>
    <t>R0884</t>
  </si>
  <si>
    <t>R0885</t>
  </si>
  <si>
    <t>R0886</t>
  </si>
  <si>
    <t>R0945</t>
  </si>
  <si>
    <t>R0946</t>
  </si>
  <si>
    <t>R0947</t>
  </si>
  <si>
    <t>R0967</t>
  </si>
  <si>
    <t>R0968</t>
  </si>
  <si>
    <t>R1013</t>
  </si>
  <si>
    <t>R1014</t>
  </si>
  <si>
    <t>P51</t>
  </si>
  <si>
    <t>Kapitalni projekt</t>
  </si>
  <si>
    <t>K100060</t>
  </si>
  <si>
    <t>PŠ KOMIN- izrada projektne dokumentacije za novu školu i dvoranu</t>
  </si>
  <si>
    <t>4</t>
  </si>
  <si>
    <t>42</t>
  </si>
  <si>
    <t>Rashodi za nabavu proizvedene dugotrajne imovine</t>
  </si>
  <si>
    <t>421</t>
  </si>
  <si>
    <t>Građevinski objekti</t>
  </si>
  <si>
    <t>R5235</t>
  </si>
  <si>
    <t>4212</t>
  </si>
  <si>
    <t>K100076</t>
  </si>
  <si>
    <t>OŠ KLINČA SELA- izgradnja dvorane</t>
  </si>
  <si>
    <t>R0346.01</t>
  </si>
  <si>
    <t>R0346</t>
  </si>
  <si>
    <t>5.10</t>
  </si>
  <si>
    <t>MINISTARSTVO TURIZMA</t>
  </si>
  <si>
    <t>R0347.02</t>
  </si>
  <si>
    <t>8.</t>
  </si>
  <si>
    <t>NAMJENSKI PRIMICI</t>
  </si>
  <si>
    <t>8.1.</t>
  </si>
  <si>
    <t>KREDIT</t>
  </si>
  <si>
    <t>R0347.01</t>
  </si>
  <si>
    <t>R0347</t>
  </si>
  <si>
    <t>K100102</t>
  </si>
  <si>
    <t>STRMEC - izgradnja škole</t>
  </si>
  <si>
    <t>R0348.01</t>
  </si>
  <si>
    <t>R0348</t>
  </si>
  <si>
    <t>R0349</t>
  </si>
  <si>
    <t>K100104</t>
  </si>
  <si>
    <t>OŠ JOSIPA BADALIĆA, GRABERJE IVANIĆKO- izgradnja dvorane</t>
  </si>
  <si>
    <t>R0350.01</t>
  </si>
  <si>
    <t>36</t>
  </si>
  <si>
    <t>Pomoći dane u inozemstvo i unutar općeg proračuna</t>
  </si>
  <si>
    <t>366</t>
  </si>
  <si>
    <t>Pomoći proračunskim korisnicima drugih proračuna</t>
  </si>
  <si>
    <t>R5229</t>
  </si>
  <si>
    <t>3662</t>
  </si>
  <si>
    <t>Kapitalne pomoći proračunskim korisnicima drugih proračuna</t>
  </si>
  <si>
    <t>R0350</t>
  </si>
  <si>
    <t>K100105</t>
  </si>
  <si>
    <t>OŠ VLADIMIR NAZOR (PISAROVINA)- dogradnja škole</t>
  </si>
  <si>
    <t>R0351</t>
  </si>
  <si>
    <t>R5230</t>
  </si>
  <si>
    <t>R0352</t>
  </si>
  <si>
    <t>K100113</t>
  </si>
  <si>
    <t>LUKA - IZGRADNJA NOVE ŠKOLE</t>
  </si>
  <si>
    <t>R0353.01</t>
  </si>
  <si>
    <t>R0353</t>
  </si>
  <si>
    <t>R0354.01</t>
  </si>
  <si>
    <t>R0354</t>
  </si>
  <si>
    <t>K100114</t>
  </si>
  <si>
    <t>OŠ PUŠĆA - REKONSTRUKCIJA I DOGRADNJA</t>
  </si>
  <si>
    <t>R0355</t>
  </si>
  <si>
    <t>R0356.01</t>
  </si>
  <si>
    <t>R0356</t>
  </si>
  <si>
    <t>K100115</t>
  </si>
  <si>
    <t>OŠ BEDENICA - IZGRADNJA DVORANE</t>
  </si>
  <si>
    <t>R0357</t>
  </si>
  <si>
    <t>5.V.</t>
  </si>
  <si>
    <t>MINIS. REGIO.RAZVOJA I FONDOVA EU</t>
  </si>
  <si>
    <t>R0358.02</t>
  </si>
  <si>
    <t>R0358.01</t>
  </si>
  <si>
    <t>R0358</t>
  </si>
  <si>
    <t>K100116</t>
  </si>
  <si>
    <t>OŠ ANTUNA AUGUSTINČIĆA - IZGRADNJA DVORANE</t>
  </si>
  <si>
    <t>R0359</t>
  </si>
  <si>
    <t>4.B.</t>
  </si>
  <si>
    <t>DECENTRALIZIRANA SREDSTVA - VIŠAK PRIHODA - SŠ</t>
  </si>
  <si>
    <t>R5232</t>
  </si>
  <si>
    <t>K100117</t>
  </si>
  <si>
    <t>OŠ RUGVICA - IZRADA SPOJNOG HODNIKA</t>
  </si>
  <si>
    <t>45</t>
  </si>
  <si>
    <t>Rashodi za dodatna ulaganja na nefinancijskoj imovini</t>
  </si>
  <si>
    <t>451</t>
  </si>
  <si>
    <t>Dodatna ulaganja na građevinskim objektima</t>
  </si>
  <si>
    <t>R0360</t>
  </si>
  <si>
    <t>4511</t>
  </si>
  <si>
    <t>R5233</t>
  </si>
  <si>
    <t>K100119</t>
  </si>
  <si>
    <t>OŠ DRAGUTIN DOMJANIĆ - REKONSTRUKCIJA SANITARNIH ČVOROVA</t>
  </si>
  <si>
    <t>R0361.01</t>
  </si>
  <si>
    <t>R0361</t>
  </si>
  <si>
    <t>K100120</t>
  </si>
  <si>
    <t>NOVA OSNOVNA ŠKOLA U DUGOM SELU</t>
  </si>
  <si>
    <t>R0362</t>
  </si>
  <si>
    <t>K100125</t>
  </si>
  <si>
    <t>OŠ JASTREBARSRKO - PROJEKTNA DOKUMENTACIJA ZA RAD ŠKOLE U JEDNOJ SMJENI</t>
  </si>
  <si>
    <t>R0363.01</t>
  </si>
  <si>
    <t>R0363</t>
  </si>
  <si>
    <t>004003</t>
  </si>
  <si>
    <t>SREDNJE ŠKOLSTVO</t>
  </si>
  <si>
    <t>P16</t>
  </si>
  <si>
    <t>MINIMALNI STANDARD U SREDNJEM ŠKOLSTVU I UČENIČKOM DOMU</t>
  </si>
  <si>
    <t>MINIMALNI STANDARD- SMJEŠTAJ UČENIKA U UČENIČKOM DOMU</t>
  </si>
  <si>
    <t>Tekući projekt</t>
  </si>
  <si>
    <t>T100001</t>
  </si>
  <si>
    <t>SMJEŠTAJ U UČENIČKIM DOMOVIMA</t>
  </si>
  <si>
    <t>4.2.</t>
  </si>
  <si>
    <t>DECENTRALIZIRANA SREDSTVA- SŠ</t>
  </si>
  <si>
    <t>K042</t>
  </si>
  <si>
    <t>UČENIČKI DOM IVANIĆ GRAD, IVANIĆ GRAD (19564)</t>
  </si>
  <si>
    <t>R1281</t>
  </si>
  <si>
    <t>1003</t>
  </si>
  <si>
    <t>MINIMALNI STANDARD U SREDNJEM ŠKOLSTVU I UČENIČKOM DOMU- MATERIJALNI I FINANCIJSKI RASHODI</t>
  </si>
  <si>
    <t>K027</t>
  </si>
  <si>
    <t>SREDNJA ŠKOLA DUGO SELO, DUGO SELO (23704)</t>
  </si>
  <si>
    <t>R1287</t>
  </si>
  <si>
    <t>R1288</t>
  </si>
  <si>
    <t>R1289</t>
  </si>
  <si>
    <t>R1290</t>
  </si>
  <si>
    <t>R1291</t>
  </si>
  <si>
    <t>R1292</t>
  </si>
  <si>
    <t>R1293</t>
  </si>
  <si>
    <t>R1294</t>
  </si>
  <si>
    <t>R1295</t>
  </si>
  <si>
    <t>R1296</t>
  </si>
  <si>
    <t>R1297</t>
  </si>
  <si>
    <t>R1298</t>
  </si>
  <si>
    <t>R1299</t>
  </si>
  <si>
    <t>R1300</t>
  </si>
  <si>
    <t>R1301</t>
  </si>
  <si>
    <t>R1302</t>
  </si>
  <si>
    <t>R1303</t>
  </si>
  <si>
    <t>R1304</t>
  </si>
  <si>
    <t>R1305</t>
  </si>
  <si>
    <t>R1306</t>
  </si>
  <si>
    <t>R1307</t>
  </si>
  <si>
    <t>R1308</t>
  </si>
  <si>
    <t>K028</t>
  </si>
  <si>
    <t>SREDNJA ŠKOLA BAN JOSIP JELAČIĆ, ZAPREŠIĆ (23858)</t>
  </si>
  <si>
    <t>R1311</t>
  </si>
  <si>
    <t>R1312</t>
  </si>
  <si>
    <t>R1313</t>
  </si>
  <si>
    <t>R1314</t>
  </si>
  <si>
    <t>R1315</t>
  </si>
  <si>
    <t>R1316</t>
  </si>
  <si>
    <t>R1317</t>
  </si>
  <si>
    <t>R1318</t>
  </si>
  <si>
    <t>R1319</t>
  </si>
  <si>
    <t>R1320</t>
  </si>
  <si>
    <t>R1321</t>
  </si>
  <si>
    <t>R1322</t>
  </si>
  <si>
    <t>R1323</t>
  </si>
  <si>
    <t>R1324</t>
  </si>
  <si>
    <t>R1325</t>
  </si>
  <si>
    <t>R1326</t>
  </si>
  <si>
    <t>R1327.01</t>
  </si>
  <si>
    <t>R1327</t>
  </si>
  <si>
    <t>R1328</t>
  </si>
  <si>
    <t>R1329</t>
  </si>
  <si>
    <t>K029</t>
  </si>
  <si>
    <t>GLAZBENA ŠKOLA FERDO LIVADIĆ, SAMOBOR (14242)</t>
  </si>
  <si>
    <t>R1016</t>
  </si>
  <si>
    <t>R1017</t>
  </si>
  <si>
    <t>R1018</t>
  </si>
  <si>
    <t>R1019</t>
  </si>
  <si>
    <t>R1020</t>
  </si>
  <si>
    <t>R1021</t>
  </si>
  <si>
    <t>R1022</t>
  </si>
  <si>
    <t>R1023</t>
  </si>
  <si>
    <t>R1024</t>
  </si>
  <si>
    <t>R1025</t>
  </si>
  <si>
    <t>R1026</t>
  </si>
  <si>
    <t>K030</t>
  </si>
  <si>
    <t>UMJETNIČKA ŠKOLA FRANJE LUČIĆA, VELIKA GORICA (14380)</t>
  </si>
  <si>
    <t>R1029</t>
  </si>
  <si>
    <t>R1030</t>
  </si>
  <si>
    <t>R1031</t>
  </si>
  <si>
    <t>R1032</t>
  </si>
  <si>
    <t>K031</t>
  </si>
  <si>
    <t>SREDNJA ŠKOLA IVAN ŠVEAR, IVANIĆ GRAD (16955)</t>
  </si>
  <si>
    <t>R1189</t>
  </si>
  <si>
    <t>R1190</t>
  </si>
  <si>
    <t>R1191</t>
  </si>
  <si>
    <t>R1192</t>
  </si>
  <si>
    <t>R1193</t>
  </si>
  <si>
    <t>R1194</t>
  </si>
  <si>
    <t>R1195</t>
  </si>
  <si>
    <t>R1196</t>
  </si>
  <si>
    <t>R1197</t>
  </si>
  <si>
    <t>R1198</t>
  </si>
  <si>
    <t>R1199</t>
  </si>
  <si>
    <t>R1200</t>
  </si>
  <si>
    <t>R1201</t>
  </si>
  <si>
    <t>R1202</t>
  </si>
  <si>
    <t>R1203</t>
  </si>
  <si>
    <t>R1204</t>
  </si>
  <si>
    <t>R1205</t>
  </si>
  <si>
    <t>R1206</t>
  </si>
  <si>
    <t>R1207</t>
  </si>
  <si>
    <t>R1208</t>
  </si>
  <si>
    <t>R1209</t>
  </si>
  <si>
    <t>R1210</t>
  </si>
  <si>
    <t>K032</t>
  </si>
  <si>
    <t>SREDNJA ŠKOLA JASTREBARSKO, JASTREBARSKO (16963)</t>
  </si>
  <si>
    <t>R1213</t>
  </si>
  <si>
    <t>R1214</t>
  </si>
  <si>
    <t>R1215</t>
  </si>
  <si>
    <t>R1216</t>
  </si>
  <si>
    <t>R1217</t>
  </si>
  <si>
    <t>R1218</t>
  </si>
  <si>
    <t>R1219</t>
  </si>
  <si>
    <t>R1220</t>
  </si>
  <si>
    <t>R1221</t>
  </si>
  <si>
    <t>R1222</t>
  </si>
  <si>
    <t>R1223</t>
  </si>
  <si>
    <t>R1224</t>
  </si>
  <si>
    <t>R1225</t>
  </si>
  <si>
    <t>R1226</t>
  </si>
  <si>
    <t>R1227</t>
  </si>
  <si>
    <t>R1228</t>
  </si>
  <si>
    <t>K033</t>
  </si>
  <si>
    <t>EKONOMSKA,TRGOVAČKA I UGOSTITELJSKA ŠKOLA, SAMOBOR (16512)</t>
  </si>
  <si>
    <t>R1052</t>
  </si>
  <si>
    <t>R1053</t>
  </si>
  <si>
    <t>R1054</t>
  </si>
  <si>
    <t>R1055</t>
  </si>
  <si>
    <t>R1056</t>
  </si>
  <si>
    <t>R1057</t>
  </si>
  <si>
    <t>R1058</t>
  </si>
  <si>
    <t>R1059</t>
  </si>
  <si>
    <t>R1060</t>
  </si>
  <si>
    <t>R1061</t>
  </si>
  <si>
    <t>R1062</t>
  </si>
  <si>
    <t>R1063</t>
  </si>
  <si>
    <t>R1064</t>
  </si>
  <si>
    <t>R1065</t>
  </si>
  <si>
    <t>R1066</t>
  </si>
  <si>
    <t>R1067</t>
  </si>
  <si>
    <t>R1068</t>
  </si>
  <si>
    <t>R1069</t>
  </si>
  <si>
    <t>R1070</t>
  </si>
  <si>
    <t>R1071</t>
  </si>
  <si>
    <t>R1072</t>
  </si>
  <si>
    <t>R1073</t>
  </si>
  <si>
    <t>R1074</t>
  </si>
  <si>
    <t>K034</t>
  </si>
  <si>
    <t>GIMNAZIJA  ANTUN GUSTAV MATOŠ, SAMOBOR (16720)</t>
  </si>
  <si>
    <t>R1097</t>
  </si>
  <si>
    <t>R1098</t>
  </si>
  <si>
    <t>R1099</t>
  </si>
  <si>
    <t>R1100</t>
  </si>
  <si>
    <t>R1101</t>
  </si>
  <si>
    <t>R1102</t>
  </si>
  <si>
    <t>R1103</t>
  </si>
  <si>
    <t>R1104</t>
  </si>
  <si>
    <t>R1105</t>
  </si>
  <si>
    <t>R1106</t>
  </si>
  <si>
    <t>R1107</t>
  </si>
  <si>
    <t>R1108</t>
  </si>
  <si>
    <t>R1109</t>
  </si>
  <si>
    <t>R1110</t>
  </si>
  <si>
    <t>R1111</t>
  </si>
  <si>
    <t>R1112</t>
  </si>
  <si>
    <t>R1113</t>
  </si>
  <si>
    <t>R1114</t>
  </si>
  <si>
    <t>R1115</t>
  </si>
  <si>
    <t>R1116</t>
  </si>
  <si>
    <t>R1117</t>
  </si>
  <si>
    <t>K035</t>
  </si>
  <si>
    <t>SREDNJA STRUKOVNA ŠKOLA, SAMOBOR (16859)</t>
  </si>
  <si>
    <t>R1142</t>
  </si>
  <si>
    <t>R1143</t>
  </si>
  <si>
    <t>R1144</t>
  </si>
  <si>
    <t>R1145</t>
  </si>
  <si>
    <t>R1146</t>
  </si>
  <si>
    <t>R1147</t>
  </si>
  <si>
    <t>R1148</t>
  </si>
  <si>
    <t>R1149</t>
  </si>
  <si>
    <t>R1150</t>
  </si>
  <si>
    <t>R1151</t>
  </si>
  <si>
    <t>R1152</t>
  </si>
  <si>
    <t>R1153</t>
  </si>
  <si>
    <t>R1154</t>
  </si>
  <si>
    <t>R1155</t>
  </si>
  <si>
    <t>R1156</t>
  </si>
  <si>
    <t>R1157</t>
  </si>
  <si>
    <t>R1158</t>
  </si>
  <si>
    <t>R1159</t>
  </si>
  <si>
    <t>R1160</t>
  </si>
  <si>
    <t>R1161</t>
  </si>
  <si>
    <t>R1162</t>
  </si>
  <si>
    <t>R1163</t>
  </si>
  <si>
    <t>R1164</t>
  </si>
  <si>
    <t>3434</t>
  </si>
  <si>
    <t>Ostali nespomenuti financijski rashodi</t>
  </si>
  <si>
    <t>K036</t>
  </si>
  <si>
    <t>EKONOMSKA ŠKOLA VELIKA GORICA, VELIKA GORICA (16529)</t>
  </si>
  <si>
    <t>R1077</t>
  </si>
  <si>
    <t>R1078</t>
  </si>
  <si>
    <t>R1079</t>
  </si>
  <si>
    <t>R1080</t>
  </si>
  <si>
    <t>R1081</t>
  </si>
  <si>
    <t>R1082</t>
  </si>
  <si>
    <t>R1083</t>
  </si>
  <si>
    <t>R1084</t>
  </si>
  <si>
    <t>R1085</t>
  </si>
  <si>
    <t>R1086</t>
  </si>
  <si>
    <t>R1087</t>
  </si>
  <si>
    <t>R1088</t>
  </si>
  <si>
    <t>R1089</t>
  </si>
  <si>
    <t>R1090</t>
  </si>
  <si>
    <t>R1091</t>
  </si>
  <si>
    <t>R1092</t>
  </si>
  <si>
    <t>R1093</t>
  </si>
  <si>
    <t>R1094</t>
  </si>
  <si>
    <t>K037</t>
  </si>
  <si>
    <t>GIMNAZIJA VELIKA GORICA, VELIKA GORICA (16746)</t>
  </si>
  <si>
    <t>R1121</t>
  </si>
  <si>
    <t>R1122</t>
  </si>
  <si>
    <t>R1123</t>
  </si>
  <si>
    <t>R1124</t>
  </si>
  <si>
    <t>R1125</t>
  </si>
  <si>
    <t>R1126</t>
  </si>
  <si>
    <t>R1127</t>
  </si>
  <si>
    <t>R1128</t>
  </si>
  <si>
    <t>R1129</t>
  </si>
  <si>
    <t>R1130</t>
  </si>
  <si>
    <t>R1131</t>
  </si>
  <si>
    <t>R1132</t>
  </si>
  <si>
    <t>R1133</t>
  </si>
  <si>
    <t>R1134</t>
  </si>
  <si>
    <t>R1135</t>
  </si>
  <si>
    <t>R1136</t>
  </si>
  <si>
    <t>R1137</t>
  </si>
  <si>
    <t>R1138</t>
  </si>
  <si>
    <t>R1139</t>
  </si>
  <si>
    <t>K038</t>
  </si>
  <si>
    <t>SREDNJA STRUKOVNA ŠKOLA VELIKA GORICA (16867)</t>
  </si>
  <si>
    <t>R1167</t>
  </si>
  <si>
    <t>R1168</t>
  </si>
  <si>
    <t>R1169</t>
  </si>
  <si>
    <t>R1170</t>
  </si>
  <si>
    <t>R1171</t>
  </si>
  <si>
    <t>R1172</t>
  </si>
  <si>
    <t>R1173</t>
  </si>
  <si>
    <t>R1174</t>
  </si>
  <si>
    <t>R1175</t>
  </si>
  <si>
    <t>R1176</t>
  </si>
  <si>
    <t>R1177</t>
  </si>
  <si>
    <t>R1178</t>
  </si>
  <si>
    <t>R1179</t>
  </si>
  <si>
    <t>R1180</t>
  </si>
  <si>
    <t>R1181</t>
  </si>
  <si>
    <t>R1182</t>
  </si>
  <si>
    <t>R1183</t>
  </si>
  <si>
    <t>R1184</t>
  </si>
  <si>
    <t>R1185</t>
  </si>
  <si>
    <t>R1186</t>
  </si>
  <si>
    <t>K039</t>
  </si>
  <si>
    <t>ZRAKOPLOVNA TEHN. ŠKOLA RUDOLFA PEREŠINA, V. GORICA (16481)</t>
  </si>
  <si>
    <t>R1035</t>
  </si>
  <si>
    <t>R1036</t>
  </si>
  <si>
    <t>R1037</t>
  </si>
  <si>
    <t>R1038</t>
  </si>
  <si>
    <t>R1039</t>
  </si>
  <si>
    <t>R1040</t>
  </si>
  <si>
    <t>R1041</t>
  </si>
  <si>
    <t>R1042</t>
  </si>
  <si>
    <t>R1043</t>
  </si>
  <si>
    <t>R1044</t>
  </si>
  <si>
    <t>R1045</t>
  </si>
  <si>
    <t>R1046</t>
  </si>
  <si>
    <t>R1047</t>
  </si>
  <si>
    <t>R1048</t>
  </si>
  <si>
    <t>R1049</t>
  </si>
  <si>
    <t>K040</t>
  </si>
  <si>
    <t>SREDNJA ŠKOLA VRBOVEC, VRBOVEC (17005)</t>
  </si>
  <si>
    <t>R1231</t>
  </si>
  <si>
    <t>R1232</t>
  </si>
  <si>
    <t>R1233</t>
  </si>
  <si>
    <t>R1234</t>
  </si>
  <si>
    <t>R1235</t>
  </si>
  <si>
    <t>R1236</t>
  </si>
  <si>
    <t>R1237</t>
  </si>
  <si>
    <t>R1238</t>
  </si>
  <si>
    <t>R1239</t>
  </si>
  <si>
    <t>R1240</t>
  </si>
  <si>
    <t>R1241</t>
  </si>
  <si>
    <t>R5215</t>
  </si>
  <si>
    <t>R1242</t>
  </si>
  <si>
    <t>R1243</t>
  </si>
  <si>
    <t>R1244</t>
  </si>
  <si>
    <t>R1245</t>
  </si>
  <si>
    <t>R1246</t>
  </si>
  <si>
    <t>R1247</t>
  </si>
  <si>
    <t>R1248</t>
  </si>
  <si>
    <t>R1249</t>
  </si>
  <si>
    <t>R1250</t>
  </si>
  <si>
    <t>R1251</t>
  </si>
  <si>
    <t>K041</t>
  </si>
  <si>
    <t>SREDNJA ŠKOLA DRAGUTINA STRAŽIMIRA, SV. IVAN ZELINA (17048)</t>
  </si>
  <si>
    <t>R1255</t>
  </si>
  <si>
    <t>R1256</t>
  </si>
  <si>
    <t>R1257</t>
  </si>
  <si>
    <t>R1258</t>
  </si>
  <si>
    <t>R1259</t>
  </si>
  <si>
    <t>R1260</t>
  </si>
  <si>
    <t>R1261</t>
  </si>
  <si>
    <t>R1262</t>
  </si>
  <si>
    <t>R1263</t>
  </si>
  <si>
    <t>R1264</t>
  </si>
  <si>
    <t>R1265</t>
  </si>
  <si>
    <t>R1266</t>
  </si>
  <si>
    <t>R1267</t>
  </si>
  <si>
    <t>R1268</t>
  </si>
  <si>
    <t>R1269</t>
  </si>
  <si>
    <t>R1270</t>
  </si>
  <si>
    <t>R1271</t>
  </si>
  <si>
    <t>R1272</t>
  </si>
  <si>
    <t>R1273</t>
  </si>
  <si>
    <t>R1274</t>
  </si>
  <si>
    <t>R1275</t>
  </si>
  <si>
    <t>R1276</t>
  </si>
  <si>
    <t>R1277</t>
  </si>
  <si>
    <t>R1282</t>
  </si>
  <si>
    <t>R1282.01</t>
  </si>
  <si>
    <t>R1283</t>
  </si>
  <si>
    <t>R1284</t>
  </si>
  <si>
    <t>R1284.01</t>
  </si>
  <si>
    <t>R1309</t>
  </si>
  <si>
    <t>R1310</t>
  </si>
  <si>
    <t>R1330</t>
  </si>
  <si>
    <t>R1331</t>
  </si>
  <si>
    <t>R1027</t>
  </si>
  <si>
    <t>R1028</t>
  </si>
  <si>
    <t>R1033</t>
  </si>
  <si>
    <t>R1034</t>
  </si>
  <si>
    <t>R1211</t>
  </si>
  <si>
    <t>R1212</t>
  </si>
  <si>
    <t>R1229</t>
  </si>
  <si>
    <t>R1230</t>
  </si>
  <si>
    <t>R1075</t>
  </si>
  <si>
    <t>R1076</t>
  </si>
  <si>
    <t>R1118</t>
  </si>
  <si>
    <t>R1119</t>
  </si>
  <si>
    <t>R1120</t>
  </si>
  <si>
    <t>R1165</t>
  </si>
  <si>
    <t>R1166</t>
  </si>
  <si>
    <t>R1095</t>
  </si>
  <si>
    <t>R1096</t>
  </si>
  <si>
    <t>R1140</t>
  </si>
  <si>
    <t>R1141</t>
  </si>
  <si>
    <t>R1187</t>
  </si>
  <si>
    <t>R1188</t>
  </si>
  <si>
    <t>R1050</t>
  </si>
  <si>
    <t>R1051</t>
  </si>
  <si>
    <t>R1252</t>
  </si>
  <si>
    <t>R1253</t>
  </si>
  <si>
    <t>R1254</t>
  </si>
  <si>
    <t>R1278</t>
  </si>
  <si>
    <t>R1279</t>
  </si>
  <si>
    <t>R1280</t>
  </si>
  <si>
    <t>R1285</t>
  </si>
  <si>
    <t>R1286</t>
  </si>
  <si>
    <t>1002</t>
  </si>
  <si>
    <t>KAPITALNO ULAGANJE U SREDNJE ŠKOLSTVO</t>
  </si>
  <si>
    <t>K100018</t>
  </si>
  <si>
    <t>SŠ DRAGUTINA STRAŽIMIRA- izgradnja radionica</t>
  </si>
  <si>
    <t>R1015.01</t>
  </si>
  <si>
    <t>R1015</t>
  </si>
  <si>
    <t>004004</t>
  </si>
  <si>
    <t>ŠKOLSTVO-OSTALE IZVAN DECENTRALIZIRANE FUNKCIJE</t>
  </si>
  <si>
    <t>P17</t>
  </si>
  <si>
    <t>POTREBE IZNAD MINIMALNOG STANDARDA</t>
  </si>
  <si>
    <t>INTELEKTUALNE  USLUGE</t>
  </si>
  <si>
    <t>R1332.01</t>
  </si>
  <si>
    <t>R5270</t>
  </si>
  <si>
    <t>R1332.03</t>
  </si>
  <si>
    <t>R1332.02</t>
  </si>
  <si>
    <t>R1332</t>
  </si>
  <si>
    <t>R1333</t>
  </si>
  <si>
    <t>38</t>
  </si>
  <si>
    <t>383</t>
  </si>
  <si>
    <t>Kazne, penali i naknade štete</t>
  </si>
  <si>
    <t>R1334</t>
  </si>
  <si>
    <t>3831</t>
  </si>
  <si>
    <t>Naknade šteta pravnim i fizičkim osobama</t>
  </si>
  <si>
    <t>STIPENDIJE UČENIKA I STUDENATA</t>
  </si>
  <si>
    <t>R1335</t>
  </si>
  <si>
    <t>R1336</t>
  </si>
  <si>
    <t>3721</t>
  </si>
  <si>
    <t>Stipendije učenika i studenata</t>
  </si>
  <si>
    <t>T100002</t>
  </si>
  <si>
    <t>R1337.39</t>
  </si>
  <si>
    <t>R1337.30</t>
  </si>
  <si>
    <t>R1337.23</t>
  </si>
  <si>
    <t>R1337.44</t>
  </si>
  <si>
    <t>R1337.29</t>
  </si>
  <si>
    <t>R1337.35</t>
  </si>
  <si>
    <t>R1337.42</t>
  </si>
  <si>
    <t>R1337.38</t>
  </si>
  <si>
    <t>R1337.19</t>
  </si>
  <si>
    <t>R1337.21</t>
  </si>
  <si>
    <t>R1337.33</t>
  </si>
  <si>
    <t>R1337.26</t>
  </si>
  <si>
    <t>R1337.27</t>
  </si>
  <si>
    <t>R1337.41</t>
  </si>
  <si>
    <t>R1337.43</t>
  </si>
  <si>
    <t>R1337.40</t>
  </si>
  <si>
    <t>R1337.45</t>
  </si>
  <si>
    <t>R1337.32</t>
  </si>
  <si>
    <t>R1337.47</t>
  </si>
  <si>
    <t>R1337.31</t>
  </si>
  <si>
    <t>R1337.24</t>
  </si>
  <si>
    <t>R1337.22</t>
  </si>
  <si>
    <t>R1337.28</t>
  </si>
  <si>
    <t>R1337.20</t>
  </si>
  <si>
    <t>R1337.36</t>
  </si>
  <si>
    <t>R1337.09</t>
  </si>
  <si>
    <t>R1337.07</t>
  </si>
  <si>
    <t>R1337.15</t>
  </si>
  <si>
    <t>R1337.16</t>
  </si>
  <si>
    <t>R1337.10</t>
  </si>
  <si>
    <t>R1337.11</t>
  </si>
  <si>
    <t>R1337.02</t>
  </si>
  <si>
    <t>R1337.03</t>
  </si>
  <si>
    <t>R1337.05</t>
  </si>
  <si>
    <t>R1337.01</t>
  </si>
  <si>
    <t>R1337.04</t>
  </si>
  <si>
    <t>R1337.06</t>
  </si>
  <si>
    <t>R1337.13</t>
  </si>
  <si>
    <t>R1337.12</t>
  </si>
  <si>
    <t>R1337.08</t>
  </si>
  <si>
    <t>R1337.14</t>
  </si>
  <si>
    <t>R1337.34</t>
  </si>
  <si>
    <t>R1337.17</t>
  </si>
  <si>
    <t>R1337.18</t>
  </si>
  <si>
    <t>R1337.37</t>
  </si>
  <si>
    <t>R1337.25</t>
  </si>
  <si>
    <t>R1337.46</t>
  </si>
  <si>
    <t>R1337</t>
  </si>
  <si>
    <t>R1338</t>
  </si>
  <si>
    <t>3661</t>
  </si>
  <si>
    <t>Tekuće pomoći proračunskim korisnicima drugih proračuna</t>
  </si>
  <si>
    <t>T100003</t>
  </si>
  <si>
    <t>R1340.05</t>
  </si>
  <si>
    <t>Naknade za rad predstavničkih i izvršnih tijela, povjerenstava i slično</t>
  </si>
  <si>
    <t>R1341.05</t>
  </si>
  <si>
    <t>R1340.15</t>
  </si>
  <si>
    <t>R1341.15</t>
  </si>
  <si>
    <t>R1340.02</t>
  </si>
  <si>
    <t>R1341.02</t>
  </si>
  <si>
    <t>R1340.17</t>
  </si>
  <si>
    <t>R1341.17</t>
  </si>
  <si>
    <t>R1340.04</t>
  </si>
  <si>
    <t>R1341.04</t>
  </si>
  <si>
    <t>R1340.16</t>
  </si>
  <si>
    <t>R1341.16</t>
  </si>
  <si>
    <t>R1340.14</t>
  </si>
  <si>
    <t>R1340.19</t>
  </si>
  <si>
    <t>R1341.14</t>
  </si>
  <si>
    <t>R1341.19</t>
  </si>
  <si>
    <t>R1340.10</t>
  </si>
  <si>
    <t>R1341.10</t>
  </si>
  <si>
    <t>R1340.24</t>
  </si>
  <si>
    <t>R1341.24</t>
  </si>
  <si>
    <t>R1340.12</t>
  </si>
  <si>
    <t>R1341.12</t>
  </si>
  <si>
    <t>R1340.11</t>
  </si>
  <si>
    <t>R1341.11</t>
  </si>
  <si>
    <t>R1340.20</t>
  </si>
  <si>
    <t>R1341.20</t>
  </si>
  <si>
    <t>R1340.18</t>
  </si>
  <si>
    <t>R1341.18</t>
  </si>
  <si>
    <t>R1340.23</t>
  </si>
  <si>
    <t>R1341.23</t>
  </si>
  <si>
    <t>R1340.22</t>
  </si>
  <si>
    <t>R1341.22</t>
  </si>
  <si>
    <t>R1340.07</t>
  </si>
  <si>
    <t>R1340.13</t>
  </si>
  <si>
    <t>R1341.07</t>
  </si>
  <si>
    <t>R1341.13</t>
  </si>
  <si>
    <t>R1340.03</t>
  </si>
  <si>
    <t>R1341.03</t>
  </si>
  <si>
    <t>R1340.06</t>
  </si>
  <si>
    <t>R1341.06</t>
  </si>
  <si>
    <t>R1340.09</t>
  </si>
  <si>
    <t>R1341.09</t>
  </si>
  <si>
    <t>R1340.01</t>
  </si>
  <si>
    <t>R1341.01</t>
  </si>
  <si>
    <t>R1340.08</t>
  </si>
  <si>
    <t>R1341.08</t>
  </si>
  <si>
    <t>R1340.21</t>
  </si>
  <si>
    <t>R1341.21</t>
  </si>
  <si>
    <t>R1339</t>
  </si>
  <si>
    <t>R1340</t>
  </si>
  <si>
    <t>R1341</t>
  </si>
  <si>
    <t>R1342</t>
  </si>
  <si>
    <t>381</t>
  </si>
  <si>
    <t>R1343</t>
  </si>
  <si>
    <t>3811</t>
  </si>
  <si>
    <t>T100004</t>
  </si>
  <si>
    <t>R1344.02</t>
  </si>
  <si>
    <t>R1344.03</t>
  </si>
  <si>
    <t>R1344.04</t>
  </si>
  <si>
    <t>R1344.01</t>
  </si>
  <si>
    <t>R1344.07</t>
  </si>
  <si>
    <t>R1344.06</t>
  </si>
  <si>
    <t>R1344.05</t>
  </si>
  <si>
    <t>R1344</t>
  </si>
  <si>
    <t>R1345</t>
  </si>
  <si>
    <t>T100005</t>
  </si>
  <si>
    <t>R1346</t>
  </si>
  <si>
    <t>R1347</t>
  </si>
  <si>
    <t>R1348</t>
  </si>
  <si>
    <t>Ostali nespomenuti rashodi poslovanja - pokloni umirovljenicima</t>
  </si>
  <si>
    <t>R1349</t>
  </si>
  <si>
    <t>T100006</t>
  </si>
  <si>
    <t>R1352.06</t>
  </si>
  <si>
    <t>R1352.02</t>
  </si>
  <si>
    <t>R1352.07</t>
  </si>
  <si>
    <t>R1352.03</t>
  </si>
  <si>
    <t>R1352.01</t>
  </si>
  <si>
    <t>R1352.05</t>
  </si>
  <si>
    <t>R1352.04</t>
  </si>
  <si>
    <t>R1350</t>
  </si>
  <si>
    <t>R1351</t>
  </si>
  <si>
    <t>R1352</t>
  </si>
  <si>
    <t>363</t>
  </si>
  <si>
    <t>Pomoći unutar općeg proračuna</t>
  </si>
  <si>
    <t>R1353.01</t>
  </si>
  <si>
    <t>3631</t>
  </si>
  <si>
    <t>Tekuće pomoći unutar općeg proračuna</t>
  </si>
  <si>
    <t>R1353</t>
  </si>
  <si>
    <t>T100007</t>
  </si>
  <si>
    <t>PRIJEM UČENIKA OŠ I SŠ KOD ŽUPANA</t>
  </si>
  <si>
    <t>R1354</t>
  </si>
  <si>
    <t>R1355</t>
  </si>
  <si>
    <t>R1356</t>
  </si>
  <si>
    <t>T100014</t>
  </si>
  <si>
    <t>PRIJEVOZ UČENIKA SREDNJIH ŠKOLA</t>
  </si>
  <si>
    <t>R1357</t>
  </si>
  <si>
    <t>4.7.</t>
  </si>
  <si>
    <t>MINISTARSTVO ZNANOSTI, OBRAZOVANJA I SPORTA-PRIJEVOZ UČENIKA</t>
  </si>
  <si>
    <t>R1358</t>
  </si>
  <si>
    <t>T100015</t>
  </si>
  <si>
    <t>R1359</t>
  </si>
  <si>
    <t>R1360</t>
  </si>
  <si>
    <t>T100027</t>
  </si>
  <si>
    <t>R1361.01</t>
  </si>
  <si>
    <t>R1361</t>
  </si>
  <si>
    <t>T100031</t>
  </si>
  <si>
    <t>PRSTEN POTPORE- III</t>
  </si>
  <si>
    <t>R1362.21</t>
  </si>
  <si>
    <t>R1363.21</t>
  </si>
  <si>
    <t>R1364.21</t>
  </si>
  <si>
    <t>R1365.21</t>
  </si>
  <si>
    <t>R1366.21</t>
  </si>
  <si>
    <t>R1362.14</t>
  </si>
  <si>
    <t>R1363.14</t>
  </si>
  <si>
    <t>R1364.14</t>
  </si>
  <si>
    <t>R1365.14</t>
  </si>
  <si>
    <t>R1366.14</t>
  </si>
  <si>
    <t>R1362.07</t>
  </si>
  <si>
    <t>R1363.07</t>
  </si>
  <si>
    <t>R1364.07</t>
  </si>
  <si>
    <t>R1365.07</t>
  </si>
  <si>
    <t>R1366.07</t>
  </si>
  <si>
    <t>R1362.25</t>
  </si>
  <si>
    <t>R1363.25</t>
  </si>
  <si>
    <t>R1364.25</t>
  </si>
  <si>
    <t>R1365.25</t>
  </si>
  <si>
    <t>R1366.25</t>
  </si>
  <si>
    <t>R1362.13</t>
  </si>
  <si>
    <t>R1363.13</t>
  </si>
  <si>
    <t>R1364.13</t>
  </si>
  <si>
    <t>R1365.13</t>
  </si>
  <si>
    <t>R1366.13</t>
  </si>
  <si>
    <t>R1362.18</t>
  </si>
  <si>
    <t>R1363.18</t>
  </si>
  <si>
    <t>R1364.18</t>
  </si>
  <si>
    <t>R1365.18</t>
  </si>
  <si>
    <t>R1366.18</t>
  </si>
  <si>
    <t>R1362.03</t>
  </si>
  <si>
    <t>R1363.03</t>
  </si>
  <si>
    <t>R1364.03</t>
  </si>
  <si>
    <t>R1365.03</t>
  </si>
  <si>
    <t>R1366.03</t>
  </si>
  <si>
    <t>R1362.05</t>
  </si>
  <si>
    <t>R1363.05</t>
  </si>
  <si>
    <t>R1364.05</t>
  </si>
  <si>
    <t>R1365.05</t>
  </si>
  <si>
    <t>R1366.05</t>
  </si>
  <si>
    <t>R1362.17</t>
  </si>
  <si>
    <t>R1363.17</t>
  </si>
  <si>
    <t>R1364.17</t>
  </si>
  <si>
    <t>R1365.17</t>
  </si>
  <si>
    <t>R1366.17</t>
  </si>
  <si>
    <t>R1362.09</t>
  </si>
  <si>
    <t>R1363.09</t>
  </si>
  <si>
    <t>R1364.09</t>
  </si>
  <si>
    <t>R1365.09</t>
  </si>
  <si>
    <t>R1366.09</t>
  </si>
  <si>
    <t>R1362.10</t>
  </si>
  <si>
    <t>R1363.10</t>
  </si>
  <si>
    <t>R1364.10</t>
  </si>
  <si>
    <t>R1365.10</t>
  </si>
  <si>
    <t>R1366.10</t>
  </si>
  <si>
    <t>R1362.23</t>
  </si>
  <si>
    <t>R1363.23</t>
  </si>
  <si>
    <t>R1364.23</t>
  </si>
  <si>
    <t>R1365.23</t>
  </si>
  <si>
    <t>R1366.23</t>
  </si>
  <si>
    <t>R1362.24</t>
  </si>
  <si>
    <t>R1363.24</t>
  </si>
  <si>
    <t>R1364.24</t>
  </si>
  <si>
    <t>R1365.24</t>
  </si>
  <si>
    <t>R1366.24</t>
  </si>
  <si>
    <t>R1362.22</t>
  </si>
  <si>
    <t>R1363.22</t>
  </si>
  <si>
    <t>R1364.22</t>
  </si>
  <si>
    <t>R1365.22</t>
  </si>
  <si>
    <t>R1366.22</t>
  </si>
  <si>
    <t>R1362.26</t>
  </si>
  <si>
    <t>R1363.26</t>
  </si>
  <si>
    <t>R1364.26</t>
  </si>
  <si>
    <t>R1365.26</t>
  </si>
  <si>
    <t>R1366.26</t>
  </si>
  <si>
    <t>R1362.16</t>
  </si>
  <si>
    <t>R1363.16</t>
  </si>
  <si>
    <t>R1364.16</t>
  </si>
  <si>
    <t>R1365.16</t>
  </si>
  <si>
    <t>R1366.16</t>
  </si>
  <si>
    <t>R1362.27</t>
  </si>
  <si>
    <t>R1363.27</t>
  </si>
  <si>
    <t>R1364.27</t>
  </si>
  <si>
    <t>R1365.27</t>
  </si>
  <si>
    <t>R1366.27</t>
  </si>
  <si>
    <t>R1362.15</t>
  </si>
  <si>
    <t>R1363.15</t>
  </si>
  <si>
    <t>R1364.15</t>
  </si>
  <si>
    <t>R1365.15</t>
  </si>
  <si>
    <t>R1366.15</t>
  </si>
  <si>
    <t>R1362.08</t>
  </si>
  <si>
    <t>R1363.08</t>
  </si>
  <si>
    <t>R1364.08</t>
  </si>
  <si>
    <t>R1365.08</t>
  </si>
  <si>
    <t>R1366.08</t>
  </si>
  <si>
    <t>R1362.06</t>
  </si>
  <si>
    <t>R1363.06</t>
  </si>
  <si>
    <t>R1364.06</t>
  </si>
  <si>
    <t>R1365.06</t>
  </si>
  <si>
    <t>R1366.06</t>
  </si>
  <si>
    <t>R1362.12</t>
  </si>
  <si>
    <t>R1363.12</t>
  </si>
  <si>
    <t>R1364.12</t>
  </si>
  <si>
    <t>R1365.12</t>
  </si>
  <si>
    <t>R1366.12</t>
  </si>
  <si>
    <t>R1362.04</t>
  </si>
  <si>
    <t>R1363.04</t>
  </si>
  <si>
    <t>R1364.04</t>
  </si>
  <si>
    <t>R1365.04</t>
  </si>
  <si>
    <t>R1366.04</t>
  </si>
  <si>
    <t>R1362.19</t>
  </si>
  <si>
    <t>R1363.19</t>
  </si>
  <si>
    <t>R1364.19</t>
  </si>
  <si>
    <t>R1365.19</t>
  </si>
  <si>
    <t>R1366.19</t>
  </si>
  <si>
    <t>R1362.35</t>
  </si>
  <si>
    <t>R1363.35</t>
  </si>
  <si>
    <t>R1364.35</t>
  </si>
  <si>
    <t>R1365.35</t>
  </si>
  <si>
    <t>R1366.35</t>
  </si>
  <si>
    <t>R1362.34</t>
  </si>
  <si>
    <t>R1363.34</t>
  </si>
  <si>
    <t>R1364.34</t>
  </si>
  <si>
    <t>R1365.34</t>
  </si>
  <si>
    <t>R1366.34</t>
  </si>
  <si>
    <t>R1362.36</t>
  </si>
  <si>
    <t>R1363.36</t>
  </si>
  <si>
    <t>R1364.36</t>
  </si>
  <si>
    <t>R1365.36</t>
  </si>
  <si>
    <t>R1366.36</t>
  </si>
  <si>
    <t>R1362.37</t>
  </si>
  <si>
    <t>R1363.37</t>
  </si>
  <si>
    <t>R1364.37</t>
  </si>
  <si>
    <t>R1365.37</t>
  </si>
  <si>
    <t>R1366.37</t>
  </si>
  <si>
    <t>R1362.30</t>
  </si>
  <si>
    <t>R1363.30</t>
  </si>
  <si>
    <t>R1364.30</t>
  </si>
  <si>
    <t>R1365.30</t>
  </si>
  <si>
    <t>R1366.30</t>
  </si>
  <si>
    <t>R1362.32</t>
  </si>
  <si>
    <t>R1363.32</t>
  </si>
  <si>
    <t>R1364.32</t>
  </si>
  <si>
    <t>R1365.32</t>
  </si>
  <si>
    <t>R1366.32</t>
  </si>
  <si>
    <t>R1362.29</t>
  </si>
  <si>
    <t>R1363.29</t>
  </si>
  <si>
    <t>R1364.29</t>
  </si>
  <si>
    <t>R1365.29</t>
  </si>
  <si>
    <t>R1366.29</t>
  </si>
  <si>
    <t>R1362.31</t>
  </si>
  <si>
    <t>R1363.31</t>
  </si>
  <si>
    <t>R1364.31</t>
  </si>
  <si>
    <t>R1365.31</t>
  </si>
  <si>
    <t>R1366.31</t>
  </si>
  <si>
    <t>R1362.33</t>
  </si>
  <si>
    <t>R1363.33</t>
  </si>
  <si>
    <t>R1364.33</t>
  </si>
  <si>
    <t>R1365.33</t>
  </si>
  <si>
    <t>R1366.33</t>
  </si>
  <si>
    <t>R1362.39</t>
  </si>
  <si>
    <t>R1363.39</t>
  </si>
  <si>
    <t>R1364.39</t>
  </si>
  <si>
    <t>R1365.39</t>
  </si>
  <si>
    <t>R1366.39</t>
  </si>
  <si>
    <t>R1362.38</t>
  </si>
  <si>
    <t>R1363.38</t>
  </si>
  <si>
    <t>R1364.38</t>
  </si>
  <si>
    <t>R1365.38</t>
  </si>
  <si>
    <t>R1366.38</t>
  </si>
  <si>
    <t>R1362.01</t>
  </si>
  <si>
    <t>R1363.01</t>
  </si>
  <si>
    <t>R1364.01</t>
  </si>
  <si>
    <t>R1365.01</t>
  </si>
  <si>
    <t>R1366.01</t>
  </si>
  <si>
    <t>R1362.02</t>
  </si>
  <si>
    <t>R1363.02</t>
  </si>
  <si>
    <t>R1364.02</t>
  </si>
  <si>
    <t>R1365.02</t>
  </si>
  <si>
    <t>R1366.02</t>
  </si>
  <si>
    <t>R1362.20</t>
  </si>
  <si>
    <t>R1363.20</t>
  </si>
  <si>
    <t>R1364.20</t>
  </si>
  <si>
    <t>R1365.20</t>
  </si>
  <si>
    <t>R1366.20</t>
  </si>
  <si>
    <t>R1362.11</t>
  </si>
  <si>
    <t>R1363.11</t>
  </si>
  <si>
    <t>R1364.11</t>
  </si>
  <si>
    <t>R1365.11</t>
  </si>
  <si>
    <t>R1366.11</t>
  </si>
  <si>
    <t>R1362.28</t>
  </si>
  <si>
    <t>R1363.28</t>
  </si>
  <si>
    <t>R1364.28</t>
  </si>
  <si>
    <t>R1365.28</t>
  </si>
  <si>
    <t>R1366.28</t>
  </si>
  <si>
    <t>R1362</t>
  </si>
  <si>
    <t>R1363</t>
  </si>
  <si>
    <t>R1364</t>
  </si>
  <si>
    <t>R1365</t>
  </si>
  <si>
    <t>R1366</t>
  </si>
  <si>
    <t>R1367</t>
  </si>
  <si>
    <t>R1368</t>
  </si>
  <si>
    <t>R1369</t>
  </si>
  <si>
    <t>R1370</t>
  </si>
  <si>
    <t>R1371</t>
  </si>
  <si>
    <t>R1372</t>
  </si>
  <si>
    <t>R1373</t>
  </si>
  <si>
    <t>R1374</t>
  </si>
  <si>
    <t>R1375</t>
  </si>
  <si>
    <t>R1376</t>
  </si>
  <si>
    <t>R1377</t>
  </si>
  <si>
    <t>5.T.</t>
  </si>
  <si>
    <t>MINIS. ZNANOST., OBRAZOVANJA I SPORTA-EFS-III</t>
  </si>
  <si>
    <t>R1378.21</t>
  </si>
  <si>
    <t>R1378.14</t>
  </si>
  <si>
    <t>R1378.07</t>
  </si>
  <si>
    <t>R1378.25</t>
  </si>
  <si>
    <t>R1378.13</t>
  </si>
  <si>
    <t>R1378.18</t>
  </si>
  <si>
    <t>R1378.03</t>
  </si>
  <si>
    <t>R1378.05</t>
  </si>
  <si>
    <t>R1378.17</t>
  </si>
  <si>
    <t>R1378.09</t>
  </si>
  <si>
    <t>R1378.10</t>
  </si>
  <si>
    <t>R1378.23</t>
  </si>
  <si>
    <t>R1378.24</t>
  </si>
  <si>
    <t>R1378.22</t>
  </si>
  <si>
    <t>R1378.26</t>
  </si>
  <si>
    <t>R1378.16</t>
  </si>
  <si>
    <t>R1378.27</t>
  </si>
  <si>
    <t>R1378.15</t>
  </si>
  <si>
    <t>R1378.08</t>
  </si>
  <si>
    <t>R1378.06</t>
  </si>
  <si>
    <t>R1378.12</t>
  </si>
  <si>
    <t>R1378.04</t>
  </si>
  <si>
    <t>R1378.19</t>
  </si>
  <si>
    <t>R1378.35</t>
  </si>
  <si>
    <t>R1378.34</t>
  </si>
  <si>
    <t>R1378.36</t>
  </si>
  <si>
    <t>R1378.37</t>
  </si>
  <si>
    <t>R1378.30</t>
  </si>
  <si>
    <t>R1378.32</t>
  </si>
  <si>
    <t>R1378.29</t>
  </si>
  <si>
    <t>R1378.31</t>
  </si>
  <si>
    <t>R1378.33</t>
  </si>
  <si>
    <t>R1378.39</t>
  </si>
  <si>
    <t>R1378.38</t>
  </si>
  <si>
    <t>R1378.01</t>
  </si>
  <si>
    <t>R1378.02</t>
  </si>
  <si>
    <t>R1378.20</t>
  </si>
  <si>
    <t>R1378.11</t>
  </si>
  <si>
    <t>R1378.28</t>
  </si>
  <si>
    <t>R1378</t>
  </si>
  <si>
    <t>T100034</t>
  </si>
  <si>
    <t>OTPLATA KAMATA</t>
  </si>
  <si>
    <t>342</t>
  </si>
  <si>
    <t>Kamate za primljene kredite i zajmove</t>
  </si>
  <si>
    <t>R1379</t>
  </si>
  <si>
    <t>3423</t>
  </si>
  <si>
    <t>Kamate za primljene kredite i zajmove od kreditnih i ostalih financijskih institucija izvan javnog s</t>
  </si>
  <si>
    <t>T100036</t>
  </si>
  <si>
    <t>PREVENTIVNI PROGRAM ZAJEDNO MOŽEMO VIŠE</t>
  </si>
  <si>
    <t>R1380</t>
  </si>
  <si>
    <t>T100038</t>
  </si>
  <si>
    <t>"PROGRAMI DJEČJEG STVARALAŠTVA"</t>
  </si>
  <si>
    <t>R1381</t>
  </si>
  <si>
    <t>R1382</t>
  </si>
  <si>
    <t>R1383</t>
  </si>
  <si>
    <t>T100039</t>
  </si>
  <si>
    <t>5</t>
  </si>
  <si>
    <t>54</t>
  </si>
  <si>
    <t>544</t>
  </si>
  <si>
    <t>Otplata glavnice primljenih kredita i zajmova od kreditnih i ostalih financijskih institucija izvan</t>
  </si>
  <si>
    <t>R1384</t>
  </si>
  <si>
    <t>5443</t>
  </si>
  <si>
    <t>Otplata glavnice primljenih kredita od tuzemnih kreditnih institucija izvan javnog sektora</t>
  </si>
  <si>
    <t>547</t>
  </si>
  <si>
    <t>Otplata glavnice primljenih zajmova od drugih razina vlasti</t>
  </si>
  <si>
    <t>R1384.01</t>
  </si>
  <si>
    <t>5471</t>
  </si>
  <si>
    <t>T100040</t>
  </si>
  <si>
    <t>R1385</t>
  </si>
  <si>
    <t>R1386</t>
  </si>
  <si>
    <t>R1387</t>
  </si>
  <si>
    <t>T100041</t>
  </si>
  <si>
    <t>R1388.23</t>
  </si>
  <si>
    <t>R1388.14</t>
  </si>
  <si>
    <t>R1388.07</t>
  </si>
  <si>
    <t>R1388.28</t>
  </si>
  <si>
    <t>R1388.13</t>
  </si>
  <si>
    <t>R1388.19</t>
  </si>
  <si>
    <t>R1388.26</t>
  </si>
  <si>
    <t>R1388.22</t>
  </si>
  <si>
    <t>R1388.03</t>
  </si>
  <si>
    <t>R1388.05</t>
  </si>
  <si>
    <t>R1388.17</t>
  </si>
  <si>
    <t>R1388.11</t>
  </si>
  <si>
    <t>R1388.10</t>
  </si>
  <si>
    <t>R1388.25</t>
  </si>
  <si>
    <t>R1388.27</t>
  </si>
  <si>
    <t>R1388.24</t>
  </si>
  <si>
    <t>R1388.29</t>
  </si>
  <si>
    <t>R1388.16</t>
  </si>
  <si>
    <t>R1388.31</t>
  </si>
  <si>
    <t>R1388.15</t>
  </si>
  <si>
    <t>R1388.08</t>
  </si>
  <si>
    <t>R1388.06</t>
  </si>
  <si>
    <t>R1388.12</t>
  </si>
  <si>
    <t>R1388.04</t>
  </si>
  <si>
    <t>R1388.20</t>
  </si>
  <si>
    <t>R1388.40</t>
  </si>
  <si>
    <t>R1388.38</t>
  </si>
  <si>
    <t>R1388.45</t>
  </si>
  <si>
    <t>R1388.41</t>
  </si>
  <si>
    <t>R1388.42</t>
  </si>
  <si>
    <t>R1388.33</t>
  </si>
  <si>
    <t>R1388.34</t>
  </si>
  <si>
    <t>R1388.36</t>
  </si>
  <si>
    <t>R1388.32</t>
  </si>
  <si>
    <t>R1388.35</t>
  </si>
  <si>
    <t>R1388.37</t>
  </si>
  <si>
    <t>R1388.44</t>
  </si>
  <si>
    <t>R1388.43</t>
  </si>
  <si>
    <t>R1388.39</t>
  </si>
  <si>
    <t>R1388.18</t>
  </si>
  <si>
    <t>R1388.01</t>
  </si>
  <si>
    <t>R1388.02</t>
  </si>
  <si>
    <t>R1388.21</t>
  </si>
  <si>
    <t>R1388.09</t>
  </si>
  <si>
    <t>R1388.30</t>
  </si>
  <si>
    <t>R1388</t>
  </si>
  <si>
    <t>T100042</t>
  </si>
  <si>
    <t>PROMOCIJA OBRTNIČKIH ZANIMANJA</t>
  </si>
  <si>
    <t>R1389</t>
  </si>
  <si>
    <t>T100043</t>
  </si>
  <si>
    <t>PROGRAM PROMETNE KULTURE ZA NAJMLAĐE</t>
  </si>
  <si>
    <t>R1390</t>
  </si>
  <si>
    <t>T100046</t>
  </si>
  <si>
    <t>NAGRAĐIVANJE NASTAVNIKA</t>
  </si>
  <si>
    <t>R1391</t>
  </si>
  <si>
    <t>R1392</t>
  </si>
  <si>
    <t>T100047</t>
  </si>
  <si>
    <t>R1393.21</t>
  </si>
  <si>
    <t>R1394.21</t>
  </si>
  <si>
    <t>R1395.21</t>
  </si>
  <si>
    <t>R1396.21</t>
  </si>
  <si>
    <t>R1397.21</t>
  </si>
  <si>
    <t>R1393.14</t>
  </si>
  <si>
    <t>R1394.14</t>
  </si>
  <si>
    <t>R1395.14</t>
  </si>
  <si>
    <t>R1396.14</t>
  </si>
  <si>
    <t>R1397.14</t>
  </si>
  <si>
    <t>R1393.07</t>
  </si>
  <si>
    <t>R1394.07</t>
  </si>
  <si>
    <t>R1395.07</t>
  </si>
  <si>
    <t>R1396.07</t>
  </si>
  <si>
    <t>R1397.07</t>
  </si>
  <si>
    <t>R1393.25</t>
  </si>
  <si>
    <t>R1394.25</t>
  </si>
  <si>
    <t>R1395.25</t>
  </si>
  <si>
    <t>R1396.25</t>
  </si>
  <si>
    <t>R1397.25</t>
  </si>
  <si>
    <t>R1393.13</t>
  </si>
  <si>
    <t>R1394.13</t>
  </si>
  <si>
    <t>R1395.13</t>
  </si>
  <si>
    <t>R1396.13</t>
  </si>
  <si>
    <t>R1397.13</t>
  </si>
  <si>
    <t>R1393.18</t>
  </si>
  <si>
    <t>R1394.18</t>
  </si>
  <si>
    <t>R1395.18</t>
  </si>
  <si>
    <t>R1396.18</t>
  </si>
  <si>
    <t>R1397.18</t>
  </si>
  <si>
    <t>R1393.24</t>
  </si>
  <si>
    <t>R1394.24</t>
  </si>
  <si>
    <t>R1395.24</t>
  </si>
  <si>
    <t>R1396.24</t>
  </si>
  <si>
    <t>R1397.24</t>
  </si>
  <si>
    <t>R1393.03</t>
  </si>
  <si>
    <t>R1394.03</t>
  </si>
  <si>
    <t>R1395.03</t>
  </si>
  <si>
    <t>R1396.03</t>
  </si>
  <si>
    <t>R1397.03</t>
  </si>
  <si>
    <t>R1393.05</t>
  </si>
  <si>
    <t>R1394.05</t>
  </si>
  <si>
    <t>R1395.05</t>
  </si>
  <si>
    <t>R1396.05</t>
  </si>
  <si>
    <t>R1397.05</t>
  </si>
  <si>
    <t>R1393.17</t>
  </si>
  <si>
    <t>R1394.17</t>
  </si>
  <si>
    <t>R1395.17</t>
  </si>
  <si>
    <t>R1396.17</t>
  </si>
  <si>
    <t>R1397.17</t>
  </si>
  <si>
    <t>R1393.10</t>
  </si>
  <si>
    <t>R1394.10</t>
  </si>
  <si>
    <t>R1395.10</t>
  </si>
  <si>
    <t>R1396.10</t>
  </si>
  <si>
    <t>R1397.10</t>
  </si>
  <si>
    <t>R1393.11</t>
  </si>
  <si>
    <t>R1394.11</t>
  </si>
  <si>
    <t>R1395.11</t>
  </si>
  <si>
    <t>R1396.11</t>
  </si>
  <si>
    <t>R1397.11</t>
  </si>
  <si>
    <t>R1393.23</t>
  </si>
  <si>
    <t>R1394.23</t>
  </si>
  <si>
    <t>R1395.23</t>
  </si>
  <si>
    <t>R1396.23</t>
  </si>
  <si>
    <t>R1397.23</t>
  </si>
  <si>
    <t>R1393.26</t>
  </si>
  <si>
    <t>R1394.26</t>
  </si>
  <si>
    <t>R1395.26</t>
  </si>
  <si>
    <t>R1396.26</t>
  </si>
  <si>
    <t>R1397.26</t>
  </si>
  <si>
    <t>R1393.22</t>
  </si>
  <si>
    <t>R1394.22</t>
  </si>
  <si>
    <t>R1395.22</t>
  </si>
  <si>
    <t>R1396.22</t>
  </si>
  <si>
    <t>R1397.22</t>
  </si>
  <si>
    <t>R1393.27</t>
  </si>
  <si>
    <t>R1394.27</t>
  </si>
  <si>
    <t>R1395.27</t>
  </si>
  <si>
    <t>R1396.27</t>
  </si>
  <si>
    <t>R1397.27</t>
  </si>
  <si>
    <t>R1393.16</t>
  </si>
  <si>
    <t>R1394.16</t>
  </si>
  <si>
    <t>R1395.16</t>
  </si>
  <si>
    <t>R1396.16</t>
  </si>
  <si>
    <t>R1397.16</t>
  </si>
  <si>
    <t>R1393.29</t>
  </si>
  <si>
    <t>R1394.29</t>
  </si>
  <si>
    <t>R1395.29</t>
  </si>
  <si>
    <t>R1396.29</t>
  </si>
  <si>
    <t>R1397.29</t>
  </si>
  <si>
    <t>R1393.15</t>
  </si>
  <si>
    <t>R1394.15</t>
  </si>
  <si>
    <t>R1395.15</t>
  </si>
  <si>
    <t>R1396.15</t>
  </si>
  <si>
    <t>R1397.15</t>
  </si>
  <si>
    <t>R1393.08</t>
  </si>
  <si>
    <t>R1394.08</t>
  </si>
  <si>
    <t>R1395.08</t>
  </si>
  <si>
    <t>R1396.08</t>
  </si>
  <si>
    <t>R1397.08</t>
  </si>
  <si>
    <t>R1393.06</t>
  </si>
  <si>
    <t>R1394.06</t>
  </si>
  <si>
    <t>R1395.06</t>
  </si>
  <si>
    <t>R1396.06</t>
  </si>
  <si>
    <t>R1397.06</t>
  </si>
  <si>
    <t>R1393.12</t>
  </si>
  <si>
    <t>R1394.12</t>
  </si>
  <si>
    <t>R1395.12</t>
  </si>
  <si>
    <t>R1396.12</t>
  </si>
  <si>
    <t>R1397.12</t>
  </si>
  <si>
    <t>R1393.04</t>
  </si>
  <si>
    <t>R1394.04</t>
  </si>
  <si>
    <t>R1395.04</t>
  </si>
  <si>
    <t>R1396.04</t>
  </si>
  <si>
    <t>R1397.04</t>
  </si>
  <si>
    <t>R1393.19</t>
  </si>
  <si>
    <t>R1394.19</t>
  </si>
  <si>
    <t>R1395.19</t>
  </si>
  <si>
    <t>R1396.19</t>
  </si>
  <si>
    <t>R1397.19</t>
  </si>
  <si>
    <t>R1393.35</t>
  </si>
  <si>
    <t>R1394.35</t>
  </si>
  <si>
    <t>R1395.35</t>
  </si>
  <si>
    <t>R1396.35</t>
  </si>
  <si>
    <t>R1397.35</t>
  </si>
  <si>
    <t>R1393.34</t>
  </si>
  <si>
    <t>R1394.34</t>
  </si>
  <si>
    <t>R1395.34</t>
  </si>
  <si>
    <t>R1396.34</t>
  </si>
  <si>
    <t>R1397.34</t>
  </si>
  <si>
    <t>R1393.36</t>
  </si>
  <si>
    <t>R1394.36</t>
  </si>
  <si>
    <t>R1395.36</t>
  </si>
  <si>
    <t>R1396.36</t>
  </si>
  <si>
    <t>R1397.36</t>
  </si>
  <si>
    <t>R1393.31</t>
  </si>
  <si>
    <t>R1394.31</t>
  </si>
  <si>
    <t>R1395.31</t>
  </si>
  <si>
    <t>R1396.31</t>
  </si>
  <si>
    <t>R1397.31</t>
  </si>
  <si>
    <t>R1393.30</t>
  </si>
  <si>
    <t>R1394.30</t>
  </si>
  <si>
    <t>R1395.30</t>
  </si>
  <si>
    <t>R1396.30</t>
  </si>
  <si>
    <t>R1397.30</t>
  </si>
  <si>
    <t>R1393.32</t>
  </si>
  <si>
    <t>R1394.32</t>
  </si>
  <si>
    <t>R1395.32</t>
  </si>
  <si>
    <t>R1396.32</t>
  </si>
  <si>
    <t>R1397.32</t>
  </si>
  <si>
    <t>R1393.33</t>
  </si>
  <si>
    <t>R1394.33</t>
  </si>
  <si>
    <t>R1395.33</t>
  </si>
  <si>
    <t>R1396.33</t>
  </si>
  <si>
    <t>R1397.33</t>
  </si>
  <si>
    <t>R1393.37</t>
  </si>
  <si>
    <t>R1394.37</t>
  </si>
  <si>
    <t>R1395.37</t>
  </si>
  <si>
    <t>R1396.37</t>
  </si>
  <si>
    <t>R1397.37</t>
  </si>
  <si>
    <t>R1393.01</t>
  </si>
  <si>
    <t>R1394.01</t>
  </si>
  <si>
    <t>R1395.01</t>
  </si>
  <si>
    <t>R1396.01</t>
  </si>
  <si>
    <t>R1397.01</t>
  </si>
  <si>
    <t>R1393.02</t>
  </si>
  <si>
    <t>R1394.02</t>
  </si>
  <si>
    <t>R1395.02</t>
  </si>
  <si>
    <t>R1396.02</t>
  </si>
  <si>
    <t>R1397.02</t>
  </si>
  <si>
    <t>R1393.20</t>
  </si>
  <si>
    <t>R1394.20</t>
  </si>
  <si>
    <t>R1395.20</t>
  </si>
  <si>
    <t>R1396.20</t>
  </si>
  <si>
    <t>R1397.20</t>
  </si>
  <si>
    <t>R1393.09</t>
  </si>
  <si>
    <t>R1394.09</t>
  </si>
  <si>
    <t>R1395.09</t>
  </si>
  <si>
    <t>R1396.09</t>
  </si>
  <si>
    <t>R1397.09</t>
  </si>
  <si>
    <t>R1393.28</t>
  </si>
  <si>
    <t>R1394.28</t>
  </si>
  <si>
    <t>R1395.28</t>
  </si>
  <si>
    <t>R1396.28</t>
  </si>
  <si>
    <t>R1397.28</t>
  </si>
  <si>
    <t>R1393</t>
  </si>
  <si>
    <t>R1394</t>
  </si>
  <si>
    <t>R1395</t>
  </si>
  <si>
    <t>R1396</t>
  </si>
  <si>
    <t>R1397</t>
  </si>
  <si>
    <t>R1398</t>
  </si>
  <si>
    <t>R1399</t>
  </si>
  <si>
    <t>R1400</t>
  </si>
  <si>
    <t>R1401</t>
  </si>
  <si>
    <t>R1402</t>
  </si>
  <si>
    <t>R1403</t>
  </si>
  <si>
    <t>R1404</t>
  </si>
  <si>
    <t>R1405</t>
  </si>
  <si>
    <t>R1406</t>
  </si>
  <si>
    <t>R1407</t>
  </si>
  <si>
    <t>R1408</t>
  </si>
  <si>
    <t>R1409.21</t>
  </si>
  <si>
    <t>R1410.21</t>
  </si>
  <si>
    <t>R1411.21</t>
  </si>
  <si>
    <t>R1412.21</t>
  </si>
  <si>
    <t>R1413.21</t>
  </si>
  <si>
    <t>R1409.14</t>
  </si>
  <si>
    <t>R1410.14</t>
  </si>
  <si>
    <t>R1411.14</t>
  </si>
  <si>
    <t>R1412.14</t>
  </si>
  <si>
    <t>R1413.14</t>
  </si>
  <si>
    <t>R1409.07</t>
  </si>
  <si>
    <t>R1410.07</t>
  </si>
  <si>
    <t>R1411.07</t>
  </si>
  <si>
    <t>R1412.07</t>
  </si>
  <si>
    <t>R1413.07</t>
  </si>
  <si>
    <t>R1409.25</t>
  </si>
  <si>
    <t>R1410.25</t>
  </si>
  <si>
    <t>R1411.25</t>
  </si>
  <si>
    <t>R1412.25</t>
  </si>
  <si>
    <t>R1413.25</t>
  </si>
  <si>
    <t>R1409.13</t>
  </si>
  <si>
    <t>R1410.13</t>
  </si>
  <si>
    <t>R1411.13</t>
  </si>
  <si>
    <t>R1412.13</t>
  </si>
  <si>
    <t>R1413.13</t>
  </si>
  <si>
    <t>R1409.18</t>
  </si>
  <si>
    <t>R1410.18</t>
  </si>
  <si>
    <t>R1411.18</t>
  </si>
  <si>
    <t>R1412.18</t>
  </si>
  <si>
    <t>R1413.18</t>
  </si>
  <si>
    <t>R1409.24</t>
  </si>
  <si>
    <t>R1410.24</t>
  </si>
  <si>
    <t>R1411.24</t>
  </si>
  <si>
    <t>R1412.24</t>
  </si>
  <si>
    <t>R1413.24</t>
  </si>
  <si>
    <t>R1409.03</t>
  </si>
  <si>
    <t>R1410.03</t>
  </si>
  <si>
    <t>R1411.03</t>
  </si>
  <si>
    <t>R1412.03</t>
  </si>
  <si>
    <t>R1413.03</t>
  </si>
  <si>
    <t>R1409.05</t>
  </si>
  <si>
    <t>R1410.05</t>
  </si>
  <si>
    <t>R1411.05</t>
  </si>
  <si>
    <t>R1412.05</t>
  </si>
  <si>
    <t>R1413.05</t>
  </si>
  <si>
    <t>R1409.17</t>
  </si>
  <si>
    <t>R1410.17</t>
  </si>
  <si>
    <t>R1411.17</t>
  </si>
  <si>
    <t>R1412.17</t>
  </si>
  <si>
    <t>R1413.17</t>
  </si>
  <si>
    <t>R1409.10</t>
  </si>
  <si>
    <t>R1410.10</t>
  </si>
  <si>
    <t>R1411.10</t>
  </si>
  <si>
    <t>R1412.10</t>
  </si>
  <si>
    <t>R1413.10</t>
  </si>
  <si>
    <t>R1409.11</t>
  </si>
  <si>
    <t>R1410.11</t>
  </si>
  <si>
    <t>R1411.11</t>
  </si>
  <si>
    <t>R1412.11</t>
  </si>
  <si>
    <t>R1413.11</t>
  </si>
  <si>
    <t>R1409.23</t>
  </si>
  <si>
    <t>R1410.23</t>
  </si>
  <si>
    <t>R1411.23</t>
  </si>
  <si>
    <t>R1412.23</t>
  </si>
  <si>
    <t>R1413.23</t>
  </si>
  <si>
    <t>R1409.26</t>
  </si>
  <si>
    <t>R1410.26</t>
  </si>
  <si>
    <t>R1411.26</t>
  </si>
  <si>
    <t>R1412.26</t>
  </si>
  <si>
    <t>R1413.26</t>
  </si>
  <si>
    <t>R1409.22</t>
  </si>
  <si>
    <t>R1410.22</t>
  </si>
  <si>
    <t>R1411.22</t>
  </si>
  <si>
    <t>R1412.22</t>
  </si>
  <si>
    <t>R1413.22</t>
  </si>
  <si>
    <t>R1409.27</t>
  </si>
  <si>
    <t>R1410.27</t>
  </si>
  <si>
    <t>R1411.27</t>
  </si>
  <si>
    <t>R1412.27</t>
  </si>
  <si>
    <t>R1413.27</t>
  </si>
  <si>
    <t>R1409.16</t>
  </si>
  <si>
    <t>R1410.16</t>
  </si>
  <si>
    <t>R1411.16</t>
  </si>
  <si>
    <t>R1412.16</t>
  </si>
  <si>
    <t>R1413.16</t>
  </si>
  <si>
    <t>R1409.29</t>
  </si>
  <si>
    <t>R1410.29</t>
  </si>
  <si>
    <t>R1411.29</t>
  </si>
  <si>
    <t>R1412.29</t>
  </si>
  <si>
    <t>R1413.29</t>
  </si>
  <si>
    <t>R1409.15</t>
  </si>
  <si>
    <t>R1410.15</t>
  </si>
  <si>
    <t>R1411.15</t>
  </si>
  <si>
    <t>R1412.15</t>
  </si>
  <si>
    <t>R1413.15</t>
  </si>
  <si>
    <t>R1409.08</t>
  </si>
  <si>
    <t>R1410.08</t>
  </si>
  <si>
    <t>R1411.08</t>
  </si>
  <si>
    <t>R1412.08</t>
  </si>
  <si>
    <t>R1413.08</t>
  </si>
  <si>
    <t>R1409.06</t>
  </si>
  <si>
    <t>R1410.06</t>
  </si>
  <si>
    <t>R1411.06</t>
  </si>
  <si>
    <t>R1412.06</t>
  </si>
  <si>
    <t>R1413.06</t>
  </si>
  <si>
    <t>R1409.12</t>
  </si>
  <si>
    <t>R1410.12</t>
  </si>
  <si>
    <t>R1411.12</t>
  </si>
  <si>
    <t>R1412.12</t>
  </si>
  <si>
    <t>R1413.12</t>
  </si>
  <si>
    <t>R1409.04</t>
  </si>
  <si>
    <t>R1410.04</t>
  </si>
  <si>
    <t>R1411.04</t>
  </si>
  <si>
    <t>R1412.04</t>
  </si>
  <si>
    <t>R1413.04</t>
  </si>
  <si>
    <t>R1409.19</t>
  </si>
  <si>
    <t>R1410.19</t>
  </si>
  <si>
    <t>R1411.19</t>
  </si>
  <si>
    <t>R1412.19</t>
  </si>
  <si>
    <t>R1413.19</t>
  </si>
  <si>
    <t>R1409.35</t>
  </si>
  <si>
    <t>R1410.35</t>
  </si>
  <si>
    <t>R1411.35</t>
  </si>
  <si>
    <t>R1412.35</t>
  </si>
  <si>
    <t>R1413.35</t>
  </si>
  <si>
    <t>R1409.34</t>
  </si>
  <si>
    <t>R1410.34</t>
  </si>
  <si>
    <t>R1411.34</t>
  </si>
  <si>
    <t>R1412.34</t>
  </si>
  <si>
    <t>R1413.34</t>
  </si>
  <si>
    <t>R1409.36</t>
  </si>
  <si>
    <t>R1410.36</t>
  </si>
  <si>
    <t>R1411.36</t>
  </si>
  <si>
    <t>R1412.36</t>
  </si>
  <si>
    <t>R1413.36</t>
  </si>
  <si>
    <t>R1409.31</t>
  </si>
  <si>
    <t>R1410.31</t>
  </si>
  <si>
    <t>R1411.31</t>
  </si>
  <si>
    <t>R1412.31</t>
  </si>
  <si>
    <t>R1413.31</t>
  </si>
  <si>
    <t>R1409.30</t>
  </si>
  <si>
    <t>R1410.30</t>
  </si>
  <si>
    <t>R1411.30</t>
  </si>
  <si>
    <t>R1412.30</t>
  </si>
  <si>
    <t>R1413.30</t>
  </si>
  <si>
    <t>R1409.32</t>
  </si>
  <si>
    <t>R1410.32</t>
  </si>
  <si>
    <t>R1411.32</t>
  </si>
  <si>
    <t>R1412.32</t>
  </si>
  <si>
    <t>R1413.32</t>
  </si>
  <si>
    <t>R1409.33</t>
  </si>
  <si>
    <t>R1410.33</t>
  </si>
  <si>
    <t>R1411.33</t>
  </si>
  <si>
    <t>R1412.33</t>
  </si>
  <si>
    <t>R1413.33</t>
  </si>
  <si>
    <t>R1409.37</t>
  </si>
  <si>
    <t>R1410.37</t>
  </si>
  <si>
    <t>R1411.37</t>
  </si>
  <si>
    <t>R1412.37</t>
  </si>
  <si>
    <t>R1413.37</t>
  </si>
  <si>
    <t>R1409.01</t>
  </si>
  <si>
    <t>R1410.01</t>
  </si>
  <si>
    <t>R1411.01</t>
  </si>
  <si>
    <t>R1412.01</t>
  </si>
  <si>
    <t>R1413.01</t>
  </si>
  <si>
    <t>R1409.02</t>
  </si>
  <si>
    <t>R1410.02</t>
  </si>
  <si>
    <t>R1411.02</t>
  </si>
  <si>
    <t>R1412.02</t>
  </si>
  <si>
    <t>R1413.02</t>
  </si>
  <si>
    <t>R1409.20</t>
  </si>
  <si>
    <t>R1410.20</t>
  </si>
  <si>
    <t>R1411.20</t>
  </si>
  <si>
    <t>R1412.20</t>
  </si>
  <si>
    <t>R1413.20</t>
  </si>
  <si>
    <t>R1409.09</t>
  </si>
  <si>
    <t>R1410.09</t>
  </si>
  <si>
    <t>R1411.09</t>
  </si>
  <si>
    <t>R1412.09</t>
  </si>
  <si>
    <t>R1413.09</t>
  </si>
  <si>
    <t>R1409.28</t>
  </si>
  <si>
    <t>R1410.28</t>
  </si>
  <si>
    <t>R1411.28</t>
  </si>
  <si>
    <t>R1412.28</t>
  </si>
  <si>
    <t>R1413.28</t>
  </si>
  <si>
    <t>R1409</t>
  </si>
  <si>
    <t>R1410</t>
  </si>
  <si>
    <t>R1411</t>
  </si>
  <si>
    <t>R1412</t>
  </si>
  <si>
    <t>R1413</t>
  </si>
  <si>
    <t>R1414</t>
  </si>
  <si>
    <t>R1415</t>
  </si>
  <si>
    <t>R1416</t>
  </si>
  <si>
    <t>R1417</t>
  </si>
  <si>
    <t>R1418</t>
  </si>
  <si>
    <t>R1419</t>
  </si>
  <si>
    <t>R1420</t>
  </si>
  <si>
    <t>R1421</t>
  </si>
  <si>
    <t>R1422</t>
  </si>
  <si>
    <t>R1423</t>
  </si>
  <si>
    <t>T100048</t>
  </si>
  <si>
    <t>ŽUPANIJA - PRIJATELJ DJECE</t>
  </si>
  <si>
    <t>R1424</t>
  </si>
  <si>
    <t>R1425</t>
  </si>
  <si>
    <t>R1426</t>
  </si>
  <si>
    <t>R1427</t>
  </si>
  <si>
    <t>R1428</t>
  </si>
  <si>
    <t>R1429</t>
  </si>
  <si>
    <t>R1430</t>
  </si>
  <si>
    <t>T100049</t>
  </si>
  <si>
    <t>R1431</t>
  </si>
  <si>
    <t>R1432</t>
  </si>
  <si>
    <t>R1433</t>
  </si>
  <si>
    <t>T100050</t>
  </si>
  <si>
    <t>SMOTRA KREATIVACA</t>
  </si>
  <si>
    <t>R1434</t>
  </si>
  <si>
    <t>R1435</t>
  </si>
  <si>
    <t>R1436</t>
  </si>
  <si>
    <t>R1437</t>
  </si>
  <si>
    <t>T100051</t>
  </si>
  <si>
    <t>INKLUZIVNA ŠKOLA</t>
  </si>
  <si>
    <t>R1438</t>
  </si>
  <si>
    <t>T100052</t>
  </si>
  <si>
    <t>UMJETNOST U SPORTU, SPORT U UMJETNOSTI</t>
  </si>
  <si>
    <t>R1439</t>
  </si>
  <si>
    <t>T100053</t>
  </si>
  <si>
    <t>R1440.02</t>
  </si>
  <si>
    <t>R1440.01</t>
  </si>
  <si>
    <t>R1440</t>
  </si>
  <si>
    <t>422</t>
  </si>
  <si>
    <t>R1441.19</t>
  </si>
  <si>
    <t>R1441.22</t>
  </si>
  <si>
    <t>R1441.06</t>
  </si>
  <si>
    <t>R1441.11</t>
  </si>
  <si>
    <t>R1441.07</t>
  </si>
  <si>
    <t>R1441.24</t>
  </si>
  <si>
    <t>R1441.20</t>
  </si>
  <si>
    <t>R1441.12</t>
  </si>
  <si>
    <t>R1441.16</t>
  </si>
  <si>
    <t>R1441.17</t>
  </si>
  <si>
    <t>R1441.23</t>
  </si>
  <si>
    <t>R1441.09</t>
  </si>
  <si>
    <t>R1441.03</t>
  </si>
  <si>
    <t>R1441.01</t>
  </si>
  <si>
    <t>4226</t>
  </si>
  <si>
    <t>Sportska i glazbena oprema</t>
  </si>
  <si>
    <t>R1441.28</t>
  </si>
  <si>
    <t>R1441.21</t>
  </si>
  <si>
    <t>R1441.18</t>
  </si>
  <si>
    <t>R1441.02</t>
  </si>
  <si>
    <t>R1441.13</t>
  </si>
  <si>
    <t>R1441.10</t>
  </si>
  <si>
    <t>R1441.04</t>
  </si>
  <si>
    <t>R1441.14</t>
  </si>
  <si>
    <t>R1441.15</t>
  </si>
  <si>
    <t>R1441.08</t>
  </si>
  <si>
    <t>R1441.25</t>
  </si>
  <si>
    <t>R1441.05</t>
  </si>
  <si>
    <t>R1441</t>
  </si>
  <si>
    <t>R1441.26</t>
  </si>
  <si>
    <t>R1441.27</t>
  </si>
  <si>
    <t>R5278.01</t>
  </si>
  <si>
    <t>R5278.10</t>
  </si>
  <si>
    <t>R5278.11</t>
  </si>
  <si>
    <t>R5278.04</t>
  </si>
  <si>
    <t>R5278.12</t>
  </si>
  <si>
    <t>R5278.13</t>
  </si>
  <si>
    <t>R5278.14</t>
  </si>
  <si>
    <t>R5278.15</t>
  </si>
  <si>
    <t>R5278.16</t>
  </si>
  <si>
    <t>R5278.17</t>
  </si>
  <si>
    <t>R5278.08</t>
  </si>
  <si>
    <t>R5278.18</t>
  </si>
  <si>
    <t>R5278.19</t>
  </si>
  <si>
    <t>R5278.24</t>
  </si>
  <si>
    <t>R5278.25</t>
  </si>
  <si>
    <t>R5278.27</t>
  </si>
  <si>
    <t>R5278.26</t>
  </si>
  <si>
    <t>R5278.28</t>
  </si>
  <si>
    <t>R5278.30</t>
  </si>
  <si>
    <t>R5278.29</t>
  </si>
  <si>
    <t>R5278.20</t>
  </si>
  <si>
    <t>R5278.21</t>
  </si>
  <si>
    <t>R5278.22</t>
  </si>
  <si>
    <t>R5278.23</t>
  </si>
  <si>
    <t>R5278.09</t>
  </si>
  <si>
    <t>R5278</t>
  </si>
  <si>
    <t>R5278.05</t>
  </si>
  <si>
    <t>R5278.03</t>
  </si>
  <si>
    <t>R5278.06</t>
  </si>
  <si>
    <t>R5278.02</t>
  </si>
  <si>
    <t>R5278.07</t>
  </si>
  <si>
    <t>R1442.08</t>
  </si>
  <si>
    <t>R1442.11</t>
  </si>
  <si>
    <t>R1442.07</t>
  </si>
  <si>
    <t>R1442.06</t>
  </si>
  <si>
    <t>R1442.05</t>
  </si>
  <si>
    <t>R1442.03</t>
  </si>
  <si>
    <t>R1442.02</t>
  </si>
  <si>
    <t>R1442.10</t>
  </si>
  <si>
    <t>R1442.04</t>
  </si>
  <si>
    <t>R1442.01</t>
  </si>
  <si>
    <t>R1442</t>
  </si>
  <si>
    <t>R1442.12</t>
  </si>
  <si>
    <t>R1442.13</t>
  </si>
  <si>
    <t>R1442.14</t>
  </si>
  <si>
    <t>R1442.15</t>
  </si>
  <si>
    <t>R1442.16</t>
  </si>
  <si>
    <t>R1442.17</t>
  </si>
  <si>
    <t>R1442.22</t>
  </si>
  <si>
    <t>R1442.09</t>
  </si>
  <si>
    <t>R1442.18</t>
  </si>
  <si>
    <t>R1442.19</t>
  </si>
  <si>
    <t>R1442.20</t>
  </si>
  <si>
    <t>R1442.21</t>
  </si>
  <si>
    <t>R1443.06</t>
  </si>
  <si>
    <t>R1443.13</t>
  </si>
  <si>
    <t>R1443.01</t>
  </si>
  <si>
    <t>R1443.07</t>
  </si>
  <si>
    <t>R1443.03</t>
  </si>
  <si>
    <t>R1443.02</t>
  </si>
  <si>
    <t>R1443.17</t>
  </si>
  <si>
    <t>R1443.09</t>
  </si>
  <si>
    <t>R1443.22</t>
  </si>
  <si>
    <t>R1443.04</t>
  </si>
  <si>
    <t>R1443.10</t>
  </si>
  <si>
    <t>R1443.08</t>
  </si>
  <si>
    <t>R1443.11</t>
  </si>
  <si>
    <t>R1443.18</t>
  </si>
  <si>
    <t>R1443.12</t>
  </si>
  <si>
    <t>R1443.23</t>
  </si>
  <si>
    <t>R1443.24</t>
  </si>
  <si>
    <t>R1443.19</t>
  </si>
  <si>
    <t>R1443.05</t>
  </si>
  <si>
    <t>R1443.16</t>
  </si>
  <si>
    <t>R1443.21</t>
  </si>
  <si>
    <t>R1443.15</t>
  </si>
  <si>
    <t>R1443.14</t>
  </si>
  <si>
    <t>R1443</t>
  </si>
  <si>
    <t>R1443.31</t>
  </si>
  <si>
    <t>R1443.32</t>
  </si>
  <si>
    <t>R1443.27</t>
  </si>
  <si>
    <t>R1443.26</t>
  </si>
  <si>
    <t>R1443.33</t>
  </si>
  <si>
    <t>R1443.29</t>
  </si>
  <si>
    <t>R1443.34</t>
  </si>
  <si>
    <t>R1443.35</t>
  </si>
  <si>
    <t>R1443.36</t>
  </si>
  <si>
    <t>R1443.25</t>
  </si>
  <si>
    <t>R1443.37</t>
  </si>
  <si>
    <t>R1443.38</t>
  </si>
  <si>
    <t>R1443.39</t>
  </si>
  <si>
    <t>R1443.40</t>
  </si>
  <si>
    <t>R1443.41</t>
  </si>
  <si>
    <t>R1443.30</t>
  </si>
  <si>
    <t>R1443.20</t>
  </si>
  <si>
    <t>R1443.28</t>
  </si>
  <si>
    <t>004005</t>
  </si>
  <si>
    <t>KULTURA</t>
  </si>
  <si>
    <t>P18</t>
  </si>
  <si>
    <t>PROGRAM JAVNIH POTREBA U KULTURI</t>
  </si>
  <si>
    <t>IZDAVAČKA DJELATNOST</t>
  </si>
  <si>
    <t>R1444</t>
  </si>
  <si>
    <t>R1445</t>
  </si>
  <si>
    <t>KNJIŽNIČNA DJELATNOST</t>
  </si>
  <si>
    <t>R1446</t>
  </si>
  <si>
    <t>R1447</t>
  </si>
  <si>
    <t>KULTURNE MANIFESTACIJE</t>
  </si>
  <si>
    <t>R1448</t>
  </si>
  <si>
    <t>Tekuće pomoći unutar općeg proračuna-isplate gradovima/općina</t>
  </si>
  <si>
    <t>R1449</t>
  </si>
  <si>
    <t>R1450</t>
  </si>
  <si>
    <t>Tekuće donacije u novcu-isplate korisnicima</t>
  </si>
  <si>
    <t>MUZEJSKO-GALERIJSKA DJELATNOST</t>
  </si>
  <si>
    <t>R1451</t>
  </si>
  <si>
    <t>R1452</t>
  </si>
  <si>
    <t>KULTURNO-UMJETNIČKI AMATERIZAM</t>
  </si>
  <si>
    <t>R1453</t>
  </si>
  <si>
    <t>OSTALI NEPREDVIĐENI PROGRAMI U KULTURI</t>
  </si>
  <si>
    <t>R1454</t>
  </si>
  <si>
    <t>ZAŠTITA SPOMENIKA</t>
  </si>
  <si>
    <t>R1455</t>
  </si>
  <si>
    <t>3632</t>
  </si>
  <si>
    <t>Kapitalne pomoći unutar općeg proračuna</t>
  </si>
  <si>
    <t>R1456</t>
  </si>
  <si>
    <t>382</t>
  </si>
  <si>
    <t>Kapitalne donacije</t>
  </si>
  <si>
    <t>R1457</t>
  </si>
  <si>
    <t>3821</t>
  </si>
  <si>
    <t>Kapitalne donacije neprofitnim organizacijama</t>
  </si>
  <si>
    <t>R1458</t>
  </si>
  <si>
    <t>3822</t>
  </si>
  <si>
    <t>Kapitalne donacije građanima i kućanstvima</t>
  </si>
  <si>
    <t>T100008</t>
  </si>
  <si>
    <t>ZAJEDNICA KULTURNO-UMJETNIČKIH UDRUGA ZAGREBAČKE ŽUPANIJE</t>
  </si>
  <si>
    <t>R1459</t>
  </si>
  <si>
    <t>004006</t>
  </si>
  <si>
    <t>SPORT</t>
  </si>
  <si>
    <t>P19</t>
  </si>
  <si>
    <t>PROGRAM JAVNIH POTREBA U SPORTU</t>
  </si>
  <si>
    <t>ZAJEDNICA SPORTSKIH UDRUGA I SAVEZA ZAGREBAČKE ŽUPANIJE</t>
  </si>
  <si>
    <t>R1460</t>
  </si>
  <si>
    <t>Tekuće donacije u novcu-Program javnih potreba u sportu</t>
  </si>
  <si>
    <t>ŽUPANIJSKI ŠKOLSKI SPORTSKI SAVEZ</t>
  </si>
  <si>
    <t>R1461</t>
  </si>
  <si>
    <t>Tekuće donacije u novcu- Program javnih potreba u sportu</t>
  </si>
  <si>
    <t>SPORTSKI SAVEZ OSOBA S INVALIDITETOM ZAGREBAČKE ŽUPANIJE</t>
  </si>
  <si>
    <t>R1462</t>
  </si>
  <si>
    <t>Tekuće donacije u novcu-Paraolimpijski školski dan</t>
  </si>
  <si>
    <t>HRVATSKI SKIJAŠKI SAVEZ- VIP SNOW QUEEN TROPHY</t>
  </si>
  <si>
    <t>R1463</t>
  </si>
  <si>
    <t>Tekuće donacije u novcu- Vip Snow Queen Trophy 2018</t>
  </si>
  <si>
    <t>NAGRAĐIVANJE SPORTAŠA</t>
  </si>
  <si>
    <t>R1464</t>
  </si>
  <si>
    <t>Naknade građanima i kućanstvima u novcu</t>
  </si>
  <si>
    <t>004007</t>
  </si>
  <si>
    <t>TEHNIČKA KULTURA</t>
  </si>
  <si>
    <t>P20</t>
  </si>
  <si>
    <t>PROGRAM JAVNIH POTREBA U TEHNIČKOJ KULTURI</t>
  </si>
  <si>
    <t>R1465</t>
  </si>
  <si>
    <t>Tekuće donacije u novcu- program javnih potreba u tehničkoj kulturi</t>
  </si>
  <si>
    <t>004008</t>
  </si>
  <si>
    <t>OSNOVNE I SREDNJE ŠKOLE IZVAN ŽUPANIJSKOG PRORAČUNA</t>
  </si>
  <si>
    <t>3.</t>
  </si>
  <si>
    <t>VLASTITI PRIHODI</t>
  </si>
  <si>
    <t>3.4.</t>
  </si>
  <si>
    <t>VLASTITI PRIHODI- SŠ</t>
  </si>
  <si>
    <t>R1287.01</t>
  </si>
  <si>
    <t>P63</t>
  </si>
  <si>
    <t>VLASTITI PRIHODI- OŠ</t>
  </si>
  <si>
    <t>R3281</t>
  </si>
  <si>
    <t>R3282</t>
  </si>
  <si>
    <t>R3283</t>
  </si>
  <si>
    <t>R3284</t>
  </si>
  <si>
    <t>R3285</t>
  </si>
  <si>
    <t>R3286</t>
  </si>
  <si>
    <t>R3287</t>
  </si>
  <si>
    <t>R3288</t>
  </si>
  <si>
    <t>R3289</t>
  </si>
  <si>
    <t>R2040.04</t>
  </si>
  <si>
    <t>R2040.01</t>
  </si>
  <si>
    <t>R2040.02</t>
  </si>
  <si>
    <t>Obveze za zatezne kamate</t>
  </si>
  <si>
    <t>R2040.03</t>
  </si>
  <si>
    <t>R2040</t>
  </si>
  <si>
    <t>R2150</t>
  </si>
  <si>
    <t>R2151</t>
  </si>
  <si>
    <t>R2202</t>
  </si>
  <si>
    <t>R2203</t>
  </si>
  <si>
    <t>R2204</t>
  </si>
  <si>
    <t>R2205</t>
  </si>
  <si>
    <t>R2206</t>
  </si>
  <si>
    <t>R2207</t>
  </si>
  <si>
    <t>R1775</t>
  </si>
  <si>
    <t>R1776</t>
  </si>
  <si>
    <t>R1777</t>
  </si>
  <si>
    <t>R1778</t>
  </si>
  <si>
    <t>R1779</t>
  </si>
  <si>
    <t>R1794-01</t>
  </si>
  <si>
    <t>R1780</t>
  </si>
  <si>
    <t>R1780-01</t>
  </si>
  <si>
    <t>R1781</t>
  </si>
  <si>
    <t>R1782</t>
  </si>
  <si>
    <t>R1783</t>
  </si>
  <si>
    <t>R1784</t>
  </si>
  <si>
    <t>R1785</t>
  </si>
  <si>
    <t>R1786</t>
  </si>
  <si>
    <t>R1787</t>
  </si>
  <si>
    <t>R1788</t>
  </si>
  <si>
    <t>Obveze za bankarske usluge i usluge platnog prometa</t>
  </si>
  <si>
    <t>R1931</t>
  </si>
  <si>
    <t>R1932</t>
  </si>
  <si>
    <t>R1933</t>
  </si>
  <si>
    <t>R1933.01</t>
  </si>
  <si>
    <t>R1934</t>
  </si>
  <si>
    <t>R1935</t>
  </si>
  <si>
    <t>R1936</t>
  </si>
  <si>
    <t>R1937</t>
  </si>
  <si>
    <t>R1938</t>
  </si>
  <si>
    <t>R1939</t>
  </si>
  <si>
    <t>R1939.02</t>
  </si>
  <si>
    <t>R1939.01</t>
  </si>
  <si>
    <t>Naknade ostalih troškova</t>
  </si>
  <si>
    <t>R1940.01</t>
  </si>
  <si>
    <t>R1940</t>
  </si>
  <si>
    <t>R1941</t>
  </si>
  <si>
    <t>R1942</t>
  </si>
  <si>
    <t>R2384</t>
  </si>
  <si>
    <t>R2385</t>
  </si>
  <si>
    <t>R2386</t>
  </si>
  <si>
    <t>R2389</t>
  </si>
  <si>
    <t>R2394</t>
  </si>
  <si>
    <t>R2396</t>
  </si>
  <si>
    <t>R2397-01</t>
  </si>
  <si>
    <t>R2399-01</t>
  </si>
  <si>
    <t>R2491-02</t>
  </si>
  <si>
    <t>R2491-03</t>
  </si>
  <si>
    <t>R2491-04</t>
  </si>
  <si>
    <t>Doprinosi za obvezno osiguranje u slučaju nezaposlenosti</t>
  </si>
  <si>
    <t>R2490-04</t>
  </si>
  <si>
    <t>R2490-05</t>
  </si>
  <si>
    <t>R2490</t>
  </si>
  <si>
    <t>R2490-06</t>
  </si>
  <si>
    <t>R2490-07</t>
  </si>
  <si>
    <t>R2490-03</t>
  </si>
  <si>
    <t>R2490-08</t>
  </si>
  <si>
    <t>R2490-01</t>
  </si>
  <si>
    <t>R2490-02</t>
  </si>
  <si>
    <t>R1837.01</t>
  </si>
  <si>
    <t>R1837</t>
  </si>
  <si>
    <t>R1838</t>
  </si>
  <si>
    <t>R1839</t>
  </si>
  <si>
    <t>R1840</t>
  </si>
  <si>
    <t>R1841</t>
  </si>
  <si>
    <t>R1842</t>
  </si>
  <si>
    <t>R1843</t>
  </si>
  <si>
    <t>R1844</t>
  </si>
  <si>
    <t>R1845</t>
  </si>
  <si>
    <t>R1846</t>
  </si>
  <si>
    <t>R1847</t>
  </si>
  <si>
    <t>R1848</t>
  </si>
  <si>
    <t>R1849</t>
  </si>
  <si>
    <t>R1850</t>
  </si>
  <si>
    <t>R1851</t>
  </si>
  <si>
    <t>R1852</t>
  </si>
  <si>
    <t>R1852.01</t>
  </si>
  <si>
    <t>R1852.02</t>
  </si>
  <si>
    <t>R1852.03</t>
  </si>
  <si>
    <t>R1852.04</t>
  </si>
  <si>
    <t>R1852.05</t>
  </si>
  <si>
    <t>R1852.06</t>
  </si>
  <si>
    <t>R1876</t>
  </si>
  <si>
    <t>R1877</t>
  </si>
  <si>
    <t>R1878</t>
  </si>
  <si>
    <t>R1879</t>
  </si>
  <si>
    <t>R1880</t>
  </si>
  <si>
    <t>R1881</t>
  </si>
  <si>
    <t>R1882</t>
  </si>
  <si>
    <t>R1883</t>
  </si>
  <si>
    <t>R1884</t>
  </si>
  <si>
    <t>R1885</t>
  </si>
  <si>
    <t>R1886</t>
  </si>
  <si>
    <t>R1887</t>
  </si>
  <si>
    <t>R1888</t>
  </si>
  <si>
    <t>R1889</t>
  </si>
  <si>
    <t>R1890</t>
  </si>
  <si>
    <t>R1891</t>
  </si>
  <si>
    <t>R1892</t>
  </si>
  <si>
    <t>R1893</t>
  </si>
  <si>
    <t>R1894</t>
  </si>
  <si>
    <t>R1895</t>
  </si>
  <si>
    <t>R1896</t>
  </si>
  <si>
    <t>R1896.01</t>
  </si>
  <si>
    <t>R1481.01</t>
  </si>
  <si>
    <t>R1481.02</t>
  </si>
  <si>
    <t>R1481</t>
  </si>
  <si>
    <t>R1482</t>
  </si>
  <si>
    <t>R1483</t>
  </si>
  <si>
    <t>R1484</t>
  </si>
  <si>
    <t>R1485</t>
  </si>
  <si>
    <t>R1486</t>
  </si>
  <si>
    <t>R1487</t>
  </si>
  <si>
    <t>R1488</t>
  </si>
  <si>
    <t>R1489</t>
  </si>
  <si>
    <t>R1490</t>
  </si>
  <si>
    <t>R1491</t>
  </si>
  <si>
    <t>R1492</t>
  </si>
  <si>
    <t>R1493</t>
  </si>
  <si>
    <t>R1494</t>
  </si>
  <si>
    <t>R1495</t>
  </si>
  <si>
    <t>R1496</t>
  </si>
  <si>
    <t>R1497</t>
  </si>
  <si>
    <t>R1498</t>
  </si>
  <si>
    <t>R1499</t>
  </si>
  <si>
    <t>R1568</t>
  </si>
  <si>
    <t>R1569</t>
  </si>
  <si>
    <t>R1570</t>
  </si>
  <si>
    <t>R1570.01</t>
  </si>
  <si>
    <t>R1571</t>
  </si>
  <si>
    <t>R1572</t>
  </si>
  <si>
    <t>R1573</t>
  </si>
  <si>
    <t>R1574</t>
  </si>
  <si>
    <t>R1971</t>
  </si>
  <si>
    <t>R1971.01</t>
  </si>
  <si>
    <t>R1972</t>
  </si>
  <si>
    <t>R1973</t>
  </si>
  <si>
    <t>R1973.01</t>
  </si>
  <si>
    <t>R1974</t>
  </si>
  <si>
    <t>R1975</t>
  </si>
  <si>
    <t>R5067.01</t>
  </si>
  <si>
    <t>R5067</t>
  </si>
  <si>
    <t>R5067.02</t>
  </si>
  <si>
    <t>R5067.03</t>
  </si>
  <si>
    <t>R1976.01</t>
  </si>
  <si>
    <t>R1976</t>
  </si>
  <si>
    <t>R1977</t>
  </si>
  <si>
    <t>R1977.01</t>
  </si>
  <si>
    <t>R1696</t>
  </si>
  <si>
    <t>R1697</t>
  </si>
  <si>
    <t>R1698</t>
  </si>
  <si>
    <t>R2277</t>
  </si>
  <si>
    <t>R2277.03</t>
  </si>
  <si>
    <t>R2277.01</t>
  </si>
  <si>
    <t>R2277.04</t>
  </si>
  <si>
    <t>R2277.02</t>
  </si>
  <si>
    <t>R2278.02</t>
  </si>
  <si>
    <t>R2278</t>
  </si>
  <si>
    <t>R2306</t>
  </si>
  <si>
    <t>R2307</t>
  </si>
  <si>
    <t>Stručna osposobljavanja</t>
  </si>
  <si>
    <t>R2307.01</t>
  </si>
  <si>
    <t>R2307.02</t>
  </si>
  <si>
    <t>R2307.03</t>
  </si>
  <si>
    <t>R2332</t>
  </si>
  <si>
    <t>R2343</t>
  </si>
  <si>
    <t>R2360</t>
  </si>
  <si>
    <t>R2361</t>
  </si>
  <si>
    <t>R2362</t>
  </si>
  <si>
    <t>R2363</t>
  </si>
  <si>
    <t>R1466</t>
  </si>
  <si>
    <t>R2013</t>
  </si>
  <si>
    <t>R2014</t>
  </si>
  <si>
    <t>R2015</t>
  </si>
  <si>
    <t>R2016</t>
  </si>
  <si>
    <t>R2017</t>
  </si>
  <si>
    <t>R2018</t>
  </si>
  <si>
    <t>Intelektualne usluge</t>
  </si>
  <si>
    <t>R2019</t>
  </si>
  <si>
    <t>R2020</t>
  </si>
  <si>
    <t>R2098</t>
  </si>
  <si>
    <t>R2099</t>
  </si>
  <si>
    <t>R2100</t>
  </si>
  <si>
    <t>R2078</t>
  </si>
  <si>
    <t>R2079</t>
  </si>
  <si>
    <t>R3102</t>
  </si>
  <si>
    <t>R3103</t>
  </si>
  <si>
    <t>R0887.03</t>
  </si>
  <si>
    <t>R3104</t>
  </si>
  <si>
    <t>R3105</t>
  </si>
  <si>
    <t>R3106</t>
  </si>
  <si>
    <t>R0887.01</t>
  </si>
  <si>
    <t>424</t>
  </si>
  <si>
    <t>R0887.02</t>
  </si>
  <si>
    <t>Knjige</t>
  </si>
  <si>
    <t>R3124</t>
  </si>
  <si>
    <t>R3125</t>
  </si>
  <si>
    <t>R3126</t>
  </si>
  <si>
    <t>R3127</t>
  </si>
  <si>
    <t>R3128</t>
  </si>
  <si>
    <t>R3129</t>
  </si>
  <si>
    <t>R3130</t>
  </si>
  <si>
    <t>R3131</t>
  </si>
  <si>
    <t>R3132</t>
  </si>
  <si>
    <t>R3086-01</t>
  </si>
  <si>
    <t>R5214</t>
  </si>
  <si>
    <t>R3174</t>
  </si>
  <si>
    <t>R3175</t>
  </si>
  <si>
    <t>R3176</t>
  </si>
  <si>
    <t>R3177</t>
  </si>
  <si>
    <t>R3178</t>
  </si>
  <si>
    <t>R3179</t>
  </si>
  <si>
    <t>R3179.01</t>
  </si>
  <si>
    <t>R3180</t>
  </si>
  <si>
    <t>R3181</t>
  </si>
  <si>
    <t>R3181.01</t>
  </si>
  <si>
    <t>R3182</t>
  </si>
  <si>
    <t>R3182.01</t>
  </si>
  <si>
    <t>R3182.02</t>
  </si>
  <si>
    <t>R3183</t>
  </si>
  <si>
    <t>R3184</t>
  </si>
  <si>
    <t>R3183.01</t>
  </si>
  <si>
    <t>R3183.02</t>
  </si>
  <si>
    <t>R3183.03</t>
  </si>
  <si>
    <t>R3184.01</t>
  </si>
  <si>
    <t>R3184.02</t>
  </si>
  <si>
    <t>4225</t>
  </si>
  <si>
    <t>Instrumenti, uređaji i strojevi</t>
  </si>
  <si>
    <t>R3184.03</t>
  </si>
  <si>
    <t>R3184.04</t>
  </si>
  <si>
    <t>R5022</t>
  </si>
  <si>
    <t>R3207</t>
  </si>
  <si>
    <t>R3208</t>
  </si>
  <si>
    <t>R3209</t>
  </si>
  <si>
    <t>R3210</t>
  </si>
  <si>
    <t>R3211</t>
  </si>
  <si>
    <t>R3212</t>
  </si>
  <si>
    <t>R3213</t>
  </si>
  <si>
    <t>R3214</t>
  </si>
  <si>
    <t>R3215</t>
  </si>
  <si>
    <t>R3216</t>
  </si>
  <si>
    <t>R3217</t>
  </si>
  <si>
    <t>R3218</t>
  </si>
  <si>
    <t>R3219</t>
  </si>
  <si>
    <t>R3220</t>
  </si>
  <si>
    <t>R3221</t>
  </si>
  <si>
    <t>R3221.01</t>
  </si>
  <si>
    <t>Obveze za naknade troškova osobama izvan radnog odnosa</t>
  </si>
  <si>
    <t>R3222</t>
  </si>
  <si>
    <t>R3223</t>
  </si>
  <si>
    <t>R3224</t>
  </si>
  <si>
    <t>R3225</t>
  </si>
  <si>
    <t>R3226</t>
  </si>
  <si>
    <t>R3227</t>
  </si>
  <si>
    <t>R3382</t>
  </si>
  <si>
    <t>R3383</t>
  </si>
  <si>
    <t>R3384</t>
  </si>
  <si>
    <t>R3385</t>
  </si>
  <si>
    <t>R3386</t>
  </si>
  <si>
    <t>R3387</t>
  </si>
  <si>
    <t>VLASTITI PRIHODI- PRENESENI VIŠAK PRIHODA- OŠ</t>
  </si>
  <si>
    <t>R3046.02</t>
  </si>
  <si>
    <t>R2041</t>
  </si>
  <si>
    <t>R2041.01</t>
  </si>
  <si>
    <t>R2042</t>
  </si>
  <si>
    <t>R2042.01</t>
  </si>
  <si>
    <t>R2043</t>
  </si>
  <si>
    <t>R2043.02</t>
  </si>
  <si>
    <t>R2043.03</t>
  </si>
  <si>
    <t>R2044</t>
  </si>
  <si>
    <t>R2045</t>
  </si>
  <si>
    <t>R2046</t>
  </si>
  <si>
    <t>R2046.01</t>
  </si>
  <si>
    <t>R2047</t>
  </si>
  <si>
    <t>R2047.01</t>
  </si>
  <si>
    <t>R2047.02</t>
  </si>
  <si>
    <t>R2048</t>
  </si>
  <si>
    <t>R2048.01</t>
  </si>
  <si>
    <t>R2139.02</t>
  </si>
  <si>
    <t>Dnevnice za službeni put u zemlji</t>
  </si>
  <si>
    <t>R2139-01</t>
  </si>
  <si>
    <t>R2139.01</t>
  </si>
  <si>
    <t>R2139.04</t>
  </si>
  <si>
    <t>R2139.03</t>
  </si>
  <si>
    <t>R2139.05</t>
  </si>
  <si>
    <t>R2208</t>
  </si>
  <si>
    <t>R1942.01</t>
  </si>
  <si>
    <t>R1942.02</t>
  </si>
  <si>
    <t>R1942.03</t>
  </si>
  <si>
    <t>R1942.04</t>
  </si>
  <si>
    <t>R1942.05</t>
  </si>
  <si>
    <t>R1942.06</t>
  </si>
  <si>
    <t>R1942.07</t>
  </si>
  <si>
    <t>R1942.08</t>
  </si>
  <si>
    <t>R2384-01</t>
  </si>
  <si>
    <t>R2386-01</t>
  </si>
  <si>
    <t>R2387</t>
  </si>
  <si>
    <t>R2388</t>
  </si>
  <si>
    <t>R2391</t>
  </si>
  <si>
    <t>R2392</t>
  </si>
  <si>
    <t>R2395</t>
  </si>
  <si>
    <t>R2397</t>
  </si>
  <si>
    <t>R2398</t>
  </si>
  <si>
    <t>R2399</t>
  </si>
  <si>
    <t>R2491-01</t>
  </si>
  <si>
    <t>R2491</t>
  </si>
  <si>
    <t>R2492</t>
  </si>
  <si>
    <t>R2492.01</t>
  </si>
  <si>
    <t>R1897</t>
  </si>
  <si>
    <t>R5107</t>
  </si>
  <si>
    <t>R2344</t>
  </si>
  <si>
    <t>R5275</t>
  </si>
  <si>
    <t>R5238</t>
  </si>
  <si>
    <t>R1467.01</t>
  </si>
  <si>
    <t>R1467</t>
  </si>
  <si>
    <t>R1468</t>
  </si>
  <si>
    <t>R5167</t>
  </si>
  <si>
    <t>4.F.</t>
  </si>
  <si>
    <t>PRIHODI ZA POSEBNE NAMJENE- VIŠAK PRIHODA- OŠ</t>
  </si>
  <si>
    <t>R2152</t>
  </si>
  <si>
    <t>R2153</t>
  </si>
  <si>
    <t>R2154</t>
  </si>
  <si>
    <t>R2155</t>
  </si>
  <si>
    <t>R2492.02</t>
  </si>
  <si>
    <t>4222</t>
  </si>
  <si>
    <t>R5108</t>
  </si>
  <si>
    <t>R5109</t>
  </si>
  <si>
    <t>R5110</t>
  </si>
  <si>
    <t>R2101</t>
  </si>
  <si>
    <t>R5066</t>
  </si>
  <si>
    <t>R3069</t>
  </si>
  <si>
    <t>R3070</t>
  </si>
  <si>
    <t>PRIHODI ZA POSEBNE NAMJENE- OŠ</t>
  </si>
  <si>
    <t>R3046</t>
  </si>
  <si>
    <t>R3046.01</t>
  </si>
  <si>
    <t>R3047</t>
  </si>
  <si>
    <t>R3048</t>
  </si>
  <si>
    <t>R3049</t>
  </si>
  <si>
    <t>R3050</t>
  </si>
  <si>
    <t>R3051</t>
  </si>
  <si>
    <t>R3052</t>
  </si>
  <si>
    <t>R3290</t>
  </si>
  <si>
    <t>R3291</t>
  </si>
  <si>
    <t>R3292</t>
  </si>
  <si>
    <t>R3293</t>
  </si>
  <si>
    <t>R3294</t>
  </si>
  <si>
    <t>R3295</t>
  </si>
  <si>
    <t>R5171</t>
  </si>
  <si>
    <t>R3296</t>
  </si>
  <si>
    <t>R3297</t>
  </si>
  <si>
    <t>R3298</t>
  </si>
  <si>
    <t>R2049</t>
  </si>
  <si>
    <t>R5050</t>
  </si>
  <si>
    <t>R2156</t>
  </si>
  <si>
    <t>R2157</t>
  </si>
  <si>
    <t>R5172</t>
  </si>
  <si>
    <t>R2158</t>
  </si>
  <si>
    <t>R2159</t>
  </si>
  <si>
    <t>R2160</t>
  </si>
  <si>
    <t>R2161</t>
  </si>
  <si>
    <t>R2162</t>
  </si>
  <si>
    <t>R2163</t>
  </si>
  <si>
    <t>R2164</t>
  </si>
  <si>
    <t>R2165</t>
  </si>
  <si>
    <t>R2166</t>
  </si>
  <si>
    <t>R2167</t>
  </si>
  <si>
    <t>R5173</t>
  </si>
  <si>
    <t>R2168</t>
  </si>
  <si>
    <t>R2168.01</t>
  </si>
  <si>
    <t>R2123</t>
  </si>
  <si>
    <t>Obveze za zaposlene i privremeno zaposlene</t>
  </si>
  <si>
    <t>R2124</t>
  </si>
  <si>
    <t>R2125</t>
  </si>
  <si>
    <t>R2126</t>
  </si>
  <si>
    <t>R2127</t>
  </si>
  <si>
    <t>R2127.01</t>
  </si>
  <si>
    <t>R2128</t>
  </si>
  <si>
    <t>R2129</t>
  </si>
  <si>
    <t>R2130</t>
  </si>
  <si>
    <t>R2131</t>
  </si>
  <si>
    <t>R2132</t>
  </si>
  <si>
    <t>R2133</t>
  </si>
  <si>
    <t>R2134</t>
  </si>
  <si>
    <t>R2135</t>
  </si>
  <si>
    <t>R2209</t>
  </si>
  <si>
    <t>R2210</t>
  </si>
  <si>
    <t>R2211</t>
  </si>
  <si>
    <t>R1813</t>
  </si>
  <si>
    <t>R1943</t>
  </si>
  <si>
    <t>R1944</t>
  </si>
  <si>
    <t>R1945</t>
  </si>
  <si>
    <t>R1945.01</t>
  </si>
  <si>
    <t>Usluge tekućeg i investicijskog održavanja opreme</t>
  </si>
  <si>
    <t>R1946</t>
  </si>
  <si>
    <t>R2400</t>
  </si>
  <si>
    <t>R2401</t>
  </si>
  <si>
    <t>R2402</t>
  </si>
  <si>
    <t>R2493</t>
  </si>
  <si>
    <t>R2493.01</t>
  </si>
  <si>
    <t>R1853.01</t>
  </si>
  <si>
    <t>R1853</t>
  </si>
  <si>
    <t>R1500.01</t>
  </si>
  <si>
    <t>R1500</t>
  </si>
  <si>
    <t>R1501</t>
  </si>
  <si>
    <t>R1502</t>
  </si>
  <si>
    <t>R1575</t>
  </si>
  <si>
    <t>R5096</t>
  </si>
  <si>
    <t>R5096.01</t>
  </si>
  <si>
    <t>R1576</t>
  </si>
  <si>
    <t>R5097</t>
  </si>
  <si>
    <t>R5098</t>
  </si>
  <si>
    <t>R5101</t>
  </si>
  <si>
    <t>R1577</t>
  </si>
  <si>
    <t>R1578</t>
  </si>
  <si>
    <t>R1579</t>
  </si>
  <si>
    <t>R5099</t>
  </si>
  <si>
    <t>R1580</t>
  </si>
  <si>
    <t>R5100</t>
  </si>
  <si>
    <t>R1978.01</t>
  </si>
  <si>
    <t>R1978</t>
  </si>
  <si>
    <t>R1979</t>
  </si>
  <si>
    <t>R1980</t>
  </si>
  <si>
    <t>R1980.01</t>
  </si>
  <si>
    <t>R2308</t>
  </si>
  <si>
    <t>R2364</t>
  </si>
  <si>
    <t>R2365</t>
  </si>
  <si>
    <t>R2366</t>
  </si>
  <si>
    <t>R2366.01</t>
  </si>
  <si>
    <t>R1468.01</t>
  </si>
  <si>
    <t>R2021</t>
  </si>
  <si>
    <t>R2022</t>
  </si>
  <si>
    <t>R2023</t>
  </si>
  <si>
    <t>R2024.02</t>
  </si>
  <si>
    <t>R2024</t>
  </si>
  <si>
    <t>R2024.03</t>
  </si>
  <si>
    <t>R2024.04</t>
  </si>
  <si>
    <t>R2024.01</t>
  </si>
  <si>
    <t>Tekuće donacije udrugama građana</t>
  </si>
  <si>
    <t>R2102</t>
  </si>
  <si>
    <t>R5065</t>
  </si>
  <si>
    <t>R2080</t>
  </si>
  <si>
    <t>R3133</t>
  </si>
  <si>
    <t>R3133.01</t>
  </si>
  <si>
    <t>R3133.03</t>
  </si>
  <si>
    <t>R3133.04</t>
  </si>
  <si>
    <t>R3133.02</t>
  </si>
  <si>
    <t>R3071</t>
  </si>
  <si>
    <t>R3072</t>
  </si>
  <si>
    <t>R3073</t>
  </si>
  <si>
    <t>R3073.01</t>
  </si>
  <si>
    <t>R3074</t>
  </si>
  <si>
    <t>R3075</t>
  </si>
  <si>
    <t>R3075.01</t>
  </si>
  <si>
    <t>R3076</t>
  </si>
  <si>
    <t>R3076.03</t>
  </si>
  <si>
    <t>R3077</t>
  </si>
  <si>
    <t>R3078</t>
  </si>
  <si>
    <t>R3078.01</t>
  </si>
  <si>
    <t>R3076.01</t>
  </si>
  <si>
    <t>R3076.02</t>
  </si>
  <si>
    <t>Naknada građanima i kućanstvima u naravi</t>
  </si>
  <si>
    <t>R3228</t>
  </si>
  <si>
    <t>R3229</t>
  </si>
  <si>
    <t>R3388</t>
  </si>
  <si>
    <t>5.D.</t>
  </si>
  <si>
    <t>POMOĆI- VIŠAK PRIHODA- OŠ</t>
  </si>
  <si>
    <t>R5170</t>
  </si>
  <si>
    <t>R5170.01</t>
  </si>
  <si>
    <t>R5114</t>
  </si>
  <si>
    <t>R5185</t>
  </si>
  <si>
    <t>R5186</t>
  </si>
  <si>
    <t>5.H.</t>
  </si>
  <si>
    <t>POMOĆI- USTANOVE U ZDRAVSTVU</t>
  </si>
  <si>
    <t>R1943.01</t>
  </si>
  <si>
    <t>POMOĆI- OŠ</t>
  </si>
  <si>
    <t>R3053.01</t>
  </si>
  <si>
    <t>R3053</t>
  </si>
  <si>
    <t>R3055.05</t>
  </si>
  <si>
    <t>R3054</t>
  </si>
  <si>
    <t>R3055</t>
  </si>
  <si>
    <t>R3055.01</t>
  </si>
  <si>
    <t>R3055.02</t>
  </si>
  <si>
    <t>R3055.03</t>
  </si>
  <si>
    <t>R3055.04</t>
  </si>
  <si>
    <t>R3299</t>
  </si>
  <si>
    <t>R3300</t>
  </si>
  <si>
    <t>R3301</t>
  </si>
  <si>
    <t>R3302</t>
  </si>
  <si>
    <t>R3302.01</t>
  </si>
  <si>
    <t>R3303</t>
  </si>
  <si>
    <t>R3304</t>
  </si>
  <si>
    <t>R2050</t>
  </si>
  <si>
    <t>R2050.01</t>
  </si>
  <si>
    <t>R2051</t>
  </si>
  <si>
    <t>R2052</t>
  </si>
  <si>
    <t>R2053</t>
  </si>
  <si>
    <t>R2054</t>
  </si>
  <si>
    <t>R2054.01</t>
  </si>
  <si>
    <t>R2055</t>
  </si>
  <si>
    <t>R2056</t>
  </si>
  <si>
    <t>R2057</t>
  </si>
  <si>
    <t>R2057.01</t>
  </si>
  <si>
    <t>R2058</t>
  </si>
  <si>
    <t>R2059</t>
  </si>
  <si>
    <t>R2060</t>
  </si>
  <si>
    <t>R2061</t>
  </si>
  <si>
    <t>R2062</t>
  </si>
  <si>
    <t>41</t>
  </si>
  <si>
    <t>412</t>
  </si>
  <si>
    <t>Nematerijalna imovina</t>
  </si>
  <si>
    <t>R2063</t>
  </si>
  <si>
    <t>4123</t>
  </si>
  <si>
    <t>R2064</t>
  </si>
  <si>
    <t>R2065</t>
  </si>
  <si>
    <t>R2066</t>
  </si>
  <si>
    <t>R2067</t>
  </si>
  <si>
    <t>R2068</t>
  </si>
  <si>
    <t>R2169</t>
  </si>
  <si>
    <t>R2170</t>
  </si>
  <si>
    <t>R5177</t>
  </si>
  <si>
    <t>R2136.01</t>
  </si>
  <si>
    <t>R2136</t>
  </si>
  <si>
    <t>R2137</t>
  </si>
  <si>
    <t>R2138</t>
  </si>
  <si>
    <t>R2139</t>
  </si>
  <si>
    <t>R2139.07</t>
  </si>
  <si>
    <t>R5133</t>
  </si>
  <si>
    <t>R5122</t>
  </si>
  <si>
    <t>R5134</t>
  </si>
  <si>
    <t>R2212</t>
  </si>
  <si>
    <t>R5136</t>
  </si>
  <si>
    <t>R5136.01</t>
  </si>
  <si>
    <t>R2213</t>
  </si>
  <si>
    <t>R5123</t>
  </si>
  <si>
    <t>R2214</t>
  </si>
  <si>
    <t>R1789</t>
  </si>
  <si>
    <t>R1790</t>
  </si>
  <si>
    <t>R1791</t>
  </si>
  <si>
    <t>R1792</t>
  </si>
  <si>
    <t>R1793</t>
  </si>
  <si>
    <t>R1943.02</t>
  </si>
  <si>
    <t>R1947</t>
  </si>
  <si>
    <t>R2403</t>
  </si>
  <si>
    <t>R2404</t>
  </si>
  <si>
    <t>R2405</t>
  </si>
  <si>
    <t>R2406</t>
  </si>
  <si>
    <t>R2406.01</t>
  </si>
  <si>
    <t>R2407</t>
  </si>
  <si>
    <t>R2408</t>
  </si>
  <si>
    <t>R2409</t>
  </si>
  <si>
    <t>R2409-01</t>
  </si>
  <si>
    <t>R2410</t>
  </si>
  <si>
    <t>R2409-02</t>
  </si>
  <si>
    <t>R2494.01</t>
  </si>
  <si>
    <t>R2494</t>
  </si>
  <si>
    <t>R2495</t>
  </si>
  <si>
    <t>R2496</t>
  </si>
  <si>
    <t>R1854</t>
  </si>
  <si>
    <t>R1854.01</t>
  </si>
  <si>
    <t>R1855</t>
  </si>
  <si>
    <t>R1855.01</t>
  </si>
  <si>
    <t>R1898</t>
  </si>
  <si>
    <t>R1899</t>
  </si>
  <si>
    <t>R1900</t>
  </si>
  <si>
    <t>R1901</t>
  </si>
  <si>
    <t>R1902</t>
  </si>
  <si>
    <t>R5030</t>
  </si>
  <si>
    <t>R5029</t>
  </si>
  <si>
    <t>R1903</t>
  </si>
  <si>
    <t>R1481.03</t>
  </si>
  <si>
    <t>R1503.01</t>
  </si>
  <si>
    <t>R1503</t>
  </si>
  <si>
    <t>R1504</t>
  </si>
  <si>
    <t>R1505</t>
  </si>
  <si>
    <t>R1506.01</t>
  </si>
  <si>
    <t>R1506</t>
  </si>
  <si>
    <t>R1507</t>
  </si>
  <si>
    <t>R1508</t>
  </si>
  <si>
    <t>R1509</t>
  </si>
  <si>
    <t>R1510</t>
  </si>
  <si>
    <t>R1511</t>
  </si>
  <si>
    <t>R1581</t>
  </si>
  <si>
    <t>R1582</t>
  </si>
  <si>
    <t>R1583</t>
  </si>
  <si>
    <t>R1584</t>
  </si>
  <si>
    <t>R1585</t>
  </si>
  <si>
    <t>R5112</t>
  </si>
  <si>
    <t>R1586</t>
  </si>
  <si>
    <t>R1587</t>
  </si>
  <si>
    <t>R1588</t>
  </si>
  <si>
    <t>R5113</t>
  </si>
  <si>
    <t>R1589</t>
  </si>
  <si>
    <t>R1590</t>
  </si>
  <si>
    <t>R1570.02</t>
  </si>
  <si>
    <t>R1591</t>
  </si>
  <si>
    <t>R1592</t>
  </si>
  <si>
    <t>R1593</t>
  </si>
  <si>
    <t>R1594</t>
  </si>
  <si>
    <t>R1595</t>
  </si>
  <si>
    <t>R1596</t>
  </si>
  <si>
    <t>R1597</t>
  </si>
  <si>
    <t>R1598</t>
  </si>
  <si>
    <t>R1981.01</t>
  </si>
  <si>
    <t>R1981</t>
  </si>
  <si>
    <t>R1982</t>
  </si>
  <si>
    <t>R1982.01</t>
  </si>
  <si>
    <t>R2279</t>
  </si>
  <si>
    <t>R2309</t>
  </si>
  <si>
    <t>R2310</t>
  </si>
  <si>
    <t>R2311</t>
  </si>
  <si>
    <t>R2312</t>
  </si>
  <si>
    <t>R2313</t>
  </si>
  <si>
    <t>R2314</t>
  </si>
  <si>
    <t>R2345</t>
  </si>
  <si>
    <t>R2346</t>
  </si>
  <si>
    <t>R1469.02</t>
  </si>
  <si>
    <t>R1469.03</t>
  </si>
  <si>
    <t>R1469.01</t>
  </si>
  <si>
    <t>R1469</t>
  </si>
  <si>
    <t>R2025.01</t>
  </si>
  <si>
    <t>R2025</t>
  </si>
  <si>
    <t>R2103</t>
  </si>
  <si>
    <t>R2104</t>
  </si>
  <si>
    <t>R2104,01</t>
  </si>
  <si>
    <t>R2081</t>
  </si>
  <si>
    <t>R2082</t>
  </si>
  <si>
    <t>R2083</t>
  </si>
  <si>
    <t>R2084</t>
  </si>
  <si>
    <t>R3107</t>
  </si>
  <si>
    <t>R3108</t>
  </si>
  <si>
    <t>R3109</t>
  </si>
  <si>
    <t>R3110</t>
  </si>
  <si>
    <t>R3134</t>
  </si>
  <si>
    <t>R3135</t>
  </si>
  <si>
    <t>R3136</t>
  </si>
  <si>
    <t>R3137</t>
  </si>
  <si>
    <t>R3138</t>
  </si>
  <si>
    <t>R3138.01</t>
  </si>
  <si>
    <t>R3139</t>
  </si>
  <si>
    <t>R3140</t>
  </si>
  <si>
    <t>R3079</t>
  </si>
  <si>
    <t>R3080</t>
  </si>
  <si>
    <t>R3081</t>
  </si>
  <si>
    <t>R3081.01</t>
  </si>
  <si>
    <t>R3082</t>
  </si>
  <si>
    <t>R3083</t>
  </si>
  <si>
    <t>R3084</t>
  </si>
  <si>
    <t>R3185</t>
  </si>
  <si>
    <t>R3186</t>
  </si>
  <si>
    <t>R3187</t>
  </si>
  <si>
    <t>R3188</t>
  </si>
  <si>
    <t>R3188.01</t>
  </si>
  <si>
    <t>R5182</t>
  </si>
  <si>
    <t>R5183</t>
  </si>
  <si>
    <t>R5184</t>
  </si>
  <si>
    <t>R3389</t>
  </si>
  <si>
    <t>R3389.01</t>
  </si>
  <si>
    <t>R3390</t>
  </si>
  <si>
    <t>DONACIJE</t>
  </si>
  <si>
    <t>6.3.</t>
  </si>
  <si>
    <t>DONACIJE- OŠ</t>
  </si>
  <si>
    <t>R3305</t>
  </si>
  <si>
    <t>R3306</t>
  </si>
  <si>
    <t>R2215.01</t>
  </si>
  <si>
    <t>R2215</t>
  </si>
  <si>
    <t>R5169</t>
  </si>
  <si>
    <t>R2411</t>
  </si>
  <si>
    <t>R2412</t>
  </si>
  <si>
    <t>R2413</t>
  </si>
  <si>
    <t>R2414</t>
  </si>
  <si>
    <t>R1512</t>
  </si>
  <si>
    <t>R1513</t>
  </si>
  <si>
    <t>R1599</t>
  </si>
  <si>
    <t>R1600</t>
  </si>
  <si>
    <t>R1601</t>
  </si>
  <si>
    <t>R1983</t>
  </si>
  <si>
    <t>R1699</t>
  </si>
  <si>
    <t>R2278.01</t>
  </si>
  <si>
    <t>R2278.03</t>
  </si>
  <si>
    <t>3812</t>
  </si>
  <si>
    <t>Tekuće donacije u naravi</t>
  </si>
  <si>
    <t>R2315</t>
  </si>
  <si>
    <t>R2315.01</t>
  </si>
  <si>
    <t>R2316</t>
  </si>
  <si>
    <t>R2367</t>
  </si>
  <si>
    <t>R2368</t>
  </si>
  <si>
    <t>R2369</t>
  </si>
  <si>
    <t>R2369.01</t>
  </si>
  <si>
    <t>R3116-01</t>
  </si>
  <si>
    <t>R3140.01</t>
  </si>
  <si>
    <t>R3140.02</t>
  </si>
  <si>
    <t>R3140.03</t>
  </si>
  <si>
    <t>R3085</t>
  </si>
  <si>
    <t>R3086</t>
  </si>
  <si>
    <t>R3086.02</t>
  </si>
  <si>
    <t>R3087</t>
  </si>
  <si>
    <t>R3088</t>
  </si>
  <si>
    <t>R3089</t>
  </si>
  <si>
    <t>R3391</t>
  </si>
  <si>
    <t>R3392</t>
  </si>
  <si>
    <t>R3393</t>
  </si>
  <si>
    <t>6.7.</t>
  </si>
  <si>
    <t>DONACIJE- PRENESENI VIŠAK PRIHODA- OŠ</t>
  </si>
  <si>
    <t>R2415.01</t>
  </si>
  <si>
    <t>R2415</t>
  </si>
  <si>
    <t>R5187</t>
  </si>
  <si>
    <t>7.</t>
  </si>
  <si>
    <t>PRIHODI OD PRODAJE NEFINANCIJSKE IMOVINE I NAKNADE S NASLOVA</t>
  </si>
  <si>
    <t>7.3.</t>
  </si>
  <si>
    <t>PRIHODI OD PRODAJE ILI ZAMJENE NEFINANCIJSKE IMOVINE- OŠ</t>
  </si>
  <si>
    <t>R1779-01</t>
  </si>
  <si>
    <t>R1794</t>
  </si>
  <si>
    <t>R1782-01</t>
  </si>
  <si>
    <t>R1783-01</t>
  </si>
  <si>
    <t>R1814</t>
  </si>
  <si>
    <t>R1815</t>
  </si>
  <si>
    <t>R1816.01</t>
  </si>
  <si>
    <t>R1816</t>
  </si>
  <si>
    <t>R1817</t>
  </si>
  <si>
    <t>R1818</t>
  </si>
  <si>
    <t>R2347</t>
  </si>
  <si>
    <t>R1470</t>
  </si>
  <si>
    <t>R2216</t>
  </si>
  <si>
    <t>R2216.01</t>
  </si>
  <si>
    <t>R2217</t>
  </si>
  <si>
    <t>R1819.01</t>
  </si>
  <si>
    <t>R1823.11</t>
  </si>
  <si>
    <t>R1823.12</t>
  </si>
  <si>
    <t>R1823.13</t>
  </si>
  <si>
    <t>R1823.14</t>
  </si>
  <si>
    <t>R1823.15</t>
  </si>
  <si>
    <t>R2471</t>
  </si>
  <si>
    <t>R2471-01</t>
  </si>
  <si>
    <t>R2471-02</t>
  </si>
  <si>
    <t>R1514</t>
  </si>
  <si>
    <t>R1515</t>
  </si>
  <si>
    <t>R1516</t>
  </si>
  <si>
    <t>R5220</t>
  </si>
  <si>
    <t>R5221</t>
  </si>
  <si>
    <t>R5222</t>
  </si>
  <si>
    <t>R3056</t>
  </si>
  <si>
    <t>R3057</t>
  </si>
  <si>
    <t>R3058</t>
  </si>
  <si>
    <t>R3058.01</t>
  </si>
  <si>
    <t>R3059</t>
  </si>
  <si>
    <t>R3307</t>
  </si>
  <si>
    <t>R3308</t>
  </si>
  <si>
    <t>R3309</t>
  </si>
  <si>
    <t>3114</t>
  </si>
  <si>
    <t>R3310</t>
  </si>
  <si>
    <t>R3311</t>
  </si>
  <si>
    <t>R3312</t>
  </si>
  <si>
    <t>R3313</t>
  </si>
  <si>
    <t>R2069</t>
  </si>
  <si>
    <t>R2070</t>
  </si>
  <si>
    <t>R2071</t>
  </si>
  <si>
    <t>R2072</t>
  </si>
  <si>
    <t>R2072.01</t>
  </si>
  <si>
    <t>R2073</t>
  </si>
  <si>
    <t>R2073.01</t>
  </si>
  <si>
    <t>R2171</t>
  </si>
  <si>
    <t>R5155</t>
  </si>
  <si>
    <t>R2172</t>
  </si>
  <si>
    <t>R2173</t>
  </si>
  <si>
    <t>R2174</t>
  </si>
  <si>
    <t>R5156</t>
  </si>
  <si>
    <t>R2175.01</t>
  </si>
  <si>
    <t>R2175</t>
  </si>
  <si>
    <t>R2175.02</t>
  </si>
  <si>
    <t>R2175.03</t>
  </si>
  <si>
    <t>R2140</t>
  </si>
  <si>
    <t>Plaće za zaposlene</t>
  </si>
  <si>
    <t>R2141</t>
  </si>
  <si>
    <t>R2142</t>
  </si>
  <si>
    <t>R2143</t>
  </si>
  <si>
    <t>Naknade za prijevoz na posao i s posla</t>
  </si>
  <si>
    <t>R2143.01</t>
  </si>
  <si>
    <t>R2144</t>
  </si>
  <si>
    <t>R2144.01</t>
  </si>
  <si>
    <t>R2144.02</t>
  </si>
  <si>
    <t>R2144.03</t>
  </si>
  <si>
    <t>R2144.04</t>
  </si>
  <si>
    <t>R2144.05</t>
  </si>
  <si>
    <t>R2218</t>
  </si>
  <si>
    <t>R2219</t>
  </si>
  <si>
    <t>R2220</t>
  </si>
  <si>
    <t>R2221</t>
  </si>
  <si>
    <t>R2222</t>
  </si>
  <si>
    <t>R5127</t>
  </si>
  <si>
    <t>R5128</t>
  </si>
  <si>
    <t>R1795</t>
  </si>
  <si>
    <t>R1796</t>
  </si>
  <si>
    <t>R1797</t>
  </si>
  <si>
    <t>Obveze za doprinose za obvezno zdravstveno osiguranje</t>
  </si>
  <si>
    <t>R1798</t>
  </si>
  <si>
    <t>R1798.04</t>
  </si>
  <si>
    <t>R1798.01</t>
  </si>
  <si>
    <t>R1798.02</t>
  </si>
  <si>
    <t>R1798.03</t>
  </si>
  <si>
    <t>R1798.05</t>
  </si>
  <si>
    <t>R1819</t>
  </si>
  <si>
    <t>R1820</t>
  </si>
  <si>
    <t>R1821</t>
  </si>
  <si>
    <t>R1822</t>
  </si>
  <si>
    <t>R1823-02</t>
  </si>
  <si>
    <t>R1823-01</t>
  </si>
  <si>
    <t>R1823-04</t>
  </si>
  <si>
    <t>R1823.06</t>
  </si>
  <si>
    <t>R1823.07</t>
  </si>
  <si>
    <t>R1823.08</t>
  </si>
  <si>
    <t>R1823</t>
  </si>
  <si>
    <t>R1823.09</t>
  </si>
  <si>
    <t>R1823.10</t>
  </si>
  <si>
    <t>R1823-03</t>
  </si>
  <si>
    <t>R1823-05</t>
  </si>
  <si>
    <t>R1824</t>
  </si>
  <si>
    <t>R1824.01</t>
  </si>
  <si>
    <t>R1948</t>
  </si>
  <si>
    <t>R1949</t>
  </si>
  <si>
    <t>R1950</t>
  </si>
  <si>
    <t>R1951</t>
  </si>
  <si>
    <t>R1952</t>
  </si>
  <si>
    <t>R1953</t>
  </si>
  <si>
    <t>R1952.01</t>
  </si>
  <si>
    <t>R1953.02</t>
  </si>
  <si>
    <t>Naknade za nezapošljavanje invalida</t>
  </si>
  <si>
    <t>R1953.01</t>
  </si>
  <si>
    <t>R2416</t>
  </si>
  <si>
    <t>R2417</t>
  </si>
  <si>
    <t>R2418</t>
  </si>
  <si>
    <t>R2419</t>
  </si>
  <si>
    <t>R2497</t>
  </si>
  <si>
    <t>R2498</t>
  </si>
  <si>
    <t>R2499</t>
  </si>
  <si>
    <t>R2500</t>
  </si>
  <si>
    <t>R1856</t>
  </si>
  <si>
    <t>R1857</t>
  </si>
  <si>
    <t>R1858</t>
  </si>
  <si>
    <t>R1859</t>
  </si>
  <si>
    <t>R1860</t>
  </si>
  <si>
    <t>R1904</t>
  </si>
  <si>
    <t>R1905</t>
  </si>
  <si>
    <t>R1906</t>
  </si>
  <si>
    <t>R1907</t>
  </si>
  <si>
    <t>R1908</t>
  </si>
  <si>
    <t>R1909</t>
  </si>
  <si>
    <t>R1910</t>
  </si>
  <si>
    <t>R1517</t>
  </si>
  <si>
    <t>R1518</t>
  </si>
  <si>
    <t>R1519</t>
  </si>
  <si>
    <t>R1520</t>
  </si>
  <si>
    <t>R1521</t>
  </si>
  <si>
    <t>R1522</t>
  </si>
  <si>
    <t>R1523</t>
  </si>
  <si>
    <t>R1524</t>
  </si>
  <si>
    <t>R1602</t>
  </si>
  <si>
    <t>R1603</t>
  </si>
  <si>
    <t>R1604</t>
  </si>
  <si>
    <t>R1605</t>
  </si>
  <si>
    <t>R1606</t>
  </si>
  <si>
    <t>R1607</t>
  </si>
  <si>
    <t>R1608</t>
  </si>
  <si>
    <t>R1984</t>
  </si>
  <si>
    <t>R1985</t>
  </si>
  <si>
    <t>R1986</t>
  </si>
  <si>
    <t>R1987</t>
  </si>
  <si>
    <t>R1988</t>
  </si>
  <si>
    <t>R1989</t>
  </si>
  <si>
    <t>Sitni iventar i auto gume</t>
  </si>
  <si>
    <t>R1989.02</t>
  </si>
  <si>
    <t>R1989.01</t>
  </si>
  <si>
    <t>R1990</t>
  </si>
  <si>
    <t>R1991</t>
  </si>
  <si>
    <t>R1700</t>
  </si>
  <si>
    <t>R1701</t>
  </si>
  <si>
    <t>R1702</t>
  </si>
  <si>
    <t>R1703</t>
  </si>
  <si>
    <t>R1704</t>
  </si>
  <si>
    <t>R1705</t>
  </si>
  <si>
    <t>R1706</t>
  </si>
  <si>
    <t>R2280</t>
  </si>
  <si>
    <t>R2281</t>
  </si>
  <si>
    <t>R2282</t>
  </si>
  <si>
    <t>R2283</t>
  </si>
  <si>
    <t>R2284</t>
  </si>
  <si>
    <t>R2285</t>
  </si>
  <si>
    <t>R2286</t>
  </si>
  <si>
    <t>R5026</t>
  </si>
  <si>
    <t>R5027</t>
  </si>
  <si>
    <t>R2287</t>
  </si>
  <si>
    <t>R2317</t>
  </si>
  <si>
    <t>R2318</t>
  </si>
  <si>
    <t>R2319</t>
  </si>
  <si>
    <t>R2320</t>
  </si>
  <si>
    <t>R2321</t>
  </si>
  <si>
    <t>R2348</t>
  </si>
  <si>
    <t>R2349</t>
  </si>
  <si>
    <t>R2350</t>
  </si>
  <si>
    <t>R2351</t>
  </si>
  <si>
    <t>R2370</t>
  </si>
  <si>
    <t>R2371</t>
  </si>
  <si>
    <t>R2372</t>
  </si>
  <si>
    <t>R2373</t>
  </si>
  <si>
    <t>R2374</t>
  </si>
  <si>
    <t>R2375</t>
  </si>
  <si>
    <t>R2376</t>
  </si>
  <si>
    <t>R2377</t>
  </si>
  <si>
    <t>R2378</t>
  </si>
  <si>
    <t>R1471</t>
  </si>
  <si>
    <t>R1472</t>
  </si>
  <si>
    <t>R1473</t>
  </si>
  <si>
    <t>R1474</t>
  </si>
  <si>
    <t>R1475</t>
  </si>
  <si>
    <t>R1476</t>
  </si>
  <si>
    <t>R1477</t>
  </si>
  <si>
    <t>R2026</t>
  </si>
  <si>
    <t>R2027</t>
  </si>
  <si>
    <t>R2028</t>
  </si>
  <si>
    <t>R2029</t>
  </si>
  <si>
    <t>R2029.01</t>
  </si>
  <si>
    <t>R2030</t>
  </si>
  <si>
    <t>R2105</t>
  </si>
  <si>
    <t>R2106</t>
  </si>
  <si>
    <t>R2107</t>
  </si>
  <si>
    <t>R2108</t>
  </si>
  <si>
    <t>R2109</t>
  </si>
  <si>
    <t>R2110</t>
  </si>
  <si>
    <t>R2110.03</t>
  </si>
  <si>
    <t>R2110.01</t>
  </si>
  <si>
    <t>Obveze za troškove sudskih postupaka</t>
  </si>
  <si>
    <t>R2110.02</t>
  </si>
  <si>
    <t>R2085</t>
  </si>
  <si>
    <t>R2086</t>
  </si>
  <si>
    <t>R2087</t>
  </si>
  <si>
    <t>R2088</t>
  </si>
  <si>
    <t>R2089</t>
  </si>
  <si>
    <t>3131</t>
  </si>
  <si>
    <t>Doprinosi za mirovinsko osiguranje</t>
  </si>
  <si>
    <t>R2090</t>
  </si>
  <si>
    <t>R2091</t>
  </si>
  <si>
    <t>R2092</t>
  </si>
  <si>
    <t>R2092.01</t>
  </si>
  <si>
    <t>R2092.02</t>
  </si>
  <si>
    <t>R2092.03</t>
  </si>
  <si>
    <t>R3111</t>
  </si>
  <si>
    <t>R3112</t>
  </si>
  <si>
    <t>R3113</t>
  </si>
  <si>
    <t>R3114</t>
  </si>
  <si>
    <t>R3113.01</t>
  </si>
  <si>
    <t>R3115</t>
  </si>
  <si>
    <t>R3141</t>
  </si>
  <si>
    <t>R3142</t>
  </si>
  <si>
    <t>R3143</t>
  </si>
  <si>
    <t>R3144</t>
  </si>
  <si>
    <t>R3145</t>
  </si>
  <si>
    <t>R3146</t>
  </si>
  <si>
    <t>R3147</t>
  </si>
  <si>
    <t>R3090</t>
  </si>
  <si>
    <t>R3091</t>
  </si>
  <si>
    <t>R3092</t>
  </si>
  <si>
    <t>R3093</t>
  </si>
  <si>
    <t>R3094</t>
  </si>
  <si>
    <t>R3230</t>
  </si>
  <si>
    <t>R3231</t>
  </si>
  <si>
    <t>R3232</t>
  </si>
  <si>
    <t>R3233</t>
  </si>
  <si>
    <t>R3234</t>
  </si>
  <si>
    <t>R3235</t>
  </si>
  <si>
    <t>R3236</t>
  </si>
  <si>
    <t>R3236.01</t>
  </si>
  <si>
    <t>R3237</t>
  </si>
  <si>
    <t>R3394</t>
  </si>
  <si>
    <t>R3395</t>
  </si>
  <si>
    <t>R3396</t>
  </si>
  <si>
    <t>R3397</t>
  </si>
  <si>
    <t>R3398</t>
  </si>
  <si>
    <t>K100001</t>
  </si>
  <si>
    <t>UČIONICA NA OTVORENOM</t>
  </si>
  <si>
    <t>R1875.01</t>
  </si>
  <si>
    <t>R1875.03</t>
  </si>
  <si>
    <t>R1875.02</t>
  </si>
  <si>
    <t>R5115</t>
  </si>
  <si>
    <t>R3314</t>
  </si>
  <si>
    <t>R5153</t>
  </si>
  <si>
    <t>R5154</t>
  </si>
  <si>
    <t>R2223</t>
  </si>
  <si>
    <t>R2224</t>
  </si>
  <si>
    <t>R2225</t>
  </si>
  <si>
    <t>R1954.01</t>
  </si>
  <si>
    <t>R1955.01</t>
  </si>
  <si>
    <t>R1954.02</t>
  </si>
  <si>
    <t>Intelektualne i osobne usluge - ŽSV</t>
  </si>
  <si>
    <t>R2420</t>
  </si>
  <si>
    <t>R2421</t>
  </si>
  <si>
    <t>R2422</t>
  </si>
  <si>
    <t>R2423</t>
  </si>
  <si>
    <t>R2424</t>
  </si>
  <si>
    <t>R2425</t>
  </si>
  <si>
    <t>R2426</t>
  </si>
  <si>
    <t>R2427</t>
  </si>
  <si>
    <t>R2428</t>
  </si>
  <si>
    <t>R1861</t>
  </si>
  <si>
    <t>R1911</t>
  </si>
  <si>
    <t>R1609</t>
  </si>
  <si>
    <t>R2288.01</t>
  </si>
  <si>
    <t>R2288</t>
  </si>
  <si>
    <t>R3238</t>
  </si>
  <si>
    <t>R3239</t>
  </si>
  <si>
    <t>R3240</t>
  </si>
  <si>
    <t>R3241</t>
  </si>
  <si>
    <t>R3315</t>
  </si>
  <si>
    <t>R3189</t>
  </si>
  <si>
    <t>R3190</t>
  </si>
  <si>
    <t>R3060.01</t>
  </si>
  <si>
    <t>R3060</t>
  </si>
  <si>
    <t>R2176</t>
  </si>
  <si>
    <t>R2177</t>
  </si>
  <si>
    <t>R2178</t>
  </si>
  <si>
    <t>R2226</t>
  </si>
  <si>
    <t>R2227</t>
  </si>
  <si>
    <t>R2429</t>
  </si>
  <si>
    <t>R2469</t>
  </si>
  <si>
    <t>R2430</t>
  </si>
  <si>
    <t>R1707</t>
  </si>
  <si>
    <t>R1708</t>
  </si>
  <si>
    <t>R1709</t>
  </si>
  <si>
    <t>R2289</t>
  </si>
  <si>
    <t>R2290</t>
  </si>
  <si>
    <t>R2291</t>
  </si>
  <si>
    <t>R2111</t>
  </si>
  <si>
    <t>R2179</t>
  </si>
  <si>
    <t>R2180</t>
  </si>
  <si>
    <t>R2181</t>
  </si>
  <si>
    <t>R2145</t>
  </si>
  <si>
    <t>R2146</t>
  </si>
  <si>
    <t>R1825</t>
  </si>
  <si>
    <t>R3191</t>
  </si>
  <si>
    <t>R5194</t>
  </si>
  <si>
    <t>R3323</t>
  </si>
  <si>
    <t>R2228</t>
  </si>
  <si>
    <t>R1954</t>
  </si>
  <si>
    <t>R1912</t>
  </si>
  <si>
    <t>R5179</t>
  </si>
  <si>
    <t>R1710</t>
  </si>
  <si>
    <t>R1711</t>
  </si>
  <si>
    <t>R1712</t>
  </si>
  <si>
    <t>R1713</t>
  </si>
  <si>
    <t>R1714</t>
  </si>
  <si>
    <t>R5045</t>
  </si>
  <si>
    <t>R5040</t>
  </si>
  <si>
    <t>R5039</t>
  </si>
  <si>
    <t>R5046</t>
  </si>
  <si>
    <t>R3148</t>
  </si>
  <si>
    <t>R3399</t>
  </si>
  <si>
    <t>R3061</t>
  </si>
  <si>
    <t>R3316</t>
  </si>
  <si>
    <t>R3317</t>
  </si>
  <si>
    <t>R3318</t>
  </si>
  <si>
    <t>R3319</t>
  </si>
  <si>
    <t>R3320</t>
  </si>
  <si>
    <t>R3321</t>
  </si>
  <si>
    <t>R3322</t>
  </si>
  <si>
    <t>R3324</t>
  </si>
  <si>
    <t>R5174</t>
  </si>
  <si>
    <t>R3325</t>
  </si>
  <si>
    <t>R3326</t>
  </si>
  <si>
    <t>R3327</t>
  </si>
  <si>
    <t>R3327.01</t>
  </si>
  <si>
    <t>R3328</t>
  </si>
  <si>
    <t>R3329</t>
  </si>
  <si>
    <t>R3330</t>
  </si>
  <si>
    <t>R2074</t>
  </si>
  <si>
    <t>R2075</t>
  </si>
  <si>
    <t>R2076</t>
  </si>
  <si>
    <t>R2182</t>
  </si>
  <si>
    <t>R2183</t>
  </si>
  <si>
    <t>R2184</t>
  </si>
  <si>
    <t>R2185</t>
  </si>
  <si>
    <t>R2186</t>
  </si>
  <si>
    <t>R2147</t>
  </si>
  <si>
    <t>R2229</t>
  </si>
  <si>
    <t>R2230</t>
  </si>
  <si>
    <t>R2231</t>
  </si>
  <si>
    <t>R2232</t>
  </si>
  <si>
    <t>R1799</t>
  </si>
  <si>
    <t>R1800</t>
  </si>
  <si>
    <t>R1801</t>
  </si>
  <si>
    <t>R1802</t>
  </si>
  <si>
    <t>R1802-01</t>
  </si>
  <si>
    <t>R1826.01</t>
  </si>
  <si>
    <t>R1826</t>
  </si>
  <si>
    <t>R1955</t>
  </si>
  <si>
    <t>R1956</t>
  </si>
  <si>
    <t>R1956.01</t>
  </si>
  <si>
    <t>R1957</t>
  </si>
  <si>
    <t>R1957.01</t>
  </si>
  <si>
    <t>R1957.02</t>
  </si>
  <si>
    <t>R1957.03</t>
  </si>
  <si>
    <t>R2431</t>
  </si>
  <si>
    <t>R2432</t>
  </si>
  <si>
    <t>R2433</t>
  </si>
  <si>
    <t>R2434</t>
  </si>
  <si>
    <t>R2435</t>
  </si>
  <si>
    <t>R2436</t>
  </si>
  <si>
    <t>R2437</t>
  </si>
  <si>
    <t>R2438</t>
  </si>
  <si>
    <t>R2439</t>
  </si>
  <si>
    <t>R2440</t>
  </si>
  <si>
    <t>R2441</t>
  </si>
  <si>
    <t>R2442</t>
  </si>
  <si>
    <t>R2443</t>
  </si>
  <si>
    <t>R2444</t>
  </si>
  <si>
    <t>R2501</t>
  </si>
  <si>
    <t>R2502</t>
  </si>
  <si>
    <t>R2503</t>
  </si>
  <si>
    <t>R1862</t>
  </si>
  <si>
    <t>R1863</t>
  </si>
  <si>
    <t>R1913</t>
  </si>
  <si>
    <t>R1914</t>
  </si>
  <si>
    <t>R1915</t>
  </si>
  <si>
    <t>R5031</t>
  </si>
  <si>
    <t>R5032</t>
  </si>
  <si>
    <t>R1525</t>
  </si>
  <si>
    <t>R1526</t>
  </si>
  <si>
    <t>R1527</t>
  </si>
  <si>
    <t>R1528</t>
  </si>
  <si>
    <t>R1529</t>
  </si>
  <si>
    <t>R1530</t>
  </si>
  <si>
    <t>R1531</t>
  </si>
  <si>
    <t>R1532</t>
  </si>
  <si>
    <t>R1533</t>
  </si>
  <si>
    <t>R1534</t>
  </si>
  <si>
    <t>R1535</t>
  </si>
  <si>
    <t>R1610</t>
  </si>
  <si>
    <t>R1611</t>
  </si>
  <si>
    <t>R1612</t>
  </si>
  <si>
    <t>R1613</t>
  </si>
  <si>
    <t>R1614</t>
  </si>
  <si>
    <t>R1615</t>
  </si>
  <si>
    <t>R1616</t>
  </si>
  <si>
    <t>R1617</t>
  </si>
  <si>
    <t>R1618</t>
  </si>
  <si>
    <t>R1619</t>
  </si>
  <si>
    <t>R1620</t>
  </si>
  <si>
    <t>R1621</t>
  </si>
  <si>
    <t>R1622</t>
  </si>
  <si>
    <t>R1623</t>
  </si>
  <si>
    <t>R1624</t>
  </si>
  <si>
    <t>R1625</t>
  </si>
  <si>
    <t>R1626</t>
  </si>
  <si>
    <t>R1627</t>
  </si>
  <si>
    <t>R1628</t>
  </si>
  <si>
    <t>R1629</t>
  </si>
  <si>
    <t>R1630</t>
  </si>
  <si>
    <t>R1631</t>
  </si>
  <si>
    <t>R1992</t>
  </si>
  <si>
    <t>R1992.01</t>
  </si>
  <si>
    <t>R1993</t>
  </si>
  <si>
    <t>R1994</t>
  </si>
  <si>
    <t>R1994.01</t>
  </si>
  <si>
    <t>R1994.02</t>
  </si>
  <si>
    <t>R1995</t>
  </si>
  <si>
    <t>R1996</t>
  </si>
  <si>
    <t>R1997.01</t>
  </si>
  <si>
    <t>R1997.02</t>
  </si>
  <si>
    <t>R1997</t>
  </si>
  <si>
    <t>R1998</t>
  </si>
  <si>
    <t>R1998.03</t>
  </si>
  <si>
    <t>R1998.01</t>
  </si>
  <si>
    <t>Bankarske usluge</t>
  </si>
  <si>
    <t>R1998.02</t>
  </si>
  <si>
    <t>R1715</t>
  </si>
  <si>
    <t>R1716</t>
  </si>
  <si>
    <t>R1717</t>
  </si>
  <si>
    <t>R1718</t>
  </si>
  <si>
    <t>R1719</t>
  </si>
  <si>
    <t>R1720</t>
  </si>
  <si>
    <t>R1721</t>
  </si>
  <si>
    <t>R1722</t>
  </si>
  <si>
    <t>R1723</t>
  </si>
  <si>
    <t>R1724</t>
  </si>
  <si>
    <t>R1725</t>
  </si>
  <si>
    <t>R1726</t>
  </si>
  <si>
    <t>R1727</t>
  </si>
  <si>
    <t>R1728</t>
  </si>
  <si>
    <t>R2292</t>
  </si>
  <si>
    <t>R2293</t>
  </si>
  <si>
    <t>R5041</t>
  </si>
  <si>
    <t>R2294</t>
  </si>
  <si>
    <t>R2295</t>
  </si>
  <si>
    <t>R2322</t>
  </si>
  <si>
    <t>R2323</t>
  </si>
  <si>
    <t>R2352</t>
  </si>
  <si>
    <t>R2353</t>
  </si>
  <si>
    <t>R2354</t>
  </si>
  <si>
    <t>R2379</t>
  </si>
  <si>
    <t>R2380</t>
  </si>
  <si>
    <t>R2381</t>
  </si>
  <si>
    <t>R2382</t>
  </si>
  <si>
    <t>R2383</t>
  </si>
  <si>
    <t>R1478</t>
  </si>
  <si>
    <t>R2031</t>
  </si>
  <si>
    <t>R2032</t>
  </si>
  <si>
    <t>R2033</t>
  </si>
  <si>
    <t>R2034</t>
  </si>
  <si>
    <t>R2112</t>
  </si>
  <si>
    <t>R2093</t>
  </si>
  <si>
    <t>R3116</t>
  </si>
  <si>
    <t>R3117</t>
  </si>
  <si>
    <t>R3149</t>
  </si>
  <si>
    <t>R3095</t>
  </si>
  <si>
    <t>R3096</t>
  </si>
  <si>
    <t>R3242</t>
  </si>
  <si>
    <t>R3243</t>
  </si>
  <si>
    <t>R3244</t>
  </si>
  <si>
    <t>R3245</t>
  </si>
  <si>
    <t>R3246</t>
  </si>
  <si>
    <t>R3247</t>
  </si>
  <si>
    <t>R3248</t>
  </si>
  <si>
    <t>R3249</t>
  </si>
  <si>
    <t>R5021</t>
  </si>
  <si>
    <t>R3250</t>
  </si>
  <si>
    <t>R3400</t>
  </si>
  <si>
    <t>R3401</t>
  </si>
  <si>
    <t>R3402</t>
  </si>
  <si>
    <t>R3403</t>
  </si>
  <si>
    <t>R3404</t>
  </si>
  <si>
    <t>R3405</t>
  </si>
  <si>
    <t>R3406</t>
  </si>
  <si>
    <t>R3407</t>
  </si>
  <si>
    <t>R3408</t>
  </si>
  <si>
    <t>R3409</t>
  </si>
  <si>
    <t>R3062</t>
  </si>
  <si>
    <t>R3331</t>
  </si>
  <si>
    <t>R3332</t>
  </si>
  <si>
    <t>R3333</t>
  </si>
  <si>
    <t>R3334</t>
  </si>
  <si>
    <t>R3335</t>
  </si>
  <si>
    <t>R3336</t>
  </si>
  <si>
    <t>R3337</t>
  </si>
  <si>
    <t>R3338</t>
  </si>
  <si>
    <t>R3339</t>
  </si>
  <si>
    <t>R2077</t>
  </si>
  <si>
    <t>R5051</t>
  </si>
  <si>
    <t>R5052</t>
  </si>
  <si>
    <t>R2187</t>
  </si>
  <si>
    <t>R2148</t>
  </si>
  <si>
    <t>R2233</t>
  </si>
  <si>
    <t>R1803</t>
  </si>
  <si>
    <t>R1804</t>
  </si>
  <si>
    <t>R1805</t>
  </si>
  <si>
    <t>R1806</t>
  </si>
  <si>
    <t>R1806-01</t>
  </si>
  <si>
    <t>R1827</t>
  </si>
  <si>
    <t>R1828</t>
  </si>
  <si>
    <t>R1829</t>
  </si>
  <si>
    <t>R1830</t>
  </si>
  <si>
    <t>R1831</t>
  </si>
  <si>
    <t>R1832</t>
  </si>
  <si>
    <t>R1958</t>
  </si>
  <si>
    <t>R1864</t>
  </si>
  <si>
    <t>R1916</t>
  </si>
  <si>
    <t>R1916.01</t>
  </si>
  <si>
    <t>R1536</t>
  </si>
  <si>
    <t>R1537</t>
  </si>
  <si>
    <t>R1538</t>
  </si>
  <si>
    <t>R1539</t>
  </si>
  <si>
    <t>R1632</t>
  </si>
  <si>
    <t>R1999</t>
  </si>
  <si>
    <t>R1729</t>
  </si>
  <si>
    <t>R1730</t>
  </si>
  <si>
    <t>R1731</t>
  </si>
  <si>
    <t>R1732</t>
  </si>
  <si>
    <t>R1733</t>
  </si>
  <si>
    <t>R1734</t>
  </si>
  <si>
    <t>R1735</t>
  </si>
  <si>
    <t>R1736</t>
  </si>
  <si>
    <t>R1737</t>
  </si>
  <si>
    <t>R2296</t>
  </si>
  <si>
    <t>R2324</t>
  </si>
  <si>
    <t>R2355</t>
  </si>
  <si>
    <t>R2035</t>
  </si>
  <si>
    <t>R2113</t>
  </si>
  <si>
    <t>R2094</t>
  </si>
  <si>
    <t>R3118</t>
  </si>
  <si>
    <t>R3150</t>
  </si>
  <si>
    <t>R3097</t>
  </si>
  <si>
    <t>R3192</t>
  </si>
  <si>
    <t>R3251</t>
  </si>
  <si>
    <t>R3410</t>
  </si>
  <si>
    <t>R1738</t>
  </si>
  <si>
    <t>ŠKOLSKI SPORTSKI KLUB</t>
  </si>
  <si>
    <t>R2356</t>
  </si>
  <si>
    <t>R2234</t>
  </si>
  <si>
    <t>R2235</t>
  </si>
  <si>
    <t>R2236</t>
  </si>
  <si>
    <t>R2237</t>
  </si>
  <si>
    <t>R2238</t>
  </si>
  <si>
    <t>R5124</t>
  </si>
  <si>
    <t>R2445</t>
  </si>
  <si>
    <t>R3411</t>
  </si>
  <si>
    <t>R3340</t>
  </si>
  <si>
    <t>R3341</t>
  </si>
  <si>
    <t>R3342</t>
  </si>
  <si>
    <t>R3343</t>
  </si>
  <si>
    <t>R3344</t>
  </si>
  <si>
    <t>R3345</t>
  </si>
  <si>
    <t>R3346</t>
  </si>
  <si>
    <t>R3347</t>
  </si>
  <si>
    <t>R2239.01</t>
  </si>
  <si>
    <t>R2239</t>
  </si>
  <si>
    <t>R2240</t>
  </si>
  <si>
    <t>R2240.01</t>
  </si>
  <si>
    <t>R2241</t>
  </si>
  <si>
    <t>R2242</t>
  </si>
  <si>
    <t>R2243</t>
  </si>
  <si>
    <t>R5116</t>
  </si>
  <si>
    <t>R2452</t>
  </si>
  <si>
    <t>R2452.01</t>
  </si>
  <si>
    <t>R2456</t>
  </si>
  <si>
    <t>R1540</t>
  </si>
  <si>
    <t>R1739</t>
  </si>
  <si>
    <t>R1740</t>
  </si>
  <si>
    <t>R1741</t>
  </si>
  <si>
    <t>R1742</t>
  </si>
  <si>
    <t>R1743</t>
  </si>
  <si>
    <t>R1744</t>
  </si>
  <si>
    <t>R1745</t>
  </si>
  <si>
    <t>R2112.01</t>
  </si>
  <si>
    <t>R3412</t>
  </si>
  <si>
    <t>R3413</t>
  </si>
  <si>
    <t>R3414</t>
  </si>
  <si>
    <t>R3415</t>
  </si>
  <si>
    <t>R3416</t>
  </si>
  <si>
    <t>R2446</t>
  </si>
  <si>
    <t>R2447</t>
  </si>
  <si>
    <t>R2448</t>
  </si>
  <si>
    <t>R2449</t>
  </si>
  <si>
    <t>R2449-01</t>
  </si>
  <si>
    <t>R2450</t>
  </si>
  <si>
    <t>R2451</t>
  </si>
  <si>
    <t>R2458</t>
  </si>
  <si>
    <t>R2453</t>
  </si>
  <si>
    <t>R2454</t>
  </si>
  <si>
    <t>R2455</t>
  </si>
  <si>
    <t>R2457</t>
  </si>
  <si>
    <t>R2457-01</t>
  </si>
  <si>
    <t>R2244</t>
  </si>
  <si>
    <t>R2245</t>
  </si>
  <si>
    <t>R2460-01</t>
  </si>
  <si>
    <t>R5044</t>
  </si>
  <si>
    <t>R5043</t>
  </si>
  <si>
    <t>R3417</t>
  </si>
  <si>
    <t>R3348</t>
  </si>
  <si>
    <t>R3349</t>
  </si>
  <si>
    <t>R3350</t>
  </si>
  <si>
    <t>R3351</t>
  </si>
  <si>
    <t>R3352</t>
  </si>
  <si>
    <t>R2246</t>
  </si>
  <si>
    <t>R2247</t>
  </si>
  <si>
    <t>R2247.01</t>
  </si>
  <si>
    <t>R2247.02</t>
  </si>
  <si>
    <t>R2248</t>
  </si>
  <si>
    <t>R2459</t>
  </si>
  <si>
    <t>R2460</t>
  </si>
  <si>
    <t>R2461</t>
  </si>
  <si>
    <t>R2462</t>
  </si>
  <si>
    <t>R2493.02</t>
  </si>
  <si>
    <t>R2493.03</t>
  </si>
  <si>
    <t>R2493-01</t>
  </si>
  <si>
    <t>R2493.04</t>
  </si>
  <si>
    <t>R1541</t>
  </si>
  <si>
    <t>R1542</t>
  </si>
  <si>
    <t>R1543</t>
  </si>
  <si>
    <t>R1544</t>
  </si>
  <si>
    <t>R1633</t>
  </si>
  <si>
    <t>R1746</t>
  </si>
  <si>
    <t>R1730-01</t>
  </si>
  <si>
    <t>R1747</t>
  </si>
  <si>
    <t>R1748</t>
  </si>
  <si>
    <t>R1749</t>
  </si>
  <si>
    <t>R1750</t>
  </si>
  <si>
    <t>R1751</t>
  </si>
  <si>
    <t>R1752</t>
  </si>
  <si>
    <t>R1753</t>
  </si>
  <si>
    <t>R1754</t>
  </si>
  <si>
    <t>R2297</t>
  </si>
  <si>
    <t>R2298</t>
  </si>
  <si>
    <t>R5042</t>
  </si>
  <si>
    <t>R5064</t>
  </si>
  <si>
    <t>R2325.01</t>
  </si>
  <si>
    <t>R2325.02</t>
  </si>
  <si>
    <t>R2325-01</t>
  </si>
  <si>
    <t>R2325</t>
  </si>
  <si>
    <t>R3252</t>
  </si>
  <si>
    <t>R3253</t>
  </si>
  <si>
    <t>R3254</t>
  </si>
  <si>
    <t>R3255</t>
  </si>
  <si>
    <t>R3418</t>
  </si>
  <si>
    <t>R3419</t>
  </si>
  <si>
    <t>R3420</t>
  </si>
  <si>
    <t>R3421</t>
  </si>
  <si>
    <t>R3422</t>
  </si>
  <si>
    <t>R3423</t>
  </si>
  <si>
    <t>R3424</t>
  </si>
  <si>
    <t>R3425</t>
  </si>
  <si>
    <t>R3426</t>
  </si>
  <si>
    <t>R3427</t>
  </si>
  <si>
    <t>R3428</t>
  </si>
  <si>
    <t>R2248.01</t>
  </si>
  <si>
    <t>R3353</t>
  </si>
  <si>
    <t>R3354</t>
  </si>
  <si>
    <t>R3355</t>
  </si>
  <si>
    <t>R3356</t>
  </si>
  <si>
    <t>R3357</t>
  </si>
  <si>
    <t>R3358</t>
  </si>
  <si>
    <t>R2188</t>
  </si>
  <si>
    <t>R2189</t>
  </si>
  <si>
    <t>R2190</t>
  </si>
  <si>
    <t>R2191</t>
  </si>
  <si>
    <t>R2249</t>
  </si>
  <si>
    <t>R2250</t>
  </si>
  <si>
    <t>R2251</t>
  </si>
  <si>
    <t>R2252</t>
  </si>
  <si>
    <t>R5125</t>
  </si>
  <si>
    <t>R2253</t>
  </si>
  <si>
    <t>R5126</t>
  </si>
  <si>
    <t>R1959</t>
  </si>
  <si>
    <t>R1960</t>
  </si>
  <si>
    <t>R1961</t>
  </si>
  <si>
    <t>R1962</t>
  </si>
  <si>
    <t>R1963</t>
  </si>
  <si>
    <t>R1964</t>
  </si>
  <si>
    <t>R1965</t>
  </si>
  <si>
    <t>R2463</t>
  </si>
  <si>
    <t>R2464</t>
  </si>
  <si>
    <t>R2465</t>
  </si>
  <si>
    <t>R2466</t>
  </si>
  <si>
    <t>R2467</t>
  </si>
  <si>
    <t>R2468</t>
  </si>
  <si>
    <t>R2470</t>
  </si>
  <si>
    <t>R2504</t>
  </si>
  <si>
    <t>R2505</t>
  </si>
  <si>
    <t>R2506</t>
  </si>
  <si>
    <t>R2507</t>
  </si>
  <si>
    <t>R2508</t>
  </si>
  <si>
    <t>R1865</t>
  </si>
  <si>
    <t>R1866</t>
  </si>
  <si>
    <t>R1867</t>
  </si>
  <si>
    <t>R1868</t>
  </si>
  <si>
    <t>R1869</t>
  </si>
  <si>
    <t>R1917</t>
  </si>
  <si>
    <t>R1918</t>
  </si>
  <si>
    <t>R1919</t>
  </si>
  <si>
    <t>R1920</t>
  </si>
  <si>
    <t>R1921</t>
  </si>
  <si>
    <t>R1545</t>
  </si>
  <si>
    <t>R1546</t>
  </si>
  <si>
    <t>R1547</t>
  </si>
  <si>
    <t>R1548</t>
  </si>
  <si>
    <t>R1634</t>
  </si>
  <si>
    <t>R1635</t>
  </si>
  <si>
    <t>R1636</t>
  </si>
  <si>
    <t>R1637</t>
  </si>
  <si>
    <t>R1638</t>
  </si>
  <si>
    <t>R1639</t>
  </si>
  <si>
    <t>R2000</t>
  </si>
  <si>
    <t>R2001</t>
  </si>
  <si>
    <t>R2002</t>
  </si>
  <si>
    <t>R2003</t>
  </si>
  <si>
    <t>R1755</t>
  </si>
  <si>
    <t>R1756</t>
  </si>
  <si>
    <t>R1757</t>
  </si>
  <si>
    <t>R1758</t>
  </si>
  <si>
    <t>R1759</t>
  </si>
  <si>
    <t>R2299</t>
  </si>
  <si>
    <t>R2300</t>
  </si>
  <si>
    <t>Obveze za bolovanje na teret poslodavca</t>
  </si>
  <si>
    <t>R2301</t>
  </si>
  <si>
    <t>R2302</t>
  </si>
  <si>
    <t>R2303</t>
  </si>
  <si>
    <t>R2304</t>
  </si>
  <si>
    <t>368</t>
  </si>
  <si>
    <t>Pomoći temeljem prijenosa EU sredstava</t>
  </si>
  <si>
    <t>R2305</t>
  </si>
  <si>
    <t>3681</t>
  </si>
  <si>
    <t>Tekuće pomoći temeljem prijenosa EU sredstava</t>
  </si>
  <si>
    <t>R2326</t>
  </si>
  <si>
    <t>R2327</t>
  </si>
  <si>
    <t>R2328</t>
  </si>
  <si>
    <t>R2329</t>
  </si>
  <si>
    <t>R2330</t>
  </si>
  <si>
    <t>Ostali materijal i sirovine</t>
  </si>
  <si>
    <t>R2331</t>
  </si>
  <si>
    <t>Obveze za ostale naknade građanima i kućanstvima u novcu</t>
  </si>
  <si>
    <t>R2114</t>
  </si>
  <si>
    <t>R2115</t>
  </si>
  <si>
    <t>R2116</t>
  </si>
  <si>
    <t>R2117</t>
  </si>
  <si>
    <t>R2118</t>
  </si>
  <si>
    <t>R2119</t>
  </si>
  <si>
    <t>R3151</t>
  </si>
  <si>
    <t>R3152</t>
  </si>
  <si>
    <t>R3153</t>
  </si>
  <si>
    <t>R3154</t>
  </si>
  <si>
    <t>R3155</t>
  </si>
  <si>
    <t>R3193</t>
  </si>
  <si>
    <t>R3194</t>
  </si>
  <si>
    <t>R3195</t>
  </si>
  <si>
    <t>R3196</t>
  </si>
  <si>
    <t>R3256</t>
  </si>
  <si>
    <t>R3257</t>
  </si>
  <si>
    <t>R3258</t>
  </si>
  <si>
    <t>R3259</t>
  </si>
  <si>
    <t>R3259.01</t>
  </si>
  <si>
    <t>R3429</t>
  </si>
  <si>
    <t>R3430</t>
  </si>
  <si>
    <t>R3431</t>
  </si>
  <si>
    <t>R3432</t>
  </si>
  <si>
    <t>R3359</t>
  </si>
  <si>
    <t>R2254</t>
  </si>
  <si>
    <t>R1870</t>
  </si>
  <si>
    <t>R2334</t>
  </si>
  <si>
    <t>R2333</t>
  </si>
  <si>
    <t>R5274</t>
  </si>
  <si>
    <t>R3260</t>
  </si>
  <si>
    <t>R3261</t>
  </si>
  <si>
    <t>R3262</t>
  </si>
  <si>
    <t>R3263</t>
  </si>
  <si>
    <t>R3264</t>
  </si>
  <si>
    <t>R3360</t>
  </si>
  <si>
    <t>R1922</t>
  </si>
  <si>
    <t>R5033</t>
  </si>
  <si>
    <t>R1549</t>
  </si>
  <si>
    <t>R1640</t>
  </si>
  <si>
    <t>R2357</t>
  </si>
  <si>
    <t>R2255</t>
  </si>
  <si>
    <t xml:space="preserve"> Službena putovanja</t>
  </si>
  <si>
    <t>R2256</t>
  </si>
  <si>
    <t>R2335</t>
  </si>
  <si>
    <t>T100009</t>
  </si>
  <si>
    <t>R3156</t>
  </si>
  <si>
    <t>R2257</t>
  </si>
  <si>
    <t>R1760</t>
  </si>
  <si>
    <t>R2336</t>
  </si>
  <si>
    <t>R3433</t>
  </si>
  <si>
    <t>T100010</t>
  </si>
  <si>
    <t>R3063</t>
  </si>
  <si>
    <t>R1807</t>
  </si>
  <si>
    <t>R1833</t>
  </si>
  <si>
    <t>R1834</t>
  </si>
  <si>
    <t>R1871</t>
  </si>
  <si>
    <t>R1923</t>
  </si>
  <si>
    <t>R2337</t>
  </si>
  <si>
    <t>R3197</t>
  </si>
  <si>
    <t>R3064</t>
  </si>
  <si>
    <t>R1834.01</t>
  </si>
  <si>
    <t>R2509</t>
  </si>
  <si>
    <t>R1872</t>
  </si>
  <si>
    <t>R1549.01</t>
  </si>
  <si>
    <t>R2120</t>
  </si>
  <si>
    <t>R1873</t>
  </si>
  <si>
    <t>T100011</t>
  </si>
  <si>
    <t>R3361</t>
  </si>
  <si>
    <t>R2472</t>
  </si>
  <si>
    <t>R2473</t>
  </si>
  <si>
    <t>R3362</t>
  </si>
  <si>
    <t>R2192</t>
  </si>
  <si>
    <t>R2474</t>
  </si>
  <si>
    <t>R1924</t>
  </si>
  <si>
    <t>R1550</t>
  </si>
  <si>
    <t>R1479</t>
  </si>
  <si>
    <t>R3265</t>
  </si>
  <si>
    <t>R3434</t>
  </si>
  <si>
    <t>T100012</t>
  </si>
  <si>
    <t>R3363</t>
  </si>
  <si>
    <t>R3364</t>
  </si>
  <si>
    <t>R3365</t>
  </si>
  <si>
    <t>R3366</t>
  </si>
  <si>
    <t>R3367</t>
  </si>
  <si>
    <t>R3368</t>
  </si>
  <si>
    <t>R2193</t>
  </si>
  <si>
    <t>R2194</t>
  </si>
  <si>
    <t>R2258</t>
  </si>
  <si>
    <t>R2259</t>
  </si>
  <si>
    <t>R2260</t>
  </si>
  <si>
    <t>R2261</t>
  </si>
  <si>
    <t>R2262</t>
  </si>
  <si>
    <t>R2263</t>
  </si>
  <si>
    <t>R1808</t>
  </si>
  <si>
    <t>R1809</t>
  </si>
  <si>
    <t>R1810</t>
  </si>
  <si>
    <t>R1811</t>
  </si>
  <si>
    <t>R1812</t>
  </si>
  <si>
    <t>R1835-02</t>
  </si>
  <si>
    <t>R1835-01</t>
  </si>
  <si>
    <t>R1835</t>
  </si>
  <si>
    <t>R1836</t>
  </si>
  <si>
    <t>R1966</t>
  </si>
  <si>
    <t>R1967</t>
  </si>
  <si>
    <t>R2475</t>
  </si>
  <si>
    <t>R2510</t>
  </si>
  <si>
    <t>R2511</t>
  </si>
  <si>
    <t>R1925</t>
  </si>
  <si>
    <t>R1551</t>
  </si>
  <si>
    <t>R1552</t>
  </si>
  <si>
    <t>R1553</t>
  </si>
  <si>
    <t>R1554</t>
  </si>
  <si>
    <t>R1555</t>
  </si>
  <si>
    <t>R1556</t>
  </si>
  <si>
    <t>R1641</t>
  </si>
  <si>
    <t>R1642</t>
  </si>
  <si>
    <t>R5094</t>
  </si>
  <si>
    <t>R1643</t>
  </si>
  <si>
    <t>R1644</t>
  </si>
  <si>
    <t>R2004</t>
  </si>
  <si>
    <t>R2004.02</t>
  </si>
  <si>
    <t>R2004.01</t>
  </si>
  <si>
    <t>R2005</t>
  </si>
  <si>
    <t>R2338.01</t>
  </si>
  <si>
    <t>R2338</t>
  </si>
  <si>
    <t>R2338.02</t>
  </si>
  <si>
    <t>4224</t>
  </si>
  <si>
    <t>Medicinska i laboratorijska oprema</t>
  </si>
  <si>
    <t>R2338.03</t>
  </si>
  <si>
    <t>R2339</t>
  </si>
  <si>
    <t>R2095</t>
  </si>
  <si>
    <t>R3157</t>
  </si>
  <si>
    <t>R3158</t>
  </si>
  <si>
    <t>R3198</t>
  </si>
  <si>
    <t>R3266</t>
  </si>
  <si>
    <t>R3267</t>
  </si>
  <si>
    <t>R3268</t>
  </si>
  <si>
    <t>R3269</t>
  </si>
  <si>
    <t>R3435</t>
  </si>
  <si>
    <t>R2264</t>
  </si>
  <si>
    <t>R1968</t>
  </si>
  <si>
    <t>R5198</t>
  </si>
  <si>
    <t>R1968.01</t>
  </si>
  <si>
    <t>R1968.04</t>
  </si>
  <si>
    <t>R2476</t>
  </si>
  <si>
    <t>R2477</t>
  </si>
  <si>
    <t>R2477-01</t>
  </si>
  <si>
    <t>R1557</t>
  </si>
  <si>
    <t>R1761</t>
  </si>
  <si>
    <t>R1762</t>
  </si>
  <si>
    <t>R5212</t>
  </si>
  <si>
    <t>R2358</t>
  </si>
  <si>
    <t>R5234</t>
  </si>
  <si>
    <t>R3159</t>
  </si>
  <si>
    <t>R3160</t>
  </si>
  <si>
    <t>R3270</t>
  </si>
  <si>
    <t>R3271</t>
  </si>
  <si>
    <t>R2478-01</t>
  </si>
  <si>
    <t>R2478</t>
  </si>
  <si>
    <t>R2512-02</t>
  </si>
  <si>
    <t>R2512-01</t>
  </si>
  <si>
    <t>R5111</t>
  </si>
  <si>
    <t>R3065</t>
  </si>
  <si>
    <t>R5188</t>
  </si>
  <si>
    <t>R3369</t>
  </si>
  <si>
    <t>R3370</t>
  </si>
  <si>
    <t>R2195.01</t>
  </si>
  <si>
    <t>R2195.02</t>
  </si>
  <si>
    <t>R2195</t>
  </si>
  <si>
    <t>R2196</t>
  </si>
  <si>
    <t>R2512-03</t>
  </si>
  <si>
    <t>R2512</t>
  </si>
  <si>
    <t>R1558</t>
  </si>
  <si>
    <t>R1645</t>
  </si>
  <si>
    <t>R1646</t>
  </si>
  <si>
    <t>R2006</t>
  </si>
  <si>
    <t>R1763</t>
  </si>
  <si>
    <t>R2036</t>
  </si>
  <si>
    <t>R2037</t>
  </si>
  <si>
    <t>R3199</t>
  </si>
  <si>
    <t>R3272</t>
  </si>
  <si>
    <t>R3273</t>
  </si>
  <si>
    <t>R3066</t>
  </si>
  <si>
    <t>R3067</t>
  </si>
  <si>
    <t>R3371</t>
  </si>
  <si>
    <t>R5189</t>
  </si>
  <si>
    <t>R3372</t>
  </si>
  <si>
    <t>R2197</t>
  </si>
  <si>
    <t>R2265</t>
  </si>
  <si>
    <t>R1968.05</t>
  </si>
  <si>
    <t>R2479</t>
  </si>
  <si>
    <t>R2480</t>
  </si>
  <si>
    <t>R2481</t>
  </si>
  <si>
    <t>R2482</t>
  </si>
  <si>
    <t>R2513</t>
  </si>
  <si>
    <t>R2514</t>
  </si>
  <si>
    <t>R2515</t>
  </si>
  <si>
    <t>R2516</t>
  </si>
  <si>
    <t>R1927.02</t>
  </si>
  <si>
    <t>R1926</t>
  </si>
  <si>
    <t>R1927.04</t>
  </si>
  <si>
    <t>R1927</t>
  </si>
  <si>
    <t>R1559</t>
  </si>
  <si>
    <t>R5225</t>
  </si>
  <si>
    <t>R5226</t>
  </si>
  <si>
    <t>R1560</t>
  </si>
  <si>
    <t>R1561</t>
  </si>
  <si>
    <t>R1562</t>
  </si>
  <si>
    <t>R1647</t>
  </si>
  <si>
    <t>R1648</t>
  </si>
  <si>
    <t>R1649</t>
  </si>
  <si>
    <t>R1650</t>
  </si>
  <si>
    <t>R2007</t>
  </si>
  <si>
    <t>R2008</t>
  </si>
  <si>
    <t>R2009</t>
  </si>
  <si>
    <t>R1764</t>
  </si>
  <si>
    <t>R1765</t>
  </si>
  <si>
    <t>R1766</t>
  </si>
  <si>
    <t>R1767</t>
  </si>
  <si>
    <t>R1768</t>
  </si>
  <si>
    <t>R2340</t>
  </si>
  <si>
    <t>R2341</t>
  </si>
  <si>
    <t>R3119</t>
  </si>
  <si>
    <t>R3120</t>
  </si>
  <si>
    <t>R3161</t>
  </si>
  <si>
    <t>R3162</t>
  </si>
  <si>
    <t>R3163</t>
  </si>
  <si>
    <t>R3164</t>
  </si>
  <si>
    <t>R3165</t>
  </si>
  <si>
    <t>R3098</t>
  </si>
  <si>
    <t>R3099</t>
  </si>
  <si>
    <t>R3273.02</t>
  </si>
  <si>
    <t>R3273.01</t>
  </si>
  <si>
    <t>R3436</t>
  </si>
  <si>
    <t>R3437</t>
  </si>
  <si>
    <t>R5180</t>
  </si>
  <si>
    <t>R3373</t>
  </si>
  <si>
    <t>R3374</t>
  </si>
  <si>
    <t>R2266</t>
  </si>
  <si>
    <t>R2414-01</t>
  </si>
  <si>
    <t>R2483</t>
  </si>
  <si>
    <t>R2414-03</t>
  </si>
  <si>
    <t>R2484</t>
  </si>
  <si>
    <t>R2517-01</t>
  </si>
  <si>
    <t>R2517</t>
  </si>
  <si>
    <t>R1927.01</t>
  </si>
  <si>
    <t>R1927.03</t>
  </si>
  <si>
    <t>R1927.05</t>
  </si>
  <si>
    <t>R1563</t>
  </si>
  <si>
    <t>R1564</t>
  </si>
  <si>
    <t>R1565</t>
  </si>
  <si>
    <t>R1651</t>
  </si>
  <si>
    <t>R2342</t>
  </si>
  <si>
    <t>R2342.07</t>
  </si>
  <si>
    <t>R3121</t>
  </si>
  <si>
    <t>R3166</t>
  </si>
  <si>
    <t>R3274</t>
  </si>
  <si>
    <t>R3438</t>
  </si>
  <si>
    <t>4214</t>
  </si>
  <si>
    <t>Ostali građevinski objekti</t>
  </si>
  <si>
    <t>R2414-02</t>
  </si>
  <si>
    <t>R2485</t>
  </si>
  <si>
    <t>R2414-04</t>
  </si>
  <si>
    <t>R2486</t>
  </si>
  <si>
    <t>R2198</t>
  </si>
  <si>
    <t>R2199</t>
  </si>
  <si>
    <t>R2149.01</t>
  </si>
  <si>
    <t>R2149</t>
  </si>
  <si>
    <t>R1808-02</t>
  </si>
  <si>
    <t>R1808-01</t>
  </si>
  <si>
    <t>R1808-03</t>
  </si>
  <si>
    <t>R1808-04</t>
  </si>
  <si>
    <t>R1808-05</t>
  </si>
  <si>
    <t>R1928</t>
  </si>
  <si>
    <t>R3167</t>
  </si>
  <si>
    <t>7.6.</t>
  </si>
  <si>
    <t>PRIHODI OD NEF. IMOV. I NADOK. ŠTETA S OSNOV. OSIG. - OŠ</t>
  </si>
  <si>
    <t>R3375</t>
  </si>
  <si>
    <t>T100013</t>
  </si>
  <si>
    <t>R1566</t>
  </si>
  <si>
    <t>R3168</t>
  </si>
  <si>
    <t>R2358.01</t>
  </si>
  <si>
    <t>R3169</t>
  </si>
  <si>
    <t>R3170</t>
  </si>
  <si>
    <t>R2267</t>
  </si>
  <si>
    <t>R3171</t>
  </si>
  <si>
    <t>R5168</t>
  </si>
  <si>
    <t>R2390</t>
  </si>
  <si>
    <t>R2393</t>
  </si>
  <si>
    <t>R5223</t>
  </si>
  <si>
    <t>R1567</t>
  </si>
  <si>
    <t>R5224</t>
  </si>
  <si>
    <t>R1769</t>
  </si>
  <si>
    <t>R1770</t>
  </si>
  <si>
    <t>R1771</t>
  </si>
  <si>
    <t>R1772</t>
  </si>
  <si>
    <t>R3200</t>
  </si>
  <si>
    <t>R3201</t>
  </si>
  <si>
    <t>R3202</t>
  </si>
  <si>
    <t>R3203</t>
  </si>
  <si>
    <t>R3204</t>
  </si>
  <si>
    <t>T100016</t>
  </si>
  <si>
    <t>R2149.02</t>
  </si>
  <si>
    <t>R1968.02</t>
  </si>
  <si>
    <t>R1968.03</t>
  </si>
  <si>
    <t>R1874</t>
  </si>
  <si>
    <t>R1875</t>
  </si>
  <si>
    <t>R5024.02</t>
  </si>
  <si>
    <t>R5024</t>
  </si>
  <si>
    <t>R5024.01</t>
  </si>
  <si>
    <t>R5025</t>
  </si>
  <si>
    <t>R2038</t>
  </si>
  <si>
    <t>R2039</t>
  </si>
  <si>
    <t>R3122</t>
  </si>
  <si>
    <t>R3123</t>
  </si>
  <si>
    <t>R3205</t>
  </si>
  <si>
    <t>R3206</t>
  </si>
  <si>
    <t>T100017</t>
  </si>
  <si>
    <t>5.B.</t>
  </si>
  <si>
    <t>EU POMOĆI- OŠ</t>
  </si>
  <si>
    <t>R2010</t>
  </si>
  <si>
    <t>R2010.02</t>
  </si>
  <si>
    <t>R2010.01</t>
  </si>
  <si>
    <t>R2011</t>
  </si>
  <si>
    <t>R2012</t>
  </si>
  <si>
    <t>R2012.04</t>
  </si>
  <si>
    <t>R2342.04</t>
  </si>
  <si>
    <t>R2342.05</t>
  </si>
  <si>
    <t>R2342.08</t>
  </si>
  <si>
    <t>R2342.06</t>
  </si>
  <si>
    <t>T100019</t>
  </si>
  <si>
    <t>R2200</t>
  </si>
  <si>
    <t>R2268</t>
  </si>
  <si>
    <t>R2269</t>
  </si>
  <si>
    <t>R2270</t>
  </si>
  <si>
    <t>R2487</t>
  </si>
  <si>
    <t>R2518</t>
  </si>
  <si>
    <t>R5023</t>
  </si>
  <si>
    <t>R2342.01</t>
  </si>
  <si>
    <t>R2342.02</t>
  </si>
  <si>
    <t>R2342.03</t>
  </si>
  <si>
    <t>Ostale naknade građanima i kućanstvima u novcu</t>
  </si>
  <si>
    <t>R2359</t>
  </si>
  <si>
    <t>R2121</t>
  </si>
  <si>
    <t>R3100</t>
  </si>
  <si>
    <t>R3275</t>
  </si>
  <si>
    <t>R3439</t>
  </si>
  <si>
    <t>T100020</t>
  </si>
  <si>
    <t>R5192</t>
  </si>
  <si>
    <t>R5193</t>
  </si>
  <si>
    <t>R2271</t>
  </si>
  <si>
    <t>R3068</t>
  </si>
  <si>
    <t>R3376</t>
  </si>
  <si>
    <t>R3377</t>
  </si>
  <si>
    <t>R2201</t>
  </si>
  <si>
    <t>Obveze za ostale naknade građanima i kućanstvima u naravi</t>
  </si>
  <si>
    <t>R2201-01</t>
  </si>
  <si>
    <t>R2272</t>
  </si>
  <si>
    <t>R2273</t>
  </si>
  <si>
    <t>R2274</t>
  </si>
  <si>
    <t>R2488</t>
  </si>
  <si>
    <t>R2489</t>
  </si>
  <si>
    <t>R2519</t>
  </si>
  <si>
    <t>R2516-01</t>
  </si>
  <si>
    <t>R1929</t>
  </si>
  <si>
    <t>R1930</t>
  </si>
  <si>
    <t>R1652</t>
  </si>
  <si>
    <t>R1653</t>
  </si>
  <si>
    <t>R1773</t>
  </si>
  <si>
    <t>R1774</t>
  </si>
  <si>
    <t>R5211</t>
  </si>
  <si>
    <t>R1480</t>
  </si>
  <si>
    <t>R2122</t>
  </si>
  <si>
    <t>R2096</t>
  </si>
  <si>
    <t>R2097</t>
  </si>
  <si>
    <t>R3172</t>
  </si>
  <si>
    <t>R3173</t>
  </si>
  <si>
    <t>R3101</t>
  </si>
  <si>
    <t>R3276</t>
  </si>
  <si>
    <t>R3276.01</t>
  </si>
  <si>
    <t>R3440</t>
  </si>
  <si>
    <t>R3441</t>
  </si>
  <si>
    <t>R5181</t>
  </si>
  <si>
    <t>T100022</t>
  </si>
  <si>
    <t>UNAPRJEĐENJE PISMENOSTI- TEMELJ CJELOŽIVOTNOG UČENJA</t>
  </si>
  <si>
    <t>R2305.01</t>
  </si>
  <si>
    <t>R2305.02</t>
  </si>
  <si>
    <t>T100023</t>
  </si>
  <si>
    <t>R3378</t>
  </si>
  <si>
    <t>R3379</t>
  </si>
  <si>
    <t>R3380</t>
  </si>
  <si>
    <t>R3381</t>
  </si>
  <si>
    <t>R2275</t>
  </si>
  <si>
    <t>R2276</t>
  </si>
  <si>
    <t>R1969</t>
  </si>
  <si>
    <t>R1970</t>
  </si>
  <si>
    <t>R1654</t>
  </si>
  <si>
    <t>R1655</t>
  </si>
  <si>
    <t>R3277</t>
  </si>
  <si>
    <t>R3278</t>
  </si>
  <si>
    <t>R3279</t>
  </si>
  <si>
    <t>R3280</t>
  </si>
  <si>
    <t>R3442</t>
  </si>
  <si>
    <t>R3443</t>
  </si>
  <si>
    <t>T100024</t>
  </si>
  <si>
    <t>STJECANJE PRVOG RADNOG ISKUSTVA PRIPRAVNIŠTVO</t>
  </si>
  <si>
    <t>R1970.03</t>
  </si>
  <si>
    <t>R1970.01</t>
  </si>
  <si>
    <t>R1970.02</t>
  </si>
  <si>
    <t>R2012.01</t>
  </si>
  <si>
    <t>R2012.02</t>
  </si>
  <si>
    <t>Doprinos za obvezno zdravsveno osiguranje</t>
  </si>
  <si>
    <t>R2012.03</t>
  </si>
  <si>
    <t>Naknada za prijevoz, za rad na terenu i odvojeni život</t>
  </si>
  <si>
    <t>R2039.01</t>
  </si>
  <si>
    <t>Plaća za redovan rad</t>
  </si>
  <si>
    <t>R2039.02</t>
  </si>
  <si>
    <t>R2039.03</t>
  </si>
  <si>
    <t>R5216</t>
  </si>
  <si>
    <t>T100025</t>
  </si>
  <si>
    <t>HUMANITARNA AKCIJA - NOVI DOM OBITELJI SAHULA</t>
  </si>
  <si>
    <t>R2077.02</t>
  </si>
  <si>
    <t>R2077.01</t>
  </si>
  <si>
    <t>Bankarske usluge i usluga platnog prometa</t>
  </si>
  <si>
    <t>R5053</t>
  </si>
  <si>
    <t>P64</t>
  </si>
  <si>
    <t>PROGRAMI SREDNJIH ŠKOLA IZVAN ŽUPANIJSKOG PRORAČUNA</t>
  </si>
  <si>
    <t>R2968.01</t>
  </si>
  <si>
    <t>R2968</t>
  </si>
  <si>
    <t>R2968.02</t>
  </si>
  <si>
    <t>R2968.03</t>
  </si>
  <si>
    <t>R2969</t>
  </si>
  <si>
    <t>R2969.01</t>
  </si>
  <si>
    <t>R2970</t>
  </si>
  <si>
    <t>R2986.01</t>
  </si>
  <si>
    <t>R2971</t>
  </si>
  <si>
    <t>R2972</t>
  </si>
  <si>
    <t>R2973</t>
  </si>
  <si>
    <t>R2974</t>
  </si>
  <si>
    <t>R2975</t>
  </si>
  <si>
    <t>Službena i radna odjeća</t>
  </si>
  <si>
    <t>R2976</t>
  </si>
  <si>
    <t>R2977</t>
  </si>
  <si>
    <t>R2978</t>
  </si>
  <si>
    <t>R2979</t>
  </si>
  <si>
    <t>R2979.01</t>
  </si>
  <si>
    <t>R2980</t>
  </si>
  <si>
    <t>R2981</t>
  </si>
  <si>
    <t>R2982</t>
  </si>
  <si>
    <t>R2983</t>
  </si>
  <si>
    <t>R2983.01</t>
  </si>
  <si>
    <t>R2984</t>
  </si>
  <si>
    <t>R2985</t>
  </si>
  <si>
    <t>R2986</t>
  </si>
  <si>
    <t>R2986.03</t>
  </si>
  <si>
    <t>3432</t>
  </si>
  <si>
    <t>Negativne tečajne razlike i razlike zbog primjene valutne klauzule</t>
  </si>
  <si>
    <t>R2986.02</t>
  </si>
  <si>
    <t>R3006.02</t>
  </si>
  <si>
    <t>R3006.01</t>
  </si>
  <si>
    <t>Obveze za ostale naknade plaća</t>
  </si>
  <si>
    <t>R3006</t>
  </si>
  <si>
    <t>R3007</t>
  </si>
  <si>
    <t>R3008</t>
  </si>
  <si>
    <t>R3009</t>
  </si>
  <si>
    <t>R3010</t>
  </si>
  <si>
    <t>R3011</t>
  </si>
  <si>
    <t>R3011.01</t>
  </si>
  <si>
    <t>R3012</t>
  </si>
  <si>
    <t>R3013</t>
  </si>
  <si>
    <t>R3014</t>
  </si>
  <si>
    <t>R3014.01</t>
  </si>
  <si>
    <t>R3015</t>
  </si>
  <si>
    <t>R3015.01</t>
  </si>
  <si>
    <t>R3016</t>
  </si>
  <si>
    <t>R3017</t>
  </si>
  <si>
    <t>R3018</t>
  </si>
  <si>
    <t>R3019</t>
  </si>
  <si>
    <t>R3020</t>
  </si>
  <si>
    <t>R3021</t>
  </si>
  <si>
    <t>R3022</t>
  </si>
  <si>
    <t>R3023</t>
  </si>
  <si>
    <t>R3024</t>
  </si>
  <si>
    <t>R3025</t>
  </si>
  <si>
    <t>R3025.01</t>
  </si>
  <si>
    <t>Ostale zatezne kamate</t>
  </si>
  <si>
    <t>R3025.02</t>
  </si>
  <si>
    <t>R3025.03</t>
  </si>
  <si>
    <t>R3025.04</t>
  </si>
  <si>
    <t>4242</t>
  </si>
  <si>
    <t>Umjetnička djela (izložena u galerijama, muzejima i slično)</t>
  </si>
  <si>
    <t>R1656</t>
  </si>
  <si>
    <t>R2774</t>
  </si>
  <si>
    <t>R2775</t>
  </si>
  <si>
    <t>R2776</t>
  </si>
  <si>
    <t>R2777</t>
  </si>
  <si>
    <t>R2777.01</t>
  </si>
  <si>
    <t>R2778</t>
  </si>
  <si>
    <t>R2779</t>
  </si>
  <si>
    <t>R2780</t>
  </si>
  <si>
    <t>R2781</t>
  </si>
  <si>
    <t>R2812</t>
  </si>
  <si>
    <t>R2812.01</t>
  </si>
  <si>
    <t>R2812.02</t>
  </si>
  <si>
    <t>R2813</t>
  </si>
  <si>
    <t>R2814</t>
  </si>
  <si>
    <t>R2815</t>
  </si>
  <si>
    <t>R2815.01</t>
  </si>
  <si>
    <t>R2816</t>
  </si>
  <si>
    <t>R2817</t>
  </si>
  <si>
    <t>R2818</t>
  </si>
  <si>
    <t>R2819</t>
  </si>
  <si>
    <t>R2820</t>
  </si>
  <si>
    <t>R2821</t>
  </si>
  <si>
    <t>R2822</t>
  </si>
  <si>
    <t>R2823</t>
  </si>
  <si>
    <t>R2824</t>
  </si>
  <si>
    <t>R2825</t>
  </si>
  <si>
    <t>R2826</t>
  </si>
  <si>
    <t>R2826.01</t>
  </si>
  <si>
    <t>R2827</t>
  </si>
  <si>
    <t>R2827.01</t>
  </si>
  <si>
    <t>R2828</t>
  </si>
  <si>
    <t>R2829</t>
  </si>
  <si>
    <t>R2830</t>
  </si>
  <si>
    <t>R2534</t>
  </si>
  <si>
    <t>R2535</t>
  </si>
  <si>
    <t>R2536</t>
  </si>
  <si>
    <t>R2537</t>
  </si>
  <si>
    <t>R2538</t>
  </si>
  <si>
    <t>R2539</t>
  </si>
  <si>
    <t>R2540</t>
  </si>
  <si>
    <t>R2541</t>
  </si>
  <si>
    <t>R2542</t>
  </si>
  <si>
    <t>R2543</t>
  </si>
  <si>
    <t>R2544</t>
  </si>
  <si>
    <t>R2545</t>
  </si>
  <si>
    <t>R2546</t>
  </si>
  <si>
    <t>R2547</t>
  </si>
  <si>
    <t>R2548</t>
  </si>
  <si>
    <t>R2549</t>
  </si>
  <si>
    <t>R2550</t>
  </si>
  <si>
    <t>R2551</t>
  </si>
  <si>
    <t>R2552</t>
  </si>
  <si>
    <t>R2553</t>
  </si>
  <si>
    <t>R2554</t>
  </si>
  <si>
    <t>R2555</t>
  </si>
  <si>
    <t>R2595</t>
  </si>
  <si>
    <t>R2596</t>
  </si>
  <si>
    <t>R2597</t>
  </si>
  <si>
    <t>R2598</t>
  </si>
  <si>
    <t>R2599</t>
  </si>
  <si>
    <t>R2600</t>
  </si>
  <si>
    <t>R2601</t>
  </si>
  <si>
    <t>R2602</t>
  </si>
  <si>
    <t>R2603</t>
  </si>
  <si>
    <t>R2603.02</t>
  </si>
  <si>
    <t>R2603.03</t>
  </si>
  <si>
    <t>R2604</t>
  </si>
  <si>
    <t>R2605</t>
  </si>
  <si>
    <t>R2652</t>
  </si>
  <si>
    <t>R2653</t>
  </si>
  <si>
    <t>R2654</t>
  </si>
  <si>
    <t>R2655</t>
  </si>
  <si>
    <t>R2656</t>
  </si>
  <si>
    <t>R2657</t>
  </si>
  <si>
    <t>R2658</t>
  </si>
  <si>
    <t>R5255</t>
  </si>
  <si>
    <t>R2658.01</t>
  </si>
  <si>
    <t>R2659</t>
  </si>
  <si>
    <t>R2660</t>
  </si>
  <si>
    <t>R2571</t>
  </si>
  <si>
    <t>R2572</t>
  </si>
  <si>
    <t>R2573</t>
  </si>
  <si>
    <t>R2574</t>
  </si>
  <si>
    <t>R2575</t>
  </si>
  <si>
    <t>R2576</t>
  </si>
  <si>
    <t>R2629</t>
  </si>
  <si>
    <t>R2630</t>
  </si>
  <si>
    <t>R2631</t>
  </si>
  <si>
    <t>R2631.01</t>
  </si>
  <si>
    <t>R2632</t>
  </si>
  <si>
    <t>R2633</t>
  </si>
  <si>
    <t>R2633.01</t>
  </si>
  <si>
    <t>R2634</t>
  </si>
  <si>
    <t>R2635</t>
  </si>
  <si>
    <t>R2635.01</t>
  </si>
  <si>
    <t>R2635.02</t>
  </si>
  <si>
    <t>R2636</t>
  </si>
  <si>
    <t>R2636.01</t>
  </si>
  <si>
    <t>R2636.02</t>
  </si>
  <si>
    <t>R2637</t>
  </si>
  <si>
    <t>R2684</t>
  </si>
  <si>
    <t>R2685</t>
  </si>
  <si>
    <t>R2686</t>
  </si>
  <si>
    <t>R2687</t>
  </si>
  <si>
    <t>R2688</t>
  </si>
  <si>
    <t>R2689</t>
  </si>
  <si>
    <t>R2690</t>
  </si>
  <si>
    <t>R2691</t>
  </si>
  <si>
    <t>R2692</t>
  </si>
  <si>
    <t>R2693</t>
  </si>
  <si>
    <t>R2694</t>
  </si>
  <si>
    <t>R2695</t>
  </si>
  <si>
    <t>R2696</t>
  </si>
  <si>
    <t>R2697</t>
  </si>
  <si>
    <t>R2698</t>
  </si>
  <si>
    <t>R2699</t>
  </si>
  <si>
    <t>R2700</t>
  </si>
  <si>
    <t>R2701</t>
  </si>
  <si>
    <t>R2702</t>
  </si>
  <si>
    <t>R2703</t>
  </si>
  <si>
    <t>R2704</t>
  </si>
  <si>
    <t>R2706</t>
  </si>
  <si>
    <t>R2520.01</t>
  </si>
  <si>
    <t>R2520</t>
  </si>
  <si>
    <t>R2521</t>
  </si>
  <si>
    <t>R2522</t>
  </si>
  <si>
    <t>R2523</t>
  </si>
  <si>
    <t>R2523.01</t>
  </si>
  <si>
    <t>R2524</t>
  </si>
  <si>
    <t>R2525</t>
  </si>
  <si>
    <t>R2526</t>
  </si>
  <si>
    <t>R2526.01</t>
  </si>
  <si>
    <t>R2527</t>
  </si>
  <si>
    <t>R2527.01</t>
  </si>
  <si>
    <t>R2527.02</t>
  </si>
  <si>
    <t>R2846</t>
  </si>
  <si>
    <t>R2847</t>
  </si>
  <si>
    <t>R2848</t>
  </si>
  <si>
    <t>R2849</t>
  </si>
  <si>
    <t>R2850</t>
  </si>
  <si>
    <t>R2851</t>
  </si>
  <si>
    <t>R2852</t>
  </si>
  <si>
    <t>Sitni inventar i autogume</t>
  </si>
  <si>
    <t>R2853</t>
  </si>
  <si>
    <t>R2852.01</t>
  </si>
  <si>
    <t>R2854</t>
  </si>
  <si>
    <t>R2855</t>
  </si>
  <si>
    <t>R2856</t>
  </si>
  <si>
    <t>R2856.01</t>
  </si>
  <si>
    <t>R2856.02</t>
  </si>
  <si>
    <t>R2857</t>
  </si>
  <si>
    <t>R2858</t>
  </si>
  <si>
    <t>R2858.01</t>
  </si>
  <si>
    <t>R2859</t>
  </si>
  <si>
    <t>R2860</t>
  </si>
  <si>
    <t>R2861</t>
  </si>
  <si>
    <t>R2862</t>
  </si>
  <si>
    <t>R2863</t>
  </si>
  <si>
    <t>R2893</t>
  </si>
  <si>
    <t>R2894</t>
  </si>
  <si>
    <t>R2895</t>
  </si>
  <si>
    <t>R2896</t>
  </si>
  <si>
    <t>R2897</t>
  </si>
  <si>
    <t>R2898</t>
  </si>
  <si>
    <t>R2927</t>
  </si>
  <si>
    <t>R2942-01</t>
  </si>
  <si>
    <t>R2928</t>
  </si>
  <si>
    <t>3.6.</t>
  </si>
  <si>
    <t>VLASTITI PRIHODI- PRENESENI VIŠAK PRIHODA- SŠ</t>
  </si>
  <si>
    <t>R2781.01</t>
  </si>
  <si>
    <t>R2864</t>
  </si>
  <si>
    <t>R2865</t>
  </si>
  <si>
    <t>R2866</t>
  </si>
  <si>
    <t>R2867</t>
  </si>
  <si>
    <t>R2898.01</t>
  </si>
  <si>
    <t>R2898.02</t>
  </si>
  <si>
    <t>R2898.05</t>
  </si>
  <si>
    <t>R2898.03</t>
  </si>
  <si>
    <t>R2898.04</t>
  </si>
  <si>
    <t>4.M.</t>
  </si>
  <si>
    <t>PRIHODI ZA POSEBNE NAMJENE- SŠ</t>
  </si>
  <si>
    <t>R2987</t>
  </si>
  <si>
    <t>R2988</t>
  </si>
  <si>
    <t>R2989</t>
  </si>
  <si>
    <t>R2989.01</t>
  </si>
  <si>
    <t>R2990</t>
  </si>
  <si>
    <t>R3026</t>
  </si>
  <si>
    <t>R3026.01</t>
  </si>
  <si>
    <t>R3026.03</t>
  </si>
  <si>
    <t>R3026.02</t>
  </si>
  <si>
    <t>R3027</t>
  </si>
  <si>
    <t>R3027.01</t>
  </si>
  <si>
    <t>R3027.02</t>
  </si>
  <si>
    <t>R1657</t>
  </si>
  <si>
    <t>R1658</t>
  </si>
  <si>
    <t>R1659</t>
  </si>
  <si>
    <t>R1660</t>
  </si>
  <si>
    <t>R1661</t>
  </si>
  <si>
    <t>R1662</t>
  </si>
  <si>
    <t>R1663</t>
  </si>
  <si>
    <t>R1664</t>
  </si>
  <si>
    <t>R1665</t>
  </si>
  <si>
    <t>R1666</t>
  </si>
  <si>
    <t>R1667</t>
  </si>
  <si>
    <t>R1668</t>
  </si>
  <si>
    <t>R1669</t>
  </si>
  <si>
    <t>R1670</t>
  </si>
  <si>
    <t>R1671</t>
  </si>
  <si>
    <t>R1672</t>
  </si>
  <si>
    <t>R1673</t>
  </si>
  <si>
    <t>R1674</t>
  </si>
  <si>
    <t>R1675</t>
  </si>
  <si>
    <t>R1676</t>
  </si>
  <si>
    <t>R1677</t>
  </si>
  <si>
    <t>R2782</t>
  </si>
  <si>
    <t>R2782.01</t>
  </si>
  <si>
    <t>R2606</t>
  </si>
  <si>
    <t>R2607</t>
  </si>
  <si>
    <t>R2608</t>
  </si>
  <si>
    <t>R2609</t>
  </si>
  <si>
    <t>R2610</t>
  </si>
  <si>
    <t>R2611</t>
  </si>
  <si>
    <t>R2612</t>
  </si>
  <si>
    <t>R2613</t>
  </si>
  <si>
    <t>R2577</t>
  </si>
  <si>
    <t>R2868</t>
  </si>
  <si>
    <t>R2869</t>
  </si>
  <si>
    <t>R5207</t>
  </si>
  <si>
    <t>R2872.01</t>
  </si>
  <si>
    <t>Namirnice</t>
  </si>
  <si>
    <t>R2870</t>
  </si>
  <si>
    <t>R2871</t>
  </si>
  <si>
    <t>R2872</t>
  </si>
  <si>
    <t>R5208</t>
  </si>
  <si>
    <t>R2899</t>
  </si>
  <si>
    <t>R5140</t>
  </si>
  <si>
    <t>R2900</t>
  </si>
  <si>
    <t>R2901</t>
  </si>
  <si>
    <t>R2902</t>
  </si>
  <si>
    <t>R2929</t>
  </si>
  <si>
    <t>R2930</t>
  </si>
  <si>
    <t>R2931</t>
  </si>
  <si>
    <t>R2932</t>
  </si>
  <si>
    <t>R2933</t>
  </si>
  <si>
    <t>R2934</t>
  </si>
  <si>
    <t>R2935</t>
  </si>
  <si>
    <t>R2936</t>
  </si>
  <si>
    <t>R2937</t>
  </si>
  <si>
    <t>R2938</t>
  </si>
  <si>
    <t>R2939</t>
  </si>
  <si>
    <t>R2940</t>
  </si>
  <si>
    <t>R2941</t>
  </si>
  <si>
    <t>R2942</t>
  </si>
  <si>
    <t>R2943</t>
  </si>
  <si>
    <t>R2944</t>
  </si>
  <si>
    <t>R2945</t>
  </si>
  <si>
    <t>R2946</t>
  </si>
  <si>
    <t>R2947</t>
  </si>
  <si>
    <t>R2948</t>
  </si>
  <si>
    <t>R2949</t>
  </si>
  <si>
    <t>R2950</t>
  </si>
  <si>
    <t>R2951</t>
  </si>
  <si>
    <t>R2951.01</t>
  </si>
  <si>
    <t>Obveze za ostale nespomenute financijske rashode</t>
  </si>
  <si>
    <t>R2951-01</t>
  </si>
  <si>
    <t>R2952</t>
  </si>
  <si>
    <t>R2953</t>
  </si>
  <si>
    <t>R2954</t>
  </si>
  <si>
    <t>R2955</t>
  </si>
  <si>
    <t>R2956</t>
  </si>
  <si>
    <t>R2957</t>
  </si>
  <si>
    <t>R2957.01</t>
  </si>
  <si>
    <t>5.L.</t>
  </si>
  <si>
    <t>POMOĆI- SŠ</t>
  </si>
  <si>
    <t>R2991.01</t>
  </si>
  <si>
    <t>R2991.04</t>
  </si>
  <si>
    <t>R2991</t>
  </si>
  <si>
    <t>R2991.02</t>
  </si>
  <si>
    <t>R2991.03</t>
  </si>
  <si>
    <t>R2991.05</t>
  </si>
  <si>
    <t>R3028.01</t>
  </si>
  <si>
    <t>R3028.02</t>
  </si>
  <si>
    <t>R3028.03</t>
  </si>
  <si>
    <t>R3028.04</t>
  </si>
  <si>
    <t>R3028</t>
  </si>
  <si>
    <t>R3029</t>
  </si>
  <si>
    <t>R3028.05</t>
  </si>
  <si>
    <t>R5165</t>
  </si>
  <si>
    <t>R5165.01</t>
  </si>
  <si>
    <t>R2783.01</t>
  </si>
  <si>
    <t>R2783</t>
  </si>
  <si>
    <t>R2783.02</t>
  </si>
  <si>
    <t>R2783.03</t>
  </si>
  <si>
    <t>R2534-01</t>
  </si>
  <si>
    <t>R2537-01</t>
  </si>
  <si>
    <t>R2556-01</t>
  </si>
  <si>
    <t>R2539-01</t>
  </si>
  <si>
    <t>R2543-01</t>
  </si>
  <si>
    <t>R2544-01</t>
  </si>
  <si>
    <t>R2548-01</t>
  </si>
  <si>
    <t>R2550-01</t>
  </si>
  <si>
    <t>R2554-01</t>
  </si>
  <si>
    <t>R2613.01</t>
  </si>
  <si>
    <t>R2613.02</t>
  </si>
  <si>
    <t>R2613.03</t>
  </si>
  <si>
    <t>R2578</t>
  </si>
  <si>
    <t>R2579</t>
  </si>
  <si>
    <t>R2580</t>
  </si>
  <si>
    <t>R2581</t>
  </si>
  <si>
    <t>R2638</t>
  </si>
  <si>
    <t>R2638.01</t>
  </si>
  <si>
    <t>R2639</t>
  </si>
  <si>
    <t>R2640</t>
  </si>
  <si>
    <t>R2707</t>
  </si>
  <si>
    <t>R2708</t>
  </si>
  <si>
    <t>R2709</t>
  </si>
  <si>
    <t>R2710</t>
  </si>
  <si>
    <t>R2711</t>
  </si>
  <si>
    <t>R2712</t>
  </si>
  <si>
    <t>R2713</t>
  </si>
  <si>
    <t>R2714</t>
  </si>
  <si>
    <t>Naknade za rad predstavničkih i izvršnih tijela, povjerenstaa i slično</t>
  </si>
  <si>
    <t>R2715</t>
  </si>
  <si>
    <t>R2716</t>
  </si>
  <si>
    <t>R2717</t>
  </si>
  <si>
    <t>R2718</t>
  </si>
  <si>
    <t>R2705</t>
  </si>
  <si>
    <t>R2719</t>
  </si>
  <si>
    <t>R2720</t>
  </si>
  <si>
    <t>R2721</t>
  </si>
  <si>
    <t>R2722</t>
  </si>
  <si>
    <t>R2723</t>
  </si>
  <si>
    <t>R2724</t>
  </si>
  <si>
    <t>R2873</t>
  </si>
  <si>
    <t>R2874</t>
  </si>
  <si>
    <t>R2875</t>
  </si>
  <si>
    <t>R2876</t>
  </si>
  <si>
    <t>R2876.01</t>
  </si>
  <si>
    <t>R2903.01</t>
  </si>
  <si>
    <t>R2903.02</t>
  </si>
  <si>
    <t>R2903</t>
  </si>
  <si>
    <t>R2904</t>
  </si>
  <si>
    <t>R2905</t>
  </si>
  <si>
    <t>R2957.02</t>
  </si>
  <si>
    <t>R2957.03</t>
  </si>
  <si>
    <t>Novčana naknada poslodavca zbog nezapošljavanja osoba s invalidetom</t>
  </si>
  <si>
    <t>5.Ž.</t>
  </si>
  <si>
    <t>POMOĆI- VIŠAK PRIHODA- SŠ</t>
  </si>
  <si>
    <t>R2784</t>
  </si>
  <si>
    <t>R2785</t>
  </si>
  <si>
    <t>R2786</t>
  </si>
  <si>
    <t>6.4.</t>
  </si>
  <si>
    <t>DONACIJE- SŠ</t>
  </si>
  <si>
    <t>R2992.01</t>
  </si>
  <si>
    <t>R2992.02</t>
  </si>
  <si>
    <t>R2992</t>
  </si>
  <si>
    <t>R2992.03</t>
  </si>
  <si>
    <t>R2993</t>
  </si>
  <si>
    <t>R3029.01</t>
  </si>
  <si>
    <t>R2831</t>
  </si>
  <si>
    <t>R2556</t>
  </si>
  <si>
    <t>R2557</t>
  </si>
  <si>
    <t>R2558</t>
  </si>
  <si>
    <t>R2559</t>
  </si>
  <si>
    <t>R2560</t>
  </si>
  <si>
    <t>Naknade građanima i kućanstvima u novcu - prijevoz učenika s poteškoćama</t>
  </si>
  <si>
    <t>R2614</t>
  </si>
  <si>
    <t>R2615</t>
  </si>
  <si>
    <t>R2616</t>
  </si>
  <si>
    <t>R2661</t>
  </si>
  <si>
    <t>R2662</t>
  </si>
  <si>
    <t>R2582</t>
  </si>
  <si>
    <t>R2583</t>
  </si>
  <si>
    <t>R2641.01</t>
  </si>
  <si>
    <t>R2641</t>
  </si>
  <si>
    <t>R2642</t>
  </si>
  <si>
    <t>7.4.</t>
  </si>
  <si>
    <t>PRIHODI OD PRODAJE ILI ZAMJENE NEFINANCIJSKE IMOVINE- SŠ</t>
  </si>
  <si>
    <t>R2958</t>
  </si>
  <si>
    <t>R2959</t>
  </si>
  <si>
    <t>7.5.</t>
  </si>
  <si>
    <t>PRIHODI OD PRODAJE PROIZVEDENE DUGO. IMOVINE- USTANOVE U PRO</t>
  </si>
  <si>
    <t>R2663</t>
  </si>
  <si>
    <t>R2531.01</t>
  </si>
  <si>
    <t>R2531.02</t>
  </si>
  <si>
    <t>R2531.03</t>
  </si>
  <si>
    <t>R2531.05</t>
  </si>
  <si>
    <t>R2531.04</t>
  </si>
  <si>
    <t>R2960</t>
  </si>
  <si>
    <t>R2961</t>
  </si>
  <si>
    <t>R2962</t>
  </si>
  <si>
    <t>R2787</t>
  </si>
  <si>
    <t>R2788</t>
  </si>
  <si>
    <t>R1678</t>
  </si>
  <si>
    <t>R1679</t>
  </si>
  <si>
    <t>R2963</t>
  </si>
  <si>
    <t>R2964</t>
  </si>
  <si>
    <t>R2994</t>
  </si>
  <si>
    <t>R2995</t>
  </si>
  <si>
    <t>R2996.01</t>
  </si>
  <si>
    <t>R2996</t>
  </si>
  <si>
    <t>R2996.02</t>
  </si>
  <si>
    <t>R2996.03</t>
  </si>
  <si>
    <t>R2996.04</t>
  </si>
  <si>
    <t>R3030</t>
  </si>
  <si>
    <t>R3031</t>
  </si>
  <si>
    <t>R3032</t>
  </si>
  <si>
    <t>R3033</t>
  </si>
  <si>
    <t>R3033.01</t>
  </si>
  <si>
    <t>R3034</t>
  </si>
  <si>
    <t>R5130</t>
  </si>
  <si>
    <t>R5129</t>
  </si>
  <si>
    <t>R1680</t>
  </si>
  <si>
    <t>R1681</t>
  </si>
  <si>
    <t>R1682</t>
  </si>
  <si>
    <t>R1683</t>
  </si>
  <si>
    <t>R1684</t>
  </si>
  <si>
    <t>R1685</t>
  </si>
  <si>
    <t>R2789</t>
  </si>
  <si>
    <t>R2790</t>
  </si>
  <si>
    <t>R2791</t>
  </si>
  <si>
    <t>R2792</t>
  </si>
  <si>
    <t>R2832</t>
  </si>
  <si>
    <t>R2833</t>
  </si>
  <si>
    <t>R2834</t>
  </si>
  <si>
    <t>R5035</t>
  </si>
  <si>
    <t>R5035.02</t>
  </si>
  <si>
    <t>R5035.01</t>
  </si>
  <si>
    <t>R5036</t>
  </si>
  <si>
    <t>R5037</t>
  </si>
  <si>
    <t>R5037.01</t>
  </si>
  <si>
    <t>R2561</t>
  </si>
  <si>
    <t>R2561.01</t>
  </si>
  <si>
    <t>R2561.02</t>
  </si>
  <si>
    <t>R2562</t>
  </si>
  <si>
    <t>R2563</t>
  </si>
  <si>
    <t>R2563.01</t>
  </si>
  <si>
    <t>R2563.02</t>
  </si>
  <si>
    <t>R2617</t>
  </si>
  <si>
    <t>R2618</t>
  </si>
  <si>
    <t>R2619</t>
  </si>
  <si>
    <t>R2620</t>
  </si>
  <si>
    <t>R2621</t>
  </si>
  <si>
    <t>R2664</t>
  </si>
  <si>
    <t>R2665</t>
  </si>
  <si>
    <t>R2666</t>
  </si>
  <si>
    <t>R5205</t>
  </si>
  <si>
    <t>R5206</t>
  </si>
  <si>
    <t>R2667</t>
  </si>
  <si>
    <t>R2584</t>
  </si>
  <si>
    <t>R2585</t>
  </si>
  <si>
    <t>R2586</t>
  </si>
  <si>
    <t>R5048</t>
  </si>
  <si>
    <t>R5047</t>
  </si>
  <si>
    <t>R5049</t>
  </si>
  <si>
    <t>R2643</t>
  </si>
  <si>
    <t>R2644</t>
  </si>
  <si>
    <t>R2645</t>
  </si>
  <si>
    <t>R2646</t>
  </si>
  <si>
    <t>Poseban doprinos za poticanje zapošljavanja osoba s invaliditetom</t>
  </si>
  <si>
    <t>R5175</t>
  </si>
  <si>
    <t>R5176</t>
  </si>
  <si>
    <t>R2725</t>
  </si>
  <si>
    <t>R2726</t>
  </si>
  <si>
    <t>R2727</t>
  </si>
  <si>
    <t>R2728</t>
  </si>
  <si>
    <t>R2725-01</t>
  </si>
  <si>
    <t>R5191</t>
  </si>
  <si>
    <t>R2528</t>
  </si>
  <si>
    <t>R2529</t>
  </si>
  <si>
    <t>R2530</t>
  </si>
  <si>
    <t>R2531</t>
  </si>
  <si>
    <t>R2531.06</t>
  </si>
  <si>
    <t>R2528.01</t>
  </si>
  <si>
    <t>R2528.02</t>
  </si>
  <si>
    <t>R2528.09</t>
  </si>
  <si>
    <t>R2528.03</t>
  </si>
  <si>
    <t>R2528.06</t>
  </si>
  <si>
    <t>R2528.05</t>
  </si>
  <si>
    <t>R2528.07</t>
  </si>
  <si>
    <t>R2528.04</t>
  </si>
  <si>
    <t>Računala i računalna oprema</t>
  </si>
  <si>
    <t>R2528.08</t>
  </si>
  <si>
    <t>4244</t>
  </si>
  <si>
    <t>R2877</t>
  </si>
  <si>
    <t>R2878</t>
  </si>
  <si>
    <t>R2879</t>
  </si>
  <si>
    <t>R2880</t>
  </si>
  <si>
    <t>R2881</t>
  </si>
  <si>
    <t>R5210</t>
  </si>
  <si>
    <t>R2882</t>
  </si>
  <si>
    <t>R2883</t>
  </si>
  <si>
    <t>R5209</t>
  </si>
  <si>
    <t>R2883.01</t>
  </si>
  <si>
    <t>R2906</t>
  </si>
  <si>
    <t>R2907</t>
  </si>
  <si>
    <t>R2908</t>
  </si>
  <si>
    <t>R2909</t>
  </si>
  <si>
    <t>R2910</t>
  </si>
  <si>
    <t>R2911</t>
  </si>
  <si>
    <t>R2912</t>
  </si>
  <si>
    <t>R2913</t>
  </si>
  <si>
    <t>R5152</t>
  </si>
  <si>
    <t>R2965</t>
  </si>
  <si>
    <t>R2966</t>
  </si>
  <si>
    <t>R2967</t>
  </si>
  <si>
    <t>R2967.01</t>
  </si>
  <si>
    <t>R2967.02</t>
  </si>
  <si>
    <t>OBRAZOVANJE ODRASLIH</t>
  </si>
  <si>
    <t>R3035</t>
  </si>
  <si>
    <t>R3036</t>
  </si>
  <si>
    <t>R2668</t>
  </si>
  <si>
    <t>R2669</t>
  </si>
  <si>
    <t>R2670</t>
  </si>
  <si>
    <t>R2671</t>
  </si>
  <si>
    <t>R2672</t>
  </si>
  <si>
    <t>R2673</t>
  </si>
  <si>
    <t>R2674</t>
  </si>
  <si>
    <t>R2675</t>
  </si>
  <si>
    <t>R2676</t>
  </si>
  <si>
    <t>R2587</t>
  </si>
  <si>
    <t>R2588</t>
  </si>
  <si>
    <t>R2589</t>
  </si>
  <si>
    <t>R2590</t>
  </si>
  <si>
    <t>R2729</t>
  </si>
  <si>
    <t>R2730</t>
  </si>
  <si>
    <t>R2731</t>
  </si>
  <si>
    <t>R3037</t>
  </si>
  <si>
    <t>R1686</t>
  </si>
  <si>
    <t>R2884</t>
  </si>
  <si>
    <t>R3038</t>
  </si>
  <si>
    <t>R2647</t>
  </si>
  <si>
    <t>R2914</t>
  </si>
  <si>
    <t>R2648</t>
  </si>
  <si>
    <t>R2622</t>
  </si>
  <si>
    <t>R2591</t>
  </si>
  <si>
    <t>R2649</t>
  </si>
  <si>
    <t>R2732</t>
  </si>
  <si>
    <t>R2733</t>
  </si>
  <si>
    <t>R2734</t>
  </si>
  <si>
    <t>R2735</t>
  </si>
  <si>
    <t>R2736</t>
  </si>
  <si>
    <t>R2737</t>
  </si>
  <si>
    <t>R2738</t>
  </si>
  <si>
    <t>R2739</t>
  </si>
  <si>
    <t>R2740</t>
  </si>
  <si>
    <t>R2741</t>
  </si>
  <si>
    <t>R3039</t>
  </si>
  <si>
    <t>R2793</t>
  </si>
  <si>
    <t>R2794</t>
  </si>
  <si>
    <t>R2795</t>
  </si>
  <si>
    <t>R2677</t>
  </si>
  <si>
    <t>R2678</t>
  </si>
  <si>
    <t>R2679</t>
  </si>
  <si>
    <t>R2680</t>
  </si>
  <si>
    <t>R2915</t>
  </si>
  <si>
    <t>R2916</t>
  </si>
  <si>
    <t>R2796</t>
  </si>
  <si>
    <t>R2835</t>
  </si>
  <si>
    <t>R5034</t>
  </si>
  <si>
    <t>R5034.01</t>
  </si>
  <si>
    <t>R5034.02</t>
  </si>
  <si>
    <t>R2836</t>
  </si>
  <si>
    <t>R2837</t>
  </si>
  <si>
    <t>R2885.01</t>
  </si>
  <si>
    <t>R2885</t>
  </si>
  <si>
    <t>R2917</t>
  </si>
  <si>
    <t>IZVANUČIONIČNA NASTAVA</t>
  </si>
  <si>
    <t>R2797</t>
  </si>
  <si>
    <t>R2918</t>
  </si>
  <si>
    <t>R5227</t>
  </si>
  <si>
    <t>R2919</t>
  </si>
  <si>
    <t>R2798</t>
  </si>
  <si>
    <t>R5227.01</t>
  </si>
  <si>
    <t>R1687</t>
  </si>
  <si>
    <t>R5062</t>
  </si>
  <si>
    <t>R2799</t>
  </si>
  <si>
    <t>R2920</t>
  </si>
  <si>
    <t>R2997</t>
  </si>
  <si>
    <t>R2997.01</t>
  </si>
  <si>
    <t>R2998</t>
  </si>
  <si>
    <t>Uređaji</t>
  </si>
  <si>
    <t>R2999</t>
  </si>
  <si>
    <t>R3040</t>
  </si>
  <si>
    <t>426</t>
  </si>
  <si>
    <t>Nematerijalna proizvedena imovina</t>
  </si>
  <si>
    <t>R3041</t>
  </si>
  <si>
    <t>4262</t>
  </si>
  <si>
    <t>Ulaganja u računalne programe</t>
  </si>
  <si>
    <t>R2800</t>
  </si>
  <si>
    <t>R2801</t>
  </si>
  <si>
    <t>R5058</t>
  </si>
  <si>
    <t>R2802</t>
  </si>
  <si>
    <t>R2838</t>
  </si>
  <si>
    <t>R2839</t>
  </si>
  <si>
    <t>R2840</t>
  </si>
  <si>
    <t>R2564</t>
  </si>
  <si>
    <t>R2565</t>
  </si>
  <si>
    <t>R2566</t>
  </si>
  <si>
    <t>R2623</t>
  </si>
  <si>
    <t>R2624</t>
  </si>
  <si>
    <t>R2625</t>
  </si>
  <si>
    <t>R2626</t>
  </si>
  <si>
    <t>R2627</t>
  </si>
  <si>
    <t>R2681</t>
  </si>
  <si>
    <t>R2682</t>
  </si>
  <si>
    <t>R2683</t>
  </si>
  <si>
    <t>R2683.01</t>
  </si>
  <si>
    <t>R2592</t>
  </si>
  <si>
    <t>R2742</t>
  </si>
  <si>
    <t>R2743</t>
  </si>
  <si>
    <t>R2742-01</t>
  </si>
  <si>
    <t>R2744</t>
  </si>
  <si>
    <t>R2532</t>
  </si>
  <si>
    <t>R2533</t>
  </si>
  <si>
    <t>R5213.01</t>
  </si>
  <si>
    <t>R5213.02</t>
  </si>
  <si>
    <t>R5213</t>
  </si>
  <si>
    <t>R2921</t>
  </si>
  <si>
    <t>R2922</t>
  </si>
  <si>
    <t>R2803</t>
  </si>
  <si>
    <t>R2804</t>
  </si>
  <si>
    <t>R2683.02</t>
  </si>
  <si>
    <t>R2886</t>
  </si>
  <si>
    <t>R2887</t>
  </si>
  <si>
    <t>R2888</t>
  </si>
  <si>
    <t>R2889</t>
  </si>
  <si>
    <t>R2923</t>
  </si>
  <si>
    <t>R2924</t>
  </si>
  <si>
    <t>R2925</t>
  </si>
  <si>
    <t>R1688</t>
  </si>
  <si>
    <t>R1689</t>
  </si>
  <si>
    <t>R5164</t>
  </si>
  <si>
    <t>R1690</t>
  </si>
  <si>
    <t>R1691</t>
  </si>
  <si>
    <t>R5072</t>
  </si>
  <si>
    <t>R5073</t>
  </si>
  <si>
    <t>R5074</t>
  </si>
  <si>
    <t>R5076</t>
  </si>
  <si>
    <t>R5075</t>
  </si>
  <si>
    <t>R5088</t>
  </si>
  <si>
    <t>4.T.</t>
  </si>
  <si>
    <t>PRIHODI ZA POSEBNE NAMJENE - VIŠAK PRIHODA - SŠ</t>
  </si>
  <si>
    <t>R1692</t>
  </si>
  <si>
    <t>5.Ć.</t>
  </si>
  <si>
    <t>POMOĆI- GRAD</t>
  </si>
  <si>
    <t>R2841</t>
  </si>
  <si>
    <t>R2842</t>
  </si>
  <si>
    <t>R5028</t>
  </si>
  <si>
    <t>R2843</t>
  </si>
  <si>
    <t>R2844</t>
  </si>
  <si>
    <t>R3042</t>
  </si>
  <si>
    <t>R5166</t>
  </si>
  <si>
    <t>R1693</t>
  </si>
  <si>
    <t>R2805</t>
  </si>
  <si>
    <t>R2564-01</t>
  </si>
  <si>
    <t>R2565-01</t>
  </si>
  <si>
    <t>R5088.01</t>
  </si>
  <si>
    <t>R2890</t>
  </si>
  <si>
    <t>R2890.01</t>
  </si>
  <si>
    <t>R2806</t>
  </si>
  <si>
    <t>R2807</t>
  </si>
  <si>
    <t>R2808</t>
  </si>
  <si>
    <t>R2845</t>
  </si>
  <si>
    <t>R5068</t>
  </si>
  <si>
    <t>R5069</t>
  </si>
  <si>
    <t>R5070</t>
  </si>
  <si>
    <t>R5071</t>
  </si>
  <si>
    <t>R2628</t>
  </si>
  <si>
    <t>R2809</t>
  </si>
  <si>
    <t>R2891</t>
  </si>
  <si>
    <t>R2892</t>
  </si>
  <si>
    <t>R2745</t>
  </si>
  <si>
    <t>R2746</t>
  </si>
  <si>
    <t>R2747</t>
  </si>
  <si>
    <t>R2748</t>
  </si>
  <si>
    <t>R2749</t>
  </si>
  <si>
    <t>R2750</t>
  </si>
  <si>
    <t>R2751</t>
  </si>
  <si>
    <t>R2752</t>
  </si>
  <si>
    <t>R2753</t>
  </si>
  <si>
    <t>R2754</t>
  </si>
  <si>
    <t>TEKUĆE I INVESTICIJSKOG ODRŽAVANJE</t>
  </si>
  <si>
    <t>R2567</t>
  </si>
  <si>
    <t>R2568</t>
  </si>
  <si>
    <t>R2755</t>
  </si>
  <si>
    <t>R2756</t>
  </si>
  <si>
    <t>R1694</t>
  </si>
  <si>
    <t>R1695</t>
  </si>
  <si>
    <t>R3043</t>
  </si>
  <si>
    <t>R2569</t>
  </si>
  <si>
    <t>R2570</t>
  </si>
  <si>
    <t>PRIPREMA UČENIKA ZA DRŽAVNU MATURU</t>
  </si>
  <si>
    <t>R2810</t>
  </si>
  <si>
    <t>STRUČNO OSPOSOBLJAVANJE BEZ ZASNIVANJA RADNOG ODNOSA</t>
  </si>
  <si>
    <t>R3000</t>
  </si>
  <si>
    <t>R3044</t>
  </si>
  <si>
    <t>ČIŠĆENJE DVORANE</t>
  </si>
  <si>
    <t>R2757</t>
  </si>
  <si>
    <t>R2758</t>
  </si>
  <si>
    <t>R2759</t>
  </si>
  <si>
    <t>PROJEKTI EU</t>
  </si>
  <si>
    <t>5.S.</t>
  </si>
  <si>
    <t>EU POMOĆI- SŠ</t>
  </si>
  <si>
    <t>R5199</t>
  </si>
  <si>
    <t>R5200</t>
  </si>
  <si>
    <t>R5201</t>
  </si>
  <si>
    <t>R5202</t>
  </si>
  <si>
    <t>R5203</t>
  </si>
  <si>
    <t>R5204</t>
  </si>
  <si>
    <t>R2760</t>
  </si>
  <si>
    <t>R2761</t>
  </si>
  <si>
    <t>R2762</t>
  </si>
  <si>
    <t>R2763</t>
  </si>
  <si>
    <t>R2764</t>
  </si>
  <si>
    <t>R2765</t>
  </si>
  <si>
    <t>R2766</t>
  </si>
  <si>
    <t>R2767</t>
  </si>
  <si>
    <t>R2768</t>
  </si>
  <si>
    <t>R2769</t>
  </si>
  <si>
    <t>R2770</t>
  </si>
  <si>
    <t>R2771</t>
  </si>
  <si>
    <t>R2772</t>
  </si>
  <si>
    <t>T100018</t>
  </si>
  <si>
    <t>PROGRAM ERASMUS</t>
  </si>
  <si>
    <t>R3001</t>
  </si>
  <si>
    <t>R3002</t>
  </si>
  <si>
    <t>R3003</t>
  </si>
  <si>
    <t>R3004</t>
  </si>
  <si>
    <t>R3005</t>
  </si>
  <si>
    <t>R3045</t>
  </si>
  <si>
    <t>R2593</t>
  </si>
  <si>
    <t>R2594</t>
  </si>
  <si>
    <t>R2650</t>
  </si>
  <si>
    <t>R2651</t>
  </si>
  <si>
    <t>R2773</t>
  </si>
  <si>
    <t>R5228</t>
  </si>
  <si>
    <t>R2926</t>
  </si>
  <si>
    <t>R5061</t>
  </si>
  <si>
    <t>R2811</t>
  </si>
  <si>
    <t>T100021</t>
  </si>
  <si>
    <t>REGIONALNI CENTAR KOMPETENTNOSTI U STRUKOVNOM OBRAZOVANJU U STROJARSTVU- INDUSTRIJA 4.0</t>
  </si>
  <si>
    <t>R2845.01</t>
  </si>
  <si>
    <t>R2845.03</t>
  </si>
  <si>
    <t>R2845.02</t>
  </si>
  <si>
    <t>R2845.04</t>
  </si>
  <si>
    <t>R2845.05</t>
  </si>
  <si>
    <t>R2845.06</t>
  </si>
  <si>
    <t>EUR</t>
  </si>
  <si>
    <t>Prsten potpore III</t>
  </si>
  <si>
    <t>Tekući projekt T100031</t>
  </si>
  <si>
    <t>Prsten potpore IV</t>
  </si>
  <si>
    <t>Tekući projekt T100047</t>
  </si>
  <si>
    <t>PROGRAM 1002</t>
  </si>
  <si>
    <t>Tekući projekt T00001</t>
  </si>
  <si>
    <t>Tekući projekt T00002</t>
  </si>
  <si>
    <t>PROGRAM 1003</t>
  </si>
  <si>
    <t>Aktivnost A 100001</t>
  </si>
  <si>
    <t>Tekuće i investicijsko održavanje u školstvu</t>
  </si>
  <si>
    <t>Dodatna ulaganja</t>
  </si>
  <si>
    <t>Osiguranje</t>
  </si>
  <si>
    <t>Tekući projekt T100025</t>
  </si>
  <si>
    <t>Humanitarna akcija-Novi dom obitelji Sahula</t>
  </si>
  <si>
    <t>Izvor financiranja 6.3.</t>
  </si>
  <si>
    <t>Prsten potpore VI</t>
  </si>
  <si>
    <t>Tekući projekt T100055</t>
  </si>
  <si>
    <t>0980 Usluge u obrazovanju koje nisu drugdje svrstane</t>
  </si>
  <si>
    <t>Tekući projekt T1000??</t>
  </si>
  <si>
    <t>Prsten potpore VII</t>
  </si>
  <si>
    <t>ukupno EUR:</t>
  </si>
  <si>
    <t>VIŠAK 3.7. i 5.D.</t>
  </si>
  <si>
    <t>UKUPNO KLASA:</t>
  </si>
  <si>
    <t>UKUPNO IZVORI FINANCIRANJA:</t>
  </si>
  <si>
    <t>FINANCIJSKI PLAN ZA 2022,2023 I 2024.GODINU</t>
  </si>
  <si>
    <r>
      <t>Komentar (Uputa,</t>
    </r>
    <r>
      <rPr>
        <b/>
        <sz val="10"/>
        <color indexed="10"/>
        <rFont val="Arial"/>
        <family val="2"/>
        <charset val="238"/>
      </rPr>
      <t xml:space="preserve"> izbrisati prilikom izrade plana) - sve aktivnosti i programe koje ne koristiti iz ovog primjera izbrisati </t>
    </r>
  </si>
  <si>
    <t>PRIJEDLOG PLANA ZA 2022.</t>
  </si>
  <si>
    <t>Pomoći (5.k)</t>
  </si>
  <si>
    <t>Pomoći -preneseni višak prihoda</t>
  </si>
  <si>
    <t>Pomoći 5.K. MZOi Agencija za ŽSV</t>
  </si>
  <si>
    <t xml:space="preserve">Ovdje je upisana većina postojećih aktivnosti, neke od njih su Rebalansom svedene na nulu, ali je za očekivati da će u narednim razdobljima biti ponovno korištene. </t>
  </si>
  <si>
    <t>xxxx</t>
  </si>
  <si>
    <t>PROGRAM</t>
  </si>
  <si>
    <t>Axxxxxx</t>
  </si>
  <si>
    <t>NAZIV AKTIVOSTI</t>
  </si>
  <si>
    <t>U ovaj program se upisuje isključivo raspored sredstava iz Odluke Dec po kontima</t>
  </si>
  <si>
    <r>
      <t>Upisujete samo decentralizirana sredstva od Županije (</t>
    </r>
    <r>
      <rPr>
        <b/>
        <sz val="9"/>
        <color indexed="10"/>
        <rFont val="Arial"/>
        <family val="2"/>
        <charset val="238"/>
      </rPr>
      <t>ne po drugim izvorima</t>
    </r>
    <r>
      <rPr>
        <b/>
        <sz val="9"/>
        <color indexed="8"/>
        <rFont val="Arial"/>
        <family val="2"/>
        <charset val="238"/>
      </rPr>
      <t xml:space="preserve">) </t>
    </r>
  </si>
  <si>
    <r>
      <t>Upisujete samo decentralizirana sredstva od Županije (</t>
    </r>
    <r>
      <rPr>
        <b/>
        <sz val="9"/>
        <color indexed="10"/>
        <rFont val="Arial"/>
        <family val="2"/>
        <charset val="238"/>
      </rPr>
      <t xml:space="preserve"> ne po drugim izvorima) </t>
    </r>
  </si>
  <si>
    <t xml:space="preserve">Isključivo kapitalni projekti iz Proračuna koji imaju navedenu školu kao proračunskog korisnika  - ostale škole ovo brišu </t>
  </si>
  <si>
    <t xml:space="preserve">Samo projekti kojima je izvor ZŽ  - bez obzira što je nazivlje akitnosti ili projekata  isto kao i u "vanžupanijskom dijelu"  - sredstva se upisuju isključivo sukladno iznosu koji je usvojen u proračunu ili rebalnsu - sukladno ovoj programskoj klasifikaciji </t>
  </si>
  <si>
    <t>Izvor ZŽ</t>
  </si>
  <si>
    <t xml:space="preserve">Izvor ZŽ </t>
  </si>
  <si>
    <r>
      <t xml:space="preserve">U ovaj program se upisuju sve aktivnosti kojima </t>
    </r>
    <r>
      <rPr>
        <b/>
        <sz val="10"/>
        <color indexed="8"/>
        <rFont val="Arial"/>
        <family val="2"/>
        <charset val="238"/>
      </rPr>
      <t xml:space="preserve">izvor financiranja </t>
    </r>
    <r>
      <rPr>
        <b/>
        <sz val="10"/>
        <color indexed="10"/>
        <rFont val="Arial"/>
        <family val="2"/>
        <charset val="238"/>
      </rPr>
      <t>nije</t>
    </r>
    <r>
      <rPr>
        <b/>
        <sz val="10"/>
        <color indexed="8"/>
        <rFont val="Arial"/>
        <family val="2"/>
        <charset val="238"/>
      </rPr>
      <t xml:space="preserve"> ZŽ</t>
    </r>
    <r>
      <rPr>
        <sz val="10"/>
        <color indexed="8"/>
        <rFont val="Arial"/>
        <family val="2"/>
        <charset val="238"/>
      </rPr>
      <t xml:space="preserve"> ( prihodi za posebne namjene, Pomoći, Vlasiti prihodi, Donacije), bez obzira ako je naziv aktivnosti isti kao što je naziv aktivnosti u drugom programu</t>
    </r>
  </si>
  <si>
    <t xml:space="preserve">Rashodi poslovanja po izvorima financiranja koji nije DEC ili ZŽ </t>
  </si>
  <si>
    <t>Plaće zaposlenika i svi slični troškovi kojima izvor nije ZŽ</t>
  </si>
  <si>
    <t>098 Usluge obrazovanja koje nisu drugdje svrstane</t>
  </si>
  <si>
    <t>Prsten potpore VIII</t>
  </si>
  <si>
    <t>UKUPNO:</t>
  </si>
  <si>
    <t>Izvor financiranja 5.T.</t>
  </si>
  <si>
    <t>097 Istraživanje i razvoj obrazovanja</t>
  </si>
  <si>
    <t>0970 Istraživanje i razvoj obrazovanja</t>
  </si>
  <si>
    <t>FINANCIJSKI PLAN PRORAČUNSKOG KORISNIKA JEDINICE LOKALNE I PODRUČNE (REGIONALNE) SAMOUPRAVE 
ZA 2023. I PROJEKCIJA ZA 2024. I 2025. GODINU (EUR)</t>
  </si>
  <si>
    <t>FINANCIJSKI PLAN PRORAČUNSKOG KORISNIKA JEDINICE LOKALNE I PODRUČNE (REGIONALNE) SAMOUPRAVE 
ZA 2023. I PROJEKCIJA ZA 2024. I 2025. GODINU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</si>
</sst>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6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6493C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B0F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4F81BD"/>
      <name val="Arial"/>
      <family val="2"/>
      <charset val="238"/>
    </font>
    <font>
      <sz val="10"/>
      <color rgb="FF4F81BD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Segoe UI"/>
      <family val="2"/>
      <charset val="238"/>
    </font>
    <font>
      <sz val="9"/>
      <color rgb="FF000000"/>
      <name val="Segoe UI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B0F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C000"/>
        <bgColor rgb="FFE1E1FF"/>
      </patternFill>
    </fill>
    <fill>
      <patternFill patternType="solid">
        <fgColor rgb="FFFFFF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76933C"/>
        <bgColor rgb="FFC1C1FF"/>
      </patternFill>
    </fill>
    <fill>
      <patternFill patternType="solid">
        <fgColor rgb="FFC4D79B"/>
        <bgColor rgb="FFE1E1FF"/>
      </patternFill>
    </fill>
    <fill>
      <patternFill patternType="solid">
        <fgColor rgb="FFFFC00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rgb="FFC1C1FF"/>
      </patternFill>
    </fill>
    <fill>
      <patternFill patternType="solid">
        <fgColor theme="9" tint="-0.249977111117893"/>
        <bgColor rgb="FFC1C1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solid">
        <fgColor rgb="FFA3C9B9"/>
        <bgColor rgb="FFA3C9B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69696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rgb="FFC1C1FF"/>
      </patternFill>
    </fill>
    <fill>
      <patternFill patternType="solid">
        <fgColor theme="6" tint="0.39997558519241921"/>
        <bgColor rgb="FFE1E1FF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3" fillId="0" borderId="0"/>
  </cellStyleXfs>
  <cellXfs count="52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6" borderId="3" xfId="0" applyFont="1" applyFill="1" applyBorder="1" applyAlignment="1">
      <alignment horizontal="left" vertical="center" wrapText="1" readingOrder="1"/>
    </xf>
    <xf numFmtId="4" fontId="19" fillId="6" borderId="3" xfId="0" applyNumberFormat="1" applyFont="1" applyFill="1" applyBorder="1" applyAlignment="1">
      <alignment horizontal="right" vertical="center" wrapText="1" readingOrder="1"/>
    </xf>
    <xf numFmtId="3" fontId="19" fillId="6" borderId="3" xfId="0" applyNumberFormat="1" applyFont="1" applyFill="1" applyBorder="1" applyAlignment="1">
      <alignment horizontal="right" vertical="center" wrapText="1" readingOrder="1"/>
    </xf>
    <xf numFmtId="0" fontId="19" fillId="7" borderId="3" xfId="0" applyFont="1" applyFill="1" applyBorder="1" applyAlignment="1">
      <alignment horizontal="left" vertical="center" wrapText="1" readingOrder="1"/>
    </xf>
    <xf numFmtId="0" fontId="19" fillId="8" borderId="3" xfId="0" applyFont="1" applyFill="1" applyBorder="1" applyAlignment="1">
      <alignment horizontal="left" vertical="center" wrapText="1" readingOrder="1"/>
    </xf>
    <xf numFmtId="4" fontId="19" fillId="7" borderId="3" xfId="0" applyNumberFormat="1" applyFont="1" applyFill="1" applyBorder="1" applyAlignment="1">
      <alignment horizontal="right" vertical="center" wrapText="1" readingOrder="1"/>
    </xf>
    <xf numFmtId="3" fontId="19" fillId="7" borderId="3" xfId="0" applyNumberFormat="1" applyFont="1" applyFill="1" applyBorder="1" applyAlignment="1">
      <alignment horizontal="right" vertical="center" wrapText="1" readingOrder="1"/>
    </xf>
    <xf numFmtId="4" fontId="9" fillId="0" borderId="3" xfId="0" applyNumberFormat="1" applyFont="1" applyFill="1" applyBorder="1" applyAlignment="1" applyProtection="1"/>
    <xf numFmtId="4" fontId="20" fillId="0" borderId="3" xfId="0" applyNumberFormat="1" applyFont="1" applyFill="1" applyBorder="1" applyAlignment="1" applyProtection="1"/>
    <xf numFmtId="4" fontId="21" fillId="0" borderId="3" xfId="0" applyNumberFormat="1" applyFont="1" applyFill="1" applyBorder="1" applyAlignment="1" applyProtection="1"/>
    <xf numFmtId="0" fontId="19" fillId="0" borderId="3" xfId="0" applyFont="1" applyBorder="1" applyAlignment="1">
      <alignment horizontal="left" vertical="center" wrapText="1" readingOrder="1"/>
    </xf>
    <xf numFmtId="4" fontId="19" fillId="0" borderId="3" xfId="0" applyNumberFormat="1" applyFont="1" applyBorder="1" applyAlignment="1">
      <alignment horizontal="right" vertical="center" wrapText="1" readingOrder="1"/>
    </xf>
    <xf numFmtId="3" fontId="19" fillId="0" borderId="3" xfId="0" applyNumberFormat="1" applyFont="1" applyBorder="1" applyAlignment="1">
      <alignment horizontal="right" vertical="center" wrapText="1" readingOrder="1"/>
    </xf>
    <xf numFmtId="4" fontId="19" fillId="0" borderId="3" xfId="0" applyNumberFormat="1" applyFont="1" applyBorder="1" applyAlignment="1">
      <alignment horizontal="left" vertical="center" wrapText="1" readingOrder="1"/>
    </xf>
    <xf numFmtId="4" fontId="22" fillId="0" borderId="3" xfId="0" applyNumberFormat="1" applyFont="1" applyFill="1" applyBorder="1" applyAlignment="1" applyProtection="1"/>
    <xf numFmtId="4" fontId="19" fillId="7" borderId="3" xfId="0" applyNumberFormat="1" applyFont="1" applyFill="1" applyBorder="1" applyAlignment="1">
      <alignment horizontal="left" vertical="center" wrapText="1" readingOrder="1"/>
    </xf>
    <xf numFmtId="4" fontId="19" fillId="6" borderId="3" xfId="0" applyNumberFormat="1" applyFont="1" applyFill="1" applyBorder="1" applyAlignment="1">
      <alignment horizontal="left" vertical="center" wrapText="1" readingOrder="1"/>
    </xf>
    <xf numFmtId="4" fontId="23" fillId="0" borderId="3" xfId="0" applyNumberFormat="1" applyFont="1" applyBorder="1" applyAlignment="1">
      <alignment horizontal="right" vertical="center" wrapText="1" readingOrder="1"/>
    </xf>
    <xf numFmtId="4" fontId="23" fillId="0" borderId="3" xfId="0" applyNumberFormat="1" applyFont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 applyProtection="1">
      <alignment horizontal="center"/>
    </xf>
    <xf numFmtId="0" fontId="20" fillId="0" borderId="3" xfId="0" applyNumberFormat="1" applyFont="1" applyFill="1" applyBorder="1" applyAlignment="1" applyProtection="1">
      <alignment wrapText="1"/>
    </xf>
    <xf numFmtId="4" fontId="24" fillId="0" borderId="3" xfId="0" applyNumberFormat="1" applyFont="1" applyBorder="1" applyAlignment="1">
      <alignment horizontal="right" vertical="center" wrapText="1" readingOrder="1"/>
    </xf>
    <xf numFmtId="4" fontId="25" fillId="0" borderId="3" xfId="0" applyNumberFormat="1" applyFont="1" applyBorder="1" applyAlignment="1">
      <alignment horizontal="left" vertical="center" wrapText="1" readingOrder="1"/>
    </xf>
    <xf numFmtId="4" fontId="11" fillId="0" borderId="3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3" xfId="0" applyNumberFormat="1" applyFont="1" applyFill="1" applyBorder="1" applyAlignment="1" applyProtection="1">
      <alignment horizontal="center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9" borderId="3" xfId="0" applyNumberFormat="1" applyFont="1" applyFill="1" applyBorder="1" applyAlignment="1" applyProtection="1">
      <alignment horizontal="center" vertical="center" wrapText="1"/>
    </xf>
    <xf numFmtId="0" fontId="28" fillId="10" borderId="3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/>
    <xf numFmtId="0" fontId="27" fillId="0" borderId="3" xfId="0" applyNumberFormat="1" applyFont="1" applyFill="1" applyBorder="1" applyAlignment="1" applyProtection="1">
      <alignment wrapText="1"/>
    </xf>
    <xf numFmtId="4" fontId="27" fillId="0" borderId="3" xfId="0" applyNumberFormat="1" applyFont="1" applyFill="1" applyBorder="1" applyAlignment="1" applyProtection="1"/>
    <xf numFmtId="0" fontId="27" fillId="0" borderId="3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>
      <alignment wrapText="1"/>
    </xf>
    <xf numFmtId="4" fontId="28" fillId="0" borderId="3" xfId="0" applyNumberFormat="1" applyFont="1" applyFill="1" applyBorder="1" applyAlignment="1" applyProtection="1"/>
    <xf numFmtId="4" fontId="28" fillId="0" borderId="0" xfId="0" applyNumberFormat="1" applyFont="1" applyFill="1" applyBorder="1" applyAlignment="1" applyProtection="1"/>
    <xf numFmtId="0" fontId="30" fillId="11" borderId="3" xfId="0" applyNumberFormat="1" applyFont="1" applyFill="1" applyBorder="1" applyAlignment="1" applyProtection="1">
      <alignment wrapText="1"/>
    </xf>
    <xf numFmtId="4" fontId="28" fillId="11" borderId="3" xfId="0" applyNumberFormat="1" applyFont="1" applyFill="1" applyBorder="1" applyAlignment="1" applyProtection="1"/>
    <xf numFmtId="0" fontId="28" fillId="0" borderId="3" xfId="0" applyNumberFormat="1" applyFont="1" applyFill="1" applyBorder="1" applyAlignment="1" applyProtection="1">
      <alignment wrapText="1"/>
    </xf>
    <xf numFmtId="4" fontId="28" fillId="12" borderId="3" xfId="0" applyNumberFormat="1" applyFont="1" applyFill="1" applyBorder="1" applyAlignment="1" applyProtection="1"/>
    <xf numFmtId="3" fontId="28" fillId="12" borderId="3" xfId="0" applyNumberFormat="1" applyFont="1" applyFill="1" applyBorder="1" applyAlignment="1" applyProtection="1"/>
    <xf numFmtId="0" fontId="28" fillId="13" borderId="3" xfId="0" applyNumberFormat="1" applyFont="1" applyFill="1" applyBorder="1" applyAlignment="1" applyProtection="1">
      <alignment horizontal="center"/>
    </xf>
    <xf numFmtId="0" fontId="28" fillId="13" borderId="3" xfId="0" applyNumberFormat="1" applyFont="1" applyFill="1" applyBorder="1" applyAlignment="1" applyProtection="1">
      <alignment horizontal="left" wrapText="1"/>
    </xf>
    <xf numFmtId="4" fontId="28" fillId="13" borderId="3" xfId="0" applyNumberFormat="1" applyFont="1" applyFill="1" applyBorder="1" applyAlignment="1" applyProtection="1">
      <alignment horizontal="right"/>
    </xf>
    <xf numFmtId="3" fontId="27" fillId="0" borderId="3" xfId="0" applyNumberFormat="1" applyFont="1" applyFill="1" applyBorder="1" applyAlignment="1" applyProtection="1"/>
    <xf numFmtId="0" fontId="27" fillId="0" borderId="3" xfId="0" applyNumberFormat="1" applyFont="1" applyFill="1" applyBorder="1" applyAlignment="1" applyProtection="1">
      <alignment horizontal="center"/>
    </xf>
    <xf numFmtId="3" fontId="28" fillId="13" borderId="3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/>
    <xf numFmtId="0" fontId="28" fillId="14" borderId="3" xfId="0" applyNumberFormat="1" applyFont="1" applyFill="1" applyBorder="1" applyAlignment="1" applyProtection="1">
      <alignment horizontal="center"/>
    </xf>
    <xf numFmtId="0" fontId="28" fillId="14" borderId="3" xfId="0" applyNumberFormat="1" applyFont="1" applyFill="1" applyBorder="1" applyAlignment="1" applyProtection="1">
      <alignment wrapText="1"/>
    </xf>
    <xf numFmtId="3" fontId="28" fillId="14" borderId="3" xfId="0" applyNumberFormat="1" applyFont="1" applyFill="1" applyBorder="1" applyAlignment="1" applyProtection="1"/>
    <xf numFmtId="4" fontId="28" fillId="14" borderId="3" xfId="0" applyNumberFormat="1" applyFont="1" applyFill="1" applyBorder="1" applyAlignment="1" applyProtection="1"/>
    <xf numFmtId="3" fontId="28" fillId="0" borderId="3" xfId="0" applyNumberFormat="1" applyFont="1" applyFill="1" applyBorder="1" applyAlignment="1" applyProtection="1"/>
    <xf numFmtId="4" fontId="28" fillId="0" borderId="3" xfId="0" applyNumberFormat="1" applyFont="1" applyFill="1" applyBorder="1" applyAlignment="1" applyProtection="1">
      <alignment horizontal="right"/>
    </xf>
    <xf numFmtId="3" fontId="28" fillId="13" borderId="3" xfId="0" applyNumberFormat="1" applyFont="1" applyFill="1" applyBorder="1" applyAlignment="1" applyProtection="1"/>
    <xf numFmtId="4" fontId="28" fillId="14" borderId="3" xfId="0" applyNumberFormat="1" applyFont="1" applyFill="1" applyBorder="1" applyAlignment="1" applyProtection="1">
      <alignment wrapText="1"/>
    </xf>
    <xf numFmtId="4" fontId="28" fillId="13" borderId="3" xfId="0" applyNumberFormat="1" applyFont="1" applyFill="1" applyBorder="1" applyAlignment="1" applyProtection="1"/>
    <xf numFmtId="3" fontId="28" fillId="13" borderId="3" xfId="0" applyNumberFormat="1" applyFont="1" applyFill="1" applyBorder="1" applyAlignment="1" applyProtection="1">
      <alignment horizontal="center"/>
    </xf>
    <xf numFmtId="3" fontId="28" fillId="13" borderId="3" xfId="0" applyNumberFormat="1" applyFont="1" applyFill="1" applyBorder="1" applyAlignment="1" applyProtection="1">
      <alignment wrapText="1"/>
    </xf>
    <xf numFmtId="0" fontId="19" fillId="15" borderId="3" xfId="0" applyFont="1" applyFill="1" applyBorder="1" applyAlignment="1">
      <alignment horizontal="left" vertical="center" wrapText="1" readingOrder="1"/>
    </xf>
    <xf numFmtId="4" fontId="19" fillId="15" borderId="3" xfId="0" applyNumberFormat="1" applyFont="1" applyFill="1" applyBorder="1" applyAlignment="1">
      <alignment horizontal="right" vertical="center" wrapText="1" readingOrder="1"/>
    </xf>
    <xf numFmtId="0" fontId="19" fillId="16" borderId="3" xfId="0" applyFont="1" applyFill="1" applyBorder="1" applyAlignment="1">
      <alignment horizontal="left" vertical="center" wrapText="1" readingOrder="1"/>
    </xf>
    <xf numFmtId="4" fontId="19" fillId="16" borderId="3" xfId="0" applyNumberFormat="1" applyFont="1" applyFill="1" applyBorder="1" applyAlignment="1">
      <alignment horizontal="right" vertical="center" wrapText="1" readingOrder="1"/>
    </xf>
    <xf numFmtId="3" fontId="19" fillId="16" borderId="3" xfId="0" applyNumberFormat="1" applyFont="1" applyFill="1" applyBorder="1" applyAlignment="1">
      <alignment horizontal="right" vertical="center" wrapText="1" readingOrder="1"/>
    </xf>
    <xf numFmtId="4" fontId="32" fillId="0" borderId="3" xfId="0" applyNumberFormat="1" applyFont="1" applyBorder="1" applyAlignment="1">
      <alignment horizontal="right" vertical="center" wrapText="1" readingOrder="1"/>
    </xf>
    <xf numFmtId="4" fontId="33" fillId="0" borderId="3" xfId="0" applyNumberFormat="1" applyFont="1" applyFill="1" applyBorder="1" applyAlignment="1" applyProtection="1"/>
    <xf numFmtId="4" fontId="32" fillId="0" borderId="3" xfId="0" applyNumberFormat="1" applyFont="1" applyBorder="1" applyAlignment="1">
      <alignment horizontal="left" vertical="center" wrapText="1" readingOrder="1"/>
    </xf>
    <xf numFmtId="0" fontId="28" fillId="13" borderId="3" xfId="0" applyNumberFormat="1" applyFont="1" applyFill="1" applyBorder="1" applyAlignment="1" applyProtection="1">
      <alignment wrapText="1"/>
    </xf>
    <xf numFmtId="0" fontId="27" fillId="17" borderId="0" xfId="0" applyNumberFormat="1" applyFont="1" applyFill="1" applyBorder="1" applyAlignment="1" applyProtection="1"/>
    <xf numFmtId="4" fontId="11" fillId="14" borderId="3" xfId="0" applyNumberFormat="1" applyFont="1" applyFill="1" applyBorder="1" applyAlignment="1" applyProtection="1"/>
    <xf numFmtId="0" fontId="34" fillId="0" borderId="3" xfId="0" applyNumberFormat="1" applyFont="1" applyFill="1" applyBorder="1" applyAlignment="1" applyProtection="1">
      <alignment wrapText="1"/>
    </xf>
    <xf numFmtId="3" fontId="28" fillId="10" borderId="3" xfId="0" applyNumberFormat="1" applyFont="1" applyFill="1" applyBorder="1" applyAlignment="1" applyProtection="1">
      <alignment horizontal="left"/>
    </xf>
    <xf numFmtId="3" fontId="28" fillId="10" borderId="3" xfId="0" applyNumberFormat="1" applyFont="1" applyFill="1" applyBorder="1" applyAlignment="1" applyProtection="1">
      <alignment wrapText="1"/>
    </xf>
    <xf numFmtId="4" fontId="28" fillId="10" borderId="3" xfId="0" applyNumberFormat="1" applyFont="1" applyFill="1" applyBorder="1" applyAlignment="1" applyProtection="1"/>
    <xf numFmtId="3" fontId="28" fillId="10" borderId="3" xfId="0" applyNumberFormat="1" applyFont="1" applyFill="1" applyBorder="1" applyAlignment="1" applyProtection="1"/>
    <xf numFmtId="3" fontId="28" fillId="14" borderId="3" xfId="0" applyNumberFormat="1" applyFont="1" applyFill="1" applyBorder="1" applyAlignment="1" applyProtection="1">
      <alignment horizontal="center"/>
    </xf>
    <xf numFmtId="3" fontId="28" fillId="14" borderId="3" xfId="0" applyNumberFormat="1" applyFont="1" applyFill="1" applyBorder="1" applyAlignment="1" applyProtection="1">
      <alignment wrapText="1"/>
    </xf>
    <xf numFmtId="3" fontId="28" fillId="0" borderId="3" xfId="0" applyNumberFormat="1" applyFont="1" applyFill="1" applyBorder="1" applyAlignment="1" applyProtection="1">
      <alignment horizontal="center"/>
    </xf>
    <xf numFmtId="3" fontId="28" fillId="0" borderId="3" xfId="0" applyNumberFormat="1" applyFont="1" applyFill="1" applyBorder="1" applyAlignment="1" applyProtection="1">
      <alignment wrapText="1"/>
    </xf>
    <xf numFmtId="3" fontId="27" fillId="0" borderId="3" xfId="0" applyNumberFormat="1" applyFont="1" applyFill="1" applyBorder="1" applyAlignment="1" applyProtection="1">
      <alignment horizontal="center"/>
    </xf>
    <xf numFmtId="3" fontId="27" fillId="0" borderId="3" xfId="0" applyNumberFormat="1" applyFont="1" applyFill="1" applyBorder="1" applyAlignment="1" applyProtection="1">
      <alignment wrapText="1"/>
    </xf>
    <xf numFmtId="4" fontId="19" fillId="16" borderId="3" xfId="0" applyNumberFormat="1" applyFont="1" applyFill="1" applyBorder="1" applyAlignment="1">
      <alignment horizontal="left" vertical="center" wrapText="1" readingOrder="1"/>
    </xf>
    <xf numFmtId="0" fontId="27" fillId="0" borderId="6" xfId="0" applyNumberFormat="1" applyFont="1" applyFill="1" applyBorder="1" applyAlignment="1" applyProtection="1">
      <alignment horizontal="center"/>
    </xf>
    <xf numFmtId="0" fontId="27" fillId="0" borderId="6" xfId="0" applyNumberFormat="1" applyFont="1" applyFill="1" applyBorder="1" applyAlignment="1" applyProtection="1">
      <alignment wrapText="1"/>
    </xf>
    <xf numFmtId="4" fontId="27" fillId="0" borderId="6" xfId="0" applyNumberFormat="1" applyFont="1" applyFill="1" applyBorder="1" applyAlignment="1" applyProtection="1"/>
    <xf numFmtId="0" fontId="27" fillId="0" borderId="6" xfId="0" applyNumberFormat="1" applyFont="1" applyFill="1" applyBorder="1" applyAlignment="1" applyProtection="1"/>
    <xf numFmtId="0" fontId="27" fillId="0" borderId="7" xfId="0" applyNumberFormat="1" applyFont="1" applyFill="1" applyBorder="1" applyAlignment="1" applyProtection="1">
      <alignment horizontal="center"/>
    </xf>
    <xf numFmtId="0" fontId="27" fillId="0" borderId="7" xfId="0" applyNumberFormat="1" applyFont="1" applyFill="1" applyBorder="1" applyAlignment="1" applyProtection="1">
      <alignment wrapText="1"/>
    </xf>
    <xf numFmtId="4" fontId="27" fillId="0" borderId="7" xfId="0" applyNumberFormat="1" applyFont="1" applyFill="1" applyBorder="1" applyAlignment="1" applyProtection="1"/>
    <xf numFmtId="4" fontId="27" fillId="11" borderId="7" xfId="0" applyNumberFormat="1" applyFont="1" applyFill="1" applyBorder="1" applyAlignment="1" applyProtection="1"/>
    <xf numFmtId="0" fontId="27" fillId="0" borderId="7" xfId="0" applyNumberFormat="1" applyFont="1" applyFill="1" applyBorder="1" applyAlignment="1" applyProtection="1"/>
    <xf numFmtId="0" fontId="19" fillId="9" borderId="0" xfId="0" applyNumberFormat="1" applyFont="1" applyFill="1" applyBorder="1" applyAlignment="1" applyProtection="1">
      <alignment horizontal="center"/>
    </xf>
    <xf numFmtId="0" fontId="34" fillId="9" borderId="0" xfId="0" applyNumberFormat="1" applyFont="1" applyFill="1" applyBorder="1" applyAlignment="1" applyProtection="1">
      <alignment wrapText="1"/>
    </xf>
    <xf numFmtId="4" fontId="34" fillId="9" borderId="0" xfId="0" applyNumberFormat="1" applyFont="1" applyFill="1" applyBorder="1" applyAlignment="1" applyProtection="1"/>
    <xf numFmtId="0" fontId="34" fillId="9" borderId="0" xfId="0" applyNumberFormat="1" applyFont="1" applyFill="1" applyBorder="1" applyAlignment="1" applyProtection="1"/>
    <xf numFmtId="4" fontId="20" fillId="5" borderId="3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7" fillId="5" borderId="0" xfId="0" applyNumberFormat="1" applyFont="1" applyFill="1" applyBorder="1" applyAlignment="1" applyProtection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27" fillId="18" borderId="0" xfId="0" applyNumberFormat="1" applyFont="1" applyFill="1" applyBorder="1" applyAlignment="1" applyProtection="1"/>
    <xf numFmtId="0" fontId="27" fillId="5" borderId="3" xfId="0" applyNumberFormat="1" applyFont="1" applyFill="1" applyBorder="1" applyAlignment="1" applyProtection="1">
      <alignment horizontal="center"/>
    </xf>
    <xf numFmtId="0" fontId="27" fillId="5" borderId="3" xfId="0" applyNumberFormat="1" applyFont="1" applyFill="1" applyBorder="1" applyAlignment="1" applyProtection="1">
      <alignment wrapText="1"/>
    </xf>
    <xf numFmtId="4" fontId="27" fillId="5" borderId="3" xfId="0" applyNumberFormat="1" applyFont="1" applyFill="1" applyBorder="1" applyAlignment="1" applyProtection="1"/>
    <xf numFmtId="0" fontId="28" fillId="7" borderId="3" xfId="0" applyFont="1" applyFill="1" applyBorder="1" applyAlignment="1">
      <alignment horizontal="left" vertical="center" wrapText="1" readingOrder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 applyProtection="1">
      <alignment horizontal="right" wrapText="1"/>
    </xf>
    <xf numFmtId="4" fontId="28" fillId="7" borderId="3" xfId="0" applyNumberFormat="1" applyFont="1" applyFill="1" applyBorder="1" applyAlignment="1">
      <alignment horizontal="right" vertical="center" wrapText="1" readingOrder="1"/>
    </xf>
    <xf numFmtId="4" fontId="37" fillId="12" borderId="3" xfId="0" applyNumberFormat="1" applyFont="1" applyFill="1" applyBorder="1" applyAlignment="1" applyProtection="1"/>
    <xf numFmtId="0" fontId="19" fillId="20" borderId="3" xfId="0" applyFont="1" applyFill="1" applyBorder="1" applyAlignment="1">
      <alignment horizontal="left" vertical="center" wrapText="1" readingOrder="1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9" borderId="3" xfId="0" applyNumberFormat="1" applyFont="1" applyFill="1" applyBorder="1" applyAlignment="1" applyProtection="1">
      <alignment horizontal="center" vertical="center" wrapText="1"/>
    </xf>
    <xf numFmtId="4" fontId="39" fillId="0" borderId="3" xfId="0" applyNumberFormat="1" applyFont="1" applyFill="1" applyBorder="1" applyAlignment="1" applyProtection="1"/>
    <xf numFmtId="4" fontId="38" fillId="0" borderId="3" xfId="0" applyNumberFormat="1" applyFont="1" applyFill="1" applyBorder="1" applyAlignment="1" applyProtection="1"/>
    <xf numFmtId="4" fontId="40" fillId="6" borderId="3" xfId="0" applyNumberFormat="1" applyFont="1" applyFill="1" applyBorder="1" applyAlignment="1">
      <alignment horizontal="right" vertical="center" wrapText="1" readingOrder="1"/>
    </xf>
    <xf numFmtId="4" fontId="40" fillId="7" borderId="3" xfId="0" applyNumberFormat="1" applyFont="1" applyFill="1" applyBorder="1" applyAlignment="1">
      <alignment horizontal="right" vertical="center" wrapText="1" readingOrder="1"/>
    </xf>
    <xf numFmtId="4" fontId="38" fillId="12" borderId="3" xfId="0" applyNumberFormat="1" applyFont="1" applyFill="1" applyBorder="1" applyAlignment="1" applyProtection="1"/>
    <xf numFmtId="4" fontId="38" fillId="13" borderId="3" xfId="0" applyNumberFormat="1" applyFont="1" applyFill="1" applyBorder="1" applyAlignment="1" applyProtection="1">
      <alignment horizontal="right"/>
    </xf>
    <xf numFmtId="4" fontId="38" fillId="14" borderId="3" xfId="0" applyNumberFormat="1" applyFont="1" applyFill="1" applyBorder="1" applyAlignment="1" applyProtection="1"/>
    <xf numFmtId="4" fontId="38" fillId="13" borderId="3" xfId="0" applyNumberFormat="1" applyFont="1" applyFill="1" applyBorder="1" applyAlignment="1" applyProtection="1"/>
    <xf numFmtId="4" fontId="40" fillId="0" borderId="3" xfId="0" applyNumberFormat="1" applyFont="1" applyBorder="1" applyAlignment="1">
      <alignment horizontal="right" vertical="center" wrapText="1" readingOrder="1"/>
    </xf>
    <xf numFmtId="4" fontId="40" fillId="0" borderId="3" xfId="0" applyNumberFormat="1" applyFont="1" applyBorder="1" applyAlignment="1">
      <alignment horizontal="left" vertical="center" wrapText="1" readingOrder="1"/>
    </xf>
    <xf numFmtId="4" fontId="40" fillId="7" borderId="3" xfId="0" applyNumberFormat="1" applyFont="1" applyFill="1" applyBorder="1" applyAlignment="1">
      <alignment horizontal="left" vertical="center" wrapText="1" readingOrder="1"/>
    </xf>
    <xf numFmtId="4" fontId="40" fillId="6" borderId="3" xfId="0" applyNumberFormat="1" applyFont="1" applyFill="1" applyBorder="1" applyAlignment="1">
      <alignment horizontal="left" vertical="center" wrapText="1" readingOrder="1"/>
    </xf>
    <xf numFmtId="4" fontId="40" fillId="15" borderId="3" xfId="0" applyNumberFormat="1" applyFont="1" applyFill="1" applyBorder="1" applyAlignment="1">
      <alignment horizontal="right" vertical="center" wrapText="1" readingOrder="1"/>
    </xf>
    <xf numFmtId="4" fontId="40" fillId="16" borderId="3" xfId="0" applyNumberFormat="1" applyFont="1" applyFill="1" applyBorder="1" applyAlignment="1">
      <alignment horizontal="right" vertical="center" wrapText="1" readingOrder="1"/>
    </xf>
    <xf numFmtId="4" fontId="38" fillId="10" borderId="3" xfId="0" applyNumberFormat="1" applyFont="1" applyFill="1" applyBorder="1" applyAlignment="1" applyProtection="1"/>
    <xf numFmtId="4" fontId="40" fillId="16" borderId="3" xfId="0" applyNumberFormat="1" applyFont="1" applyFill="1" applyBorder="1" applyAlignment="1">
      <alignment horizontal="left" vertical="center" wrapText="1" readingOrder="1"/>
    </xf>
    <xf numFmtId="4" fontId="39" fillId="0" borderId="6" xfId="0" applyNumberFormat="1" applyFont="1" applyFill="1" applyBorder="1" applyAlignment="1" applyProtection="1"/>
    <xf numFmtId="4" fontId="39" fillId="0" borderId="7" xfId="0" applyNumberFormat="1" applyFont="1" applyFill="1" applyBorder="1" applyAlignment="1" applyProtection="1"/>
    <xf numFmtId="4" fontId="41" fillId="9" borderId="0" xfId="0" applyNumberFormat="1" applyFont="1" applyFill="1" applyBorder="1" applyAlignment="1" applyProtection="1"/>
    <xf numFmtId="0" fontId="41" fillId="9" borderId="0" xfId="0" applyNumberFormat="1" applyFont="1" applyFill="1" applyBorder="1" applyAlignment="1" applyProtection="1"/>
    <xf numFmtId="0" fontId="42" fillId="0" borderId="3" xfId="0" applyNumberFormat="1" applyFont="1" applyFill="1" applyBorder="1" applyAlignment="1" applyProtection="1">
      <alignment horizontal="center" vertical="center"/>
    </xf>
    <xf numFmtId="4" fontId="43" fillId="0" borderId="3" xfId="0" applyNumberFormat="1" applyFont="1" applyFill="1" applyBorder="1" applyAlignment="1" applyProtection="1"/>
    <xf numFmtId="4" fontId="42" fillId="0" borderId="3" xfId="0" applyNumberFormat="1" applyFont="1" applyFill="1" applyBorder="1" applyAlignment="1" applyProtection="1"/>
    <xf numFmtId="4" fontId="44" fillId="6" borderId="3" xfId="0" applyNumberFormat="1" applyFont="1" applyFill="1" applyBorder="1" applyAlignment="1">
      <alignment horizontal="right" vertical="center" wrapText="1" readingOrder="1"/>
    </xf>
    <xf numFmtId="4" fontId="44" fillId="7" borderId="3" xfId="0" applyNumberFormat="1" applyFont="1" applyFill="1" applyBorder="1" applyAlignment="1">
      <alignment horizontal="right" vertical="center" wrapText="1" readingOrder="1"/>
    </xf>
    <xf numFmtId="4" fontId="42" fillId="12" borderId="3" xfId="0" applyNumberFormat="1" applyFont="1" applyFill="1" applyBorder="1" applyAlignment="1" applyProtection="1"/>
    <xf numFmtId="4" fontId="42" fillId="13" borderId="3" xfId="0" applyNumberFormat="1" applyFont="1" applyFill="1" applyBorder="1" applyAlignment="1" applyProtection="1">
      <alignment horizontal="right"/>
    </xf>
    <xf numFmtId="4" fontId="42" fillId="14" borderId="3" xfId="0" applyNumberFormat="1" applyFont="1" applyFill="1" applyBorder="1" applyAlignment="1" applyProtection="1"/>
    <xf numFmtId="4" fontId="42" fillId="13" borderId="3" xfId="0" applyNumberFormat="1" applyFont="1" applyFill="1" applyBorder="1" applyAlignment="1" applyProtection="1"/>
    <xf numFmtId="4" fontId="44" fillId="0" borderId="3" xfId="0" applyNumberFormat="1" applyFont="1" applyBorder="1" applyAlignment="1">
      <alignment horizontal="right" vertical="center" wrapText="1" readingOrder="1"/>
    </xf>
    <xf numFmtId="4" fontId="44" fillId="0" borderId="3" xfId="0" applyNumberFormat="1" applyFont="1" applyBorder="1" applyAlignment="1">
      <alignment horizontal="left" vertical="center" wrapText="1" readingOrder="1"/>
    </xf>
    <xf numFmtId="4" fontId="44" fillId="7" borderId="3" xfId="0" applyNumberFormat="1" applyFont="1" applyFill="1" applyBorder="1" applyAlignment="1">
      <alignment horizontal="left" vertical="center" wrapText="1" readingOrder="1"/>
    </xf>
    <xf numFmtId="4" fontId="44" fillId="6" borderId="3" xfId="0" applyNumberFormat="1" applyFont="1" applyFill="1" applyBorder="1" applyAlignment="1">
      <alignment horizontal="left" vertical="center" wrapText="1" readingOrder="1"/>
    </xf>
    <xf numFmtId="4" fontId="44" fillId="15" borderId="3" xfId="0" applyNumberFormat="1" applyFont="1" applyFill="1" applyBorder="1" applyAlignment="1">
      <alignment horizontal="right" vertical="center" wrapText="1" readingOrder="1"/>
    </xf>
    <xf numFmtId="4" fontId="44" fillId="16" borderId="3" xfId="0" applyNumberFormat="1" applyFont="1" applyFill="1" applyBorder="1" applyAlignment="1">
      <alignment horizontal="right" vertical="center" wrapText="1" readingOrder="1"/>
    </xf>
    <xf numFmtId="4" fontId="42" fillId="10" borderId="3" xfId="0" applyNumberFormat="1" applyFont="1" applyFill="1" applyBorder="1" applyAlignment="1" applyProtection="1"/>
    <xf numFmtId="4" fontId="44" fillId="16" borderId="3" xfId="0" applyNumberFormat="1" applyFont="1" applyFill="1" applyBorder="1" applyAlignment="1">
      <alignment horizontal="left" vertical="center" wrapText="1" readingOrder="1"/>
    </xf>
    <xf numFmtId="4" fontId="43" fillId="0" borderId="6" xfId="0" applyNumberFormat="1" applyFont="1" applyFill="1" applyBorder="1" applyAlignment="1" applyProtection="1"/>
    <xf numFmtId="4" fontId="43" fillId="0" borderId="7" xfId="0" applyNumberFormat="1" applyFont="1" applyFill="1" applyBorder="1" applyAlignment="1" applyProtection="1"/>
    <xf numFmtId="4" fontId="45" fillId="9" borderId="0" xfId="0" applyNumberFormat="1" applyFont="1" applyFill="1" applyBorder="1" applyAlignment="1" applyProtection="1"/>
    <xf numFmtId="0" fontId="45" fillId="9" borderId="0" xfId="0" applyNumberFormat="1" applyFont="1" applyFill="1" applyBorder="1" applyAlignment="1" applyProtection="1"/>
    <xf numFmtId="0" fontId="46" fillId="0" borderId="3" xfId="0" applyNumberFormat="1" applyFont="1" applyFill="1" applyBorder="1" applyAlignment="1" applyProtection="1">
      <alignment horizontal="center" vertical="center"/>
    </xf>
    <xf numFmtId="0" fontId="46" fillId="0" borderId="3" xfId="0" applyNumberFormat="1" applyFont="1" applyFill="1" applyBorder="1" applyAlignment="1" applyProtection="1">
      <alignment horizontal="center" vertical="center" wrapText="1"/>
    </xf>
    <xf numFmtId="4" fontId="47" fillId="0" borderId="3" xfId="0" applyNumberFormat="1" applyFont="1" applyFill="1" applyBorder="1" applyAlignment="1" applyProtection="1"/>
    <xf numFmtId="4" fontId="46" fillId="0" borderId="3" xfId="0" applyNumberFormat="1" applyFont="1" applyFill="1" applyBorder="1" applyAlignment="1" applyProtection="1"/>
    <xf numFmtId="4" fontId="48" fillId="6" borderId="3" xfId="0" applyNumberFormat="1" applyFont="1" applyFill="1" applyBorder="1" applyAlignment="1">
      <alignment horizontal="right" vertical="center" wrapText="1" readingOrder="1"/>
    </xf>
    <xf numFmtId="4" fontId="48" fillId="7" borderId="3" xfId="0" applyNumberFormat="1" applyFont="1" applyFill="1" applyBorder="1" applyAlignment="1">
      <alignment horizontal="right" vertical="center" wrapText="1" readingOrder="1"/>
    </xf>
    <xf numFmtId="4" fontId="46" fillId="12" borderId="3" xfId="0" applyNumberFormat="1" applyFont="1" applyFill="1" applyBorder="1" applyAlignment="1" applyProtection="1"/>
    <xf numFmtId="4" fontId="46" fillId="13" borderId="3" xfId="0" applyNumberFormat="1" applyFont="1" applyFill="1" applyBorder="1" applyAlignment="1" applyProtection="1">
      <alignment horizontal="right"/>
    </xf>
    <xf numFmtId="4" fontId="46" fillId="14" borderId="3" xfId="0" applyNumberFormat="1" applyFont="1" applyFill="1" applyBorder="1" applyAlignment="1" applyProtection="1"/>
    <xf numFmtId="4" fontId="46" fillId="13" borderId="3" xfId="0" applyNumberFormat="1" applyFont="1" applyFill="1" applyBorder="1" applyAlignment="1" applyProtection="1"/>
    <xf numFmtId="4" fontId="48" fillId="0" borderId="3" xfId="0" applyNumberFormat="1" applyFont="1" applyBorder="1" applyAlignment="1">
      <alignment horizontal="right" vertical="center" wrapText="1" readingOrder="1"/>
    </xf>
    <xf numFmtId="4" fontId="48" fillId="0" borderId="3" xfId="0" applyNumberFormat="1" applyFont="1" applyBorder="1" applyAlignment="1">
      <alignment horizontal="left" vertical="center" wrapText="1" readingOrder="1"/>
    </xf>
    <xf numFmtId="4" fontId="48" fillId="7" borderId="3" xfId="0" applyNumberFormat="1" applyFont="1" applyFill="1" applyBorder="1" applyAlignment="1">
      <alignment horizontal="left" vertical="center" wrapText="1" readingOrder="1"/>
    </xf>
    <xf numFmtId="4" fontId="48" fillId="6" borderId="3" xfId="0" applyNumberFormat="1" applyFont="1" applyFill="1" applyBorder="1" applyAlignment="1">
      <alignment horizontal="left" vertical="center" wrapText="1" readingOrder="1"/>
    </xf>
    <xf numFmtId="4" fontId="48" fillId="15" borderId="3" xfId="0" applyNumberFormat="1" applyFont="1" applyFill="1" applyBorder="1" applyAlignment="1">
      <alignment horizontal="right" vertical="center" wrapText="1" readingOrder="1"/>
    </xf>
    <xf numFmtId="4" fontId="48" fillId="16" borderId="3" xfId="0" applyNumberFormat="1" applyFont="1" applyFill="1" applyBorder="1" applyAlignment="1">
      <alignment horizontal="right" vertical="center" wrapText="1" readingOrder="1"/>
    </xf>
    <xf numFmtId="4" fontId="49" fillId="0" borderId="3" xfId="0" applyNumberFormat="1" applyFont="1" applyBorder="1" applyAlignment="1">
      <alignment horizontal="right" vertical="center" wrapText="1" readingOrder="1"/>
    </xf>
    <xf numFmtId="4" fontId="46" fillId="10" borderId="3" xfId="0" applyNumberFormat="1" applyFont="1" applyFill="1" applyBorder="1" applyAlignment="1" applyProtection="1"/>
    <xf numFmtId="4" fontId="48" fillId="16" borderId="3" xfId="0" applyNumberFormat="1" applyFont="1" applyFill="1" applyBorder="1" applyAlignment="1">
      <alignment horizontal="left" vertical="center" wrapText="1" readingOrder="1"/>
    </xf>
    <xf numFmtId="4" fontId="47" fillId="0" borderId="6" xfId="0" applyNumberFormat="1" applyFont="1" applyFill="1" applyBorder="1" applyAlignment="1" applyProtection="1"/>
    <xf numFmtId="4" fontId="47" fillId="0" borderId="7" xfId="0" applyNumberFormat="1" applyFont="1" applyFill="1" applyBorder="1" applyAlignment="1" applyProtection="1"/>
    <xf numFmtId="4" fontId="49" fillId="9" borderId="0" xfId="0" applyNumberFormat="1" applyFont="1" applyFill="1" applyBorder="1" applyAlignment="1" applyProtection="1"/>
    <xf numFmtId="0" fontId="49" fillId="9" borderId="0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horizontal="center" vertical="center"/>
    </xf>
    <xf numFmtId="0" fontId="29" fillId="9" borderId="3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 applyProtection="1"/>
    <xf numFmtId="4" fontId="31" fillId="6" borderId="3" xfId="0" applyNumberFormat="1" applyFont="1" applyFill="1" applyBorder="1" applyAlignment="1">
      <alignment horizontal="right" vertical="center" wrapText="1" readingOrder="1"/>
    </xf>
    <xf numFmtId="4" fontId="31" fillId="7" borderId="3" xfId="0" applyNumberFormat="1" applyFont="1" applyFill="1" applyBorder="1" applyAlignment="1">
      <alignment horizontal="right" vertical="center" wrapText="1" readingOrder="1"/>
    </xf>
    <xf numFmtId="4" fontId="29" fillId="12" borderId="3" xfId="0" applyNumberFormat="1" applyFont="1" applyFill="1" applyBorder="1" applyAlignment="1" applyProtection="1"/>
    <xf numFmtId="4" fontId="29" fillId="13" borderId="3" xfId="0" applyNumberFormat="1" applyFont="1" applyFill="1" applyBorder="1" applyAlignment="1" applyProtection="1">
      <alignment horizontal="right"/>
    </xf>
    <xf numFmtId="4" fontId="29" fillId="14" borderId="3" xfId="0" applyNumberFormat="1" applyFont="1" applyFill="1" applyBorder="1" applyAlignment="1" applyProtection="1"/>
    <xf numFmtId="4" fontId="29" fillId="13" borderId="3" xfId="0" applyNumberFormat="1" applyFont="1" applyFill="1" applyBorder="1" applyAlignment="1" applyProtection="1"/>
    <xf numFmtId="4" fontId="31" fillId="0" borderId="3" xfId="0" applyNumberFormat="1" applyFont="1" applyBorder="1" applyAlignment="1">
      <alignment horizontal="right" vertical="center" wrapText="1" readingOrder="1"/>
    </xf>
    <xf numFmtId="4" fontId="31" fillId="0" borderId="3" xfId="0" applyNumberFormat="1" applyFont="1" applyBorder="1" applyAlignment="1">
      <alignment horizontal="left" vertical="center" wrapText="1" readingOrder="1"/>
    </xf>
    <xf numFmtId="4" fontId="31" fillId="7" borderId="3" xfId="0" applyNumberFormat="1" applyFont="1" applyFill="1" applyBorder="1" applyAlignment="1">
      <alignment horizontal="left" vertical="center" wrapText="1" readingOrder="1"/>
    </xf>
    <xf numFmtId="4" fontId="31" fillId="6" borderId="3" xfId="0" applyNumberFormat="1" applyFont="1" applyFill="1" applyBorder="1" applyAlignment="1">
      <alignment horizontal="left" vertical="center" wrapText="1" readingOrder="1"/>
    </xf>
    <xf numFmtId="4" fontId="31" fillId="15" borderId="3" xfId="0" applyNumberFormat="1" applyFont="1" applyFill="1" applyBorder="1" applyAlignment="1">
      <alignment horizontal="right" vertical="center" wrapText="1" readingOrder="1"/>
    </xf>
    <xf numFmtId="4" fontId="31" fillId="16" borderId="3" xfId="0" applyNumberFormat="1" applyFont="1" applyFill="1" applyBorder="1" applyAlignment="1">
      <alignment horizontal="right" vertical="center" wrapText="1" readingOrder="1"/>
    </xf>
    <xf numFmtId="4" fontId="29" fillId="10" borderId="3" xfId="0" applyNumberFormat="1" applyFont="1" applyFill="1" applyBorder="1" applyAlignment="1" applyProtection="1"/>
    <xf numFmtId="4" fontId="31" fillId="16" borderId="3" xfId="0" applyNumberFormat="1" applyFont="1" applyFill="1" applyBorder="1" applyAlignment="1">
      <alignment horizontal="left" vertical="center" wrapText="1" readingOrder="1"/>
    </xf>
    <xf numFmtId="4" fontId="21" fillId="0" borderId="6" xfId="0" applyNumberFormat="1" applyFont="1" applyFill="1" applyBorder="1" applyAlignment="1" applyProtection="1"/>
    <xf numFmtId="4" fontId="21" fillId="0" borderId="7" xfId="0" applyNumberFormat="1" applyFont="1" applyFill="1" applyBorder="1" applyAlignment="1" applyProtection="1"/>
    <xf numFmtId="4" fontId="50" fillId="9" borderId="0" xfId="0" applyNumberFormat="1" applyFont="1" applyFill="1" applyBorder="1" applyAlignment="1" applyProtection="1"/>
    <xf numFmtId="0" fontId="50" fillId="9" borderId="0" xfId="0" applyNumberFormat="1" applyFont="1" applyFill="1" applyBorder="1" applyAlignment="1" applyProtection="1"/>
    <xf numFmtId="0" fontId="42" fillId="9" borderId="3" xfId="0" applyNumberFormat="1" applyFont="1" applyFill="1" applyBorder="1" applyAlignment="1" applyProtection="1">
      <alignment horizontal="center" vertical="center" wrapText="1"/>
    </xf>
    <xf numFmtId="4" fontId="43" fillId="11" borderId="7" xfId="0" applyNumberFormat="1" applyFont="1" applyFill="1" applyBorder="1" applyAlignment="1" applyProtection="1"/>
    <xf numFmtId="4" fontId="42" fillId="0" borderId="3" xfId="0" applyNumberFormat="1" applyFont="1" applyFill="1" applyBorder="1" applyAlignment="1" applyProtection="1">
      <alignment horizontal="right"/>
    </xf>
    <xf numFmtId="3" fontId="51" fillId="0" borderId="3" xfId="0" applyNumberFormat="1" applyFont="1" applyFill="1" applyBorder="1" applyAlignment="1" applyProtection="1"/>
    <xf numFmtId="0" fontId="19" fillId="19" borderId="3" xfId="0" applyFont="1" applyFill="1" applyBorder="1" applyAlignment="1">
      <alignment horizontal="left" vertical="center" wrapText="1" readingOrder="1"/>
    </xf>
    <xf numFmtId="4" fontId="19" fillId="19" borderId="3" xfId="0" applyNumberFormat="1" applyFont="1" applyFill="1" applyBorder="1" applyAlignment="1">
      <alignment horizontal="right" vertical="center" wrapText="1" readingOrder="1"/>
    </xf>
    <xf numFmtId="3" fontId="19" fillId="19" borderId="3" xfId="0" applyNumberFormat="1" applyFont="1" applyFill="1" applyBorder="1" applyAlignment="1">
      <alignment horizontal="right" vertical="center" wrapText="1" readingOrder="1"/>
    </xf>
    <xf numFmtId="0" fontId="31" fillId="7" borderId="3" xfId="0" applyFont="1" applyFill="1" applyBorder="1" applyAlignment="1">
      <alignment horizontal="left" vertical="center" wrapText="1" readingOrder="1"/>
    </xf>
    <xf numFmtId="3" fontId="31" fillId="7" borderId="3" xfId="0" applyNumberFormat="1" applyFont="1" applyFill="1" applyBorder="1" applyAlignment="1">
      <alignment horizontal="right" vertical="center" wrapText="1" readingOrder="1"/>
    </xf>
    <xf numFmtId="0" fontId="29" fillId="13" borderId="3" xfId="0" applyNumberFormat="1" applyFont="1" applyFill="1" applyBorder="1" applyAlignment="1" applyProtection="1">
      <alignment horizontal="center"/>
    </xf>
    <xf numFmtId="0" fontId="29" fillId="13" borderId="3" xfId="0" applyNumberFormat="1" applyFont="1" applyFill="1" applyBorder="1" applyAlignment="1" applyProtection="1">
      <alignment horizontal="left" wrapText="1"/>
    </xf>
    <xf numFmtId="3" fontId="29" fillId="13" borderId="3" xfId="0" applyNumberFormat="1" applyFont="1" applyFill="1" applyBorder="1" applyAlignment="1" applyProtection="1">
      <alignment horizontal="right"/>
    </xf>
    <xf numFmtId="0" fontId="29" fillId="14" borderId="3" xfId="0" applyNumberFormat="1" applyFont="1" applyFill="1" applyBorder="1" applyAlignment="1" applyProtection="1">
      <alignment horizontal="center"/>
    </xf>
    <xf numFmtId="0" fontId="29" fillId="14" borderId="3" xfId="0" applyNumberFormat="1" applyFont="1" applyFill="1" applyBorder="1" applyAlignment="1" applyProtection="1">
      <alignment wrapText="1"/>
    </xf>
    <xf numFmtId="3" fontId="29" fillId="14" borderId="3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horizontal="center"/>
    </xf>
    <xf numFmtId="0" fontId="29" fillId="0" borderId="3" xfId="0" applyNumberFormat="1" applyFont="1" applyFill="1" applyBorder="1" applyAlignment="1" applyProtection="1">
      <alignment wrapText="1"/>
    </xf>
    <xf numFmtId="3" fontId="29" fillId="0" borderId="3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wrapText="1"/>
    </xf>
    <xf numFmtId="3" fontId="21" fillId="0" borderId="3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/>
    <xf numFmtId="0" fontId="31" fillId="6" borderId="3" xfId="0" applyFont="1" applyFill="1" applyBorder="1" applyAlignment="1">
      <alignment horizontal="left" vertical="center" wrapText="1" readingOrder="1"/>
    </xf>
    <xf numFmtId="3" fontId="31" fillId="6" borderId="3" xfId="0" applyNumberFormat="1" applyFont="1" applyFill="1" applyBorder="1" applyAlignment="1">
      <alignment horizontal="right" vertical="center" wrapText="1" readingOrder="1"/>
    </xf>
    <xf numFmtId="0" fontId="31" fillId="8" borderId="3" xfId="0" applyFont="1" applyFill="1" applyBorder="1" applyAlignment="1">
      <alignment horizontal="left" vertical="center" wrapText="1" readingOrder="1"/>
    </xf>
    <xf numFmtId="3" fontId="29" fillId="12" borderId="3" xfId="0" applyNumberFormat="1" applyFont="1" applyFill="1" applyBorder="1" applyAlignment="1" applyProtection="1"/>
    <xf numFmtId="49" fontId="21" fillId="0" borderId="3" xfId="0" applyNumberFormat="1" applyFont="1" applyFill="1" applyBorder="1" applyAlignment="1" applyProtection="1">
      <alignment horizontal="center"/>
    </xf>
    <xf numFmtId="4" fontId="19" fillId="20" borderId="3" xfId="0" applyNumberFormat="1" applyFont="1" applyFill="1" applyBorder="1" applyAlignment="1">
      <alignment horizontal="right" vertical="center" wrapText="1" readingOrder="1"/>
    </xf>
    <xf numFmtId="4" fontId="0" fillId="0" borderId="0" xfId="0" applyNumberFormat="1"/>
    <xf numFmtId="4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1" fillId="21" borderId="3" xfId="0" applyNumberFormat="1" applyFont="1" applyFill="1" applyBorder="1" applyAlignment="1" applyProtection="1">
      <alignment horizontal="left" vertical="center" wrapText="1"/>
    </xf>
    <xf numFmtId="0" fontId="9" fillId="21" borderId="3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21" borderId="3" xfId="0" applyNumberFormat="1" applyFont="1" applyFill="1" applyBorder="1" applyAlignment="1">
      <alignment horizontal="right"/>
    </xf>
    <xf numFmtId="4" fontId="52" fillId="2" borderId="3" xfId="0" applyNumberFormat="1" applyFont="1" applyFill="1" applyBorder="1" applyAlignment="1">
      <alignment horizontal="right"/>
    </xf>
    <xf numFmtId="0" fontId="11" fillId="22" borderId="3" xfId="0" applyNumberFormat="1" applyFont="1" applyFill="1" applyBorder="1" applyAlignment="1" applyProtection="1">
      <alignment horizontal="left" vertical="center" wrapText="1"/>
    </xf>
    <xf numFmtId="4" fontId="6" fillId="22" borderId="3" xfId="0" applyNumberFormat="1" applyFont="1" applyFill="1" applyBorder="1" applyAlignment="1">
      <alignment horizontal="right"/>
    </xf>
    <xf numFmtId="0" fontId="11" fillId="22" borderId="3" xfId="0" applyFont="1" applyFill="1" applyBorder="1" applyAlignment="1">
      <alignment horizontal="left" vertical="center"/>
    </xf>
    <xf numFmtId="0" fontId="11" fillId="22" borderId="3" xfId="0" applyNumberFormat="1" applyFont="1" applyFill="1" applyBorder="1" applyAlignment="1" applyProtection="1">
      <alignment horizontal="left" vertical="center"/>
    </xf>
    <xf numFmtId="0" fontId="11" fillId="22" borderId="3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1" fillId="23" borderId="3" xfId="0" applyNumberFormat="1" applyFont="1" applyFill="1" applyBorder="1" applyAlignment="1" applyProtection="1">
      <alignment horizontal="left" vertical="center" wrapText="1"/>
    </xf>
    <xf numFmtId="4" fontId="6" fillId="2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5" borderId="0" xfId="0" applyNumberFormat="1" applyFill="1"/>
    <xf numFmtId="4" fontId="28" fillId="5" borderId="0" xfId="0" applyNumberFormat="1" applyFont="1" applyFill="1" applyBorder="1" applyAlignment="1" applyProtection="1"/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4" fontId="6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0" borderId="3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</xf>
    <xf numFmtId="0" fontId="57" fillId="0" borderId="0" xfId="0" applyFont="1" applyFill="1" applyBorder="1"/>
    <xf numFmtId="0" fontId="34" fillId="0" borderId="8" xfId="1" applyNumberFormat="1" applyFont="1" applyFill="1" applyBorder="1" applyAlignment="1">
      <alignment vertical="center" wrapText="1" readingOrder="1"/>
    </xf>
    <xf numFmtId="0" fontId="34" fillId="0" borderId="8" xfId="1" applyNumberFormat="1" applyFont="1" applyFill="1" applyBorder="1" applyAlignment="1">
      <alignment horizontal="right" vertical="center" wrapText="1" readingOrder="1"/>
    </xf>
    <xf numFmtId="0" fontId="59" fillId="24" borderId="0" xfId="1" applyNumberFormat="1" applyFont="1" applyFill="1" applyBorder="1" applyAlignment="1">
      <alignment horizontal="left" vertical="center" wrapText="1" readingOrder="1"/>
    </xf>
    <xf numFmtId="0" fontId="59" fillId="24" borderId="0" xfId="1" applyNumberFormat="1" applyFont="1" applyFill="1" applyBorder="1" applyAlignment="1">
      <alignment vertical="center" wrapText="1" readingOrder="1"/>
    </xf>
    <xf numFmtId="164" fontId="59" fillId="24" borderId="0" xfId="1" applyNumberFormat="1" applyFont="1" applyFill="1" applyBorder="1" applyAlignment="1">
      <alignment horizontal="right" vertical="center" wrapText="1" readingOrder="1"/>
    </xf>
    <xf numFmtId="0" fontId="59" fillId="25" borderId="0" xfId="1" applyNumberFormat="1" applyFont="1" applyFill="1" applyBorder="1" applyAlignment="1">
      <alignment horizontal="left" vertical="center" wrapText="1" readingOrder="1"/>
    </xf>
    <xf numFmtId="0" fontId="59" fillId="25" borderId="0" xfId="1" applyNumberFormat="1" applyFont="1" applyFill="1" applyBorder="1" applyAlignment="1">
      <alignment vertical="center" wrapText="1" readingOrder="1"/>
    </xf>
    <xf numFmtId="164" fontId="59" fillId="25" borderId="0" xfId="1" applyNumberFormat="1" applyFont="1" applyFill="1" applyBorder="1" applyAlignment="1">
      <alignment horizontal="right" vertical="center" wrapText="1" readingOrder="1"/>
    </xf>
    <xf numFmtId="0" fontId="59" fillId="26" borderId="0" xfId="1" applyNumberFormat="1" applyFont="1" applyFill="1" applyBorder="1" applyAlignment="1">
      <alignment horizontal="left" vertical="center" wrapText="1" readingOrder="1"/>
    </xf>
    <xf numFmtId="0" fontId="59" fillId="26" borderId="0" xfId="1" applyNumberFormat="1" applyFont="1" applyFill="1" applyBorder="1" applyAlignment="1">
      <alignment vertical="center" wrapText="1" readingOrder="1"/>
    </xf>
    <xf numFmtId="164" fontId="59" fillId="26" borderId="0" xfId="1" applyNumberFormat="1" applyFont="1" applyFill="1" applyBorder="1" applyAlignment="1">
      <alignment horizontal="right" vertical="center" wrapText="1" readingOrder="1"/>
    </xf>
    <xf numFmtId="0" fontId="19" fillId="27" borderId="0" xfId="1" applyNumberFormat="1" applyFont="1" applyFill="1" applyBorder="1" applyAlignment="1">
      <alignment horizontal="left" vertical="center" wrapText="1" readingOrder="1"/>
    </xf>
    <xf numFmtId="0" fontId="19" fillId="27" borderId="0" xfId="1" applyNumberFormat="1" applyFont="1" applyFill="1" applyBorder="1" applyAlignment="1">
      <alignment vertical="center" wrapText="1" readingOrder="1"/>
    </xf>
    <xf numFmtId="164" fontId="19" fillId="27" borderId="0" xfId="1" applyNumberFormat="1" applyFont="1" applyFill="1" applyBorder="1" applyAlignment="1">
      <alignment horizontal="right" vertical="center" wrapText="1" readingOrder="1"/>
    </xf>
    <xf numFmtId="0" fontId="19" fillId="6" borderId="0" xfId="1" applyNumberFormat="1" applyFont="1" applyFill="1" applyBorder="1" applyAlignment="1">
      <alignment horizontal="left" vertical="center" wrapText="1" readingOrder="1"/>
    </xf>
    <xf numFmtId="0" fontId="19" fillId="6" borderId="0" xfId="1" applyNumberFormat="1" applyFont="1" applyFill="1" applyBorder="1" applyAlignment="1">
      <alignment vertical="center" wrapText="1" readingOrder="1"/>
    </xf>
    <xf numFmtId="164" fontId="19" fillId="6" borderId="0" xfId="1" applyNumberFormat="1" applyFont="1" applyFill="1" applyBorder="1" applyAlignment="1">
      <alignment horizontal="right" vertical="center" wrapText="1" readingOrder="1"/>
    </xf>
    <xf numFmtId="0" fontId="19" fillId="7" borderId="0" xfId="1" applyNumberFormat="1" applyFont="1" applyFill="1" applyBorder="1" applyAlignment="1">
      <alignment horizontal="left" vertical="center" wrapText="1" readingOrder="1"/>
    </xf>
    <xf numFmtId="0" fontId="19" fillId="7" borderId="0" xfId="1" applyNumberFormat="1" applyFont="1" applyFill="1" applyBorder="1" applyAlignment="1">
      <alignment vertical="center" wrapText="1" readingOrder="1"/>
    </xf>
    <xf numFmtId="164" fontId="19" fillId="7" borderId="0" xfId="1" applyNumberFormat="1" applyFont="1" applyFill="1" applyBorder="1" applyAlignment="1">
      <alignment horizontal="right" vertical="center" wrapText="1" readingOrder="1"/>
    </xf>
    <xf numFmtId="0" fontId="19" fillId="28" borderId="0" xfId="1" applyNumberFormat="1" applyFont="1" applyFill="1" applyBorder="1" applyAlignment="1">
      <alignment horizontal="left" vertical="center" wrapText="1" readingOrder="1"/>
    </xf>
    <xf numFmtId="0" fontId="19" fillId="28" borderId="0" xfId="1" applyNumberFormat="1" applyFont="1" applyFill="1" applyBorder="1" applyAlignment="1">
      <alignment vertical="center" wrapText="1" readingOrder="1"/>
    </xf>
    <xf numFmtId="164" fontId="19" fillId="28" borderId="0" xfId="1" applyNumberFormat="1" applyFont="1" applyFill="1" applyBorder="1" applyAlignment="1">
      <alignment horizontal="right" vertical="center" wrapText="1" readingOrder="1"/>
    </xf>
    <xf numFmtId="0" fontId="19" fillId="29" borderId="0" xfId="1" applyNumberFormat="1" applyFont="1" applyFill="1" applyBorder="1" applyAlignment="1">
      <alignment horizontal="left" vertical="center" wrapText="1" readingOrder="1"/>
    </xf>
    <xf numFmtId="0" fontId="19" fillId="29" borderId="0" xfId="1" applyNumberFormat="1" applyFont="1" applyFill="1" applyBorder="1" applyAlignment="1">
      <alignment vertical="center" wrapText="1" readingOrder="1"/>
    </xf>
    <xf numFmtId="164" fontId="19" fillId="29" borderId="0" xfId="1" applyNumberFormat="1" applyFont="1" applyFill="1" applyBorder="1" applyAlignment="1">
      <alignment horizontal="right" vertical="center" wrapText="1" readingOrder="1"/>
    </xf>
    <xf numFmtId="0" fontId="19" fillId="30" borderId="0" xfId="1" applyNumberFormat="1" applyFont="1" applyFill="1" applyBorder="1" applyAlignment="1">
      <alignment horizontal="left" vertical="center" wrapText="1" readingOrder="1"/>
    </xf>
    <xf numFmtId="0" fontId="19" fillId="30" borderId="0" xfId="1" applyNumberFormat="1" applyFont="1" applyFill="1" applyBorder="1" applyAlignment="1">
      <alignment vertical="center" wrapText="1" readingOrder="1"/>
    </xf>
    <xf numFmtId="164" fontId="19" fillId="30" borderId="0" xfId="1" applyNumberFormat="1" applyFont="1" applyFill="1" applyBorder="1" applyAlignment="1">
      <alignment horizontal="right" vertical="center" wrapText="1" readingOrder="1"/>
    </xf>
    <xf numFmtId="0" fontId="19" fillId="31" borderId="0" xfId="1" applyNumberFormat="1" applyFont="1" applyFill="1" applyBorder="1" applyAlignment="1">
      <alignment horizontal="left" vertical="center" wrapText="1" readingOrder="1"/>
    </xf>
    <xf numFmtId="0" fontId="19" fillId="31" borderId="0" xfId="1" applyNumberFormat="1" applyFont="1" applyFill="1" applyBorder="1" applyAlignment="1">
      <alignment vertical="center" wrapText="1" readingOrder="1"/>
    </xf>
    <xf numFmtId="164" fontId="19" fillId="31" borderId="0" xfId="1" applyNumberFormat="1" applyFont="1" applyFill="1" applyBorder="1" applyAlignment="1">
      <alignment horizontal="right" vertical="center" wrapText="1" readingOrder="1"/>
    </xf>
    <xf numFmtId="0" fontId="19" fillId="0" borderId="0" xfId="1" applyNumberFormat="1" applyFont="1" applyFill="1" applyBorder="1" applyAlignment="1">
      <alignment horizontal="left" vertical="center" wrapText="1" readingOrder="1"/>
    </xf>
    <xf numFmtId="0" fontId="19" fillId="0" borderId="0" xfId="1" applyNumberFormat="1" applyFont="1" applyFill="1" applyBorder="1" applyAlignment="1">
      <alignment vertical="center" wrapText="1" readingOrder="1"/>
    </xf>
    <xf numFmtId="164" fontId="19" fillId="0" borderId="0" xfId="1" applyNumberFormat="1" applyFont="1" applyFill="1" applyBorder="1" applyAlignment="1">
      <alignment horizontal="right" vertical="center" wrapText="1" readingOrder="1"/>
    </xf>
    <xf numFmtId="0" fontId="34" fillId="0" borderId="0" xfId="1" applyNumberFormat="1" applyFont="1" applyFill="1" applyBorder="1" applyAlignment="1">
      <alignment horizontal="left" vertical="center" wrapText="1" readingOrder="1"/>
    </xf>
    <xf numFmtId="0" fontId="34" fillId="0" borderId="0" xfId="1" applyNumberFormat="1" applyFont="1" applyFill="1" applyBorder="1" applyAlignment="1">
      <alignment vertical="center" wrapText="1" readingOrder="1"/>
    </xf>
    <xf numFmtId="164" fontId="34" fillId="0" borderId="0" xfId="1" applyNumberFormat="1" applyFont="1" applyFill="1" applyBorder="1" applyAlignment="1">
      <alignment horizontal="right" vertical="center" wrapText="1" readingOrder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wrapText="1"/>
    </xf>
    <xf numFmtId="4" fontId="54" fillId="0" borderId="0" xfId="0" applyNumberFormat="1" applyFont="1" applyFill="1" applyBorder="1" applyAlignment="1" applyProtection="1">
      <alignment horizontal="center" vertical="center" wrapText="1"/>
    </xf>
    <xf numFmtId="4" fontId="28" fillId="7" borderId="3" xfId="0" applyNumberFormat="1" applyFont="1" applyFill="1" applyBorder="1" applyAlignment="1">
      <alignment horizontal="left" vertical="center" wrapText="1" readingOrder="1"/>
    </xf>
    <xf numFmtId="4" fontId="6" fillId="2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34" borderId="0" xfId="0" applyNumberFormat="1" applyFont="1" applyFill="1" applyBorder="1" applyAlignment="1" applyProtection="1">
      <alignment horizontal="center" vertical="center" wrapText="1"/>
    </xf>
    <xf numFmtId="0" fontId="10" fillId="0" borderId="3" xfId="0" quotePrefix="1" applyFont="1" applyFill="1" applyBorder="1" applyAlignment="1">
      <alignment horizontal="left" vertical="center"/>
    </xf>
    <xf numFmtId="0" fontId="0" fillId="35" borderId="0" xfId="0" applyFill="1"/>
    <xf numFmtId="4" fontId="0" fillId="35" borderId="0" xfId="0" applyNumberFormat="1" applyFill="1"/>
    <xf numFmtId="0" fontId="6" fillId="0" borderId="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36" borderId="3" xfId="0" applyNumberFormat="1" applyFont="1" applyFill="1" applyBorder="1" applyAlignment="1" applyProtection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6" fillId="23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/>
    <xf numFmtId="0" fontId="62" fillId="0" borderId="3" xfId="0" applyNumberFormat="1" applyFont="1" applyFill="1" applyBorder="1" applyAlignment="1" applyProtection="1">
      <alignment wrapText="1"/>
    </xf>
    <xf numFmtId="4" fontId="6" fillId="0" borderId="3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62" fillId="5" borderId="3" xfId="0" applyNumberFormat="1" applyFont="1" applyFill="1" applyBorder="1" applyAlignment="1" applyProtection="1">
      <alignment wrapText="1"/>
    </xf>
    <xf numFmtId="4" fontId="6" fillId="5" borderId="3" xfId="0" applyNumberFormat="1" applyFont="1" applyFill="1" applyBorder="1" applyAlignment="1" applyProtection="1"/>
    <xf numFmtId="0" fontId="19" fillId="0" borderId="0" xfId="1" applyFont="1" applyFill="1" applyAlignment="1">
      <alignment horizontal="left" vertical="center" wrapText="1" readingOrder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/>
    <xf numFmtId="0" fontId="19" fillId="6" borderId="3" xfId="1" applyFont="1" applyFill="1" applyBorder="1" applyAlignment="1">
      <alignment horizontal="left" vertical="center" wrapText="1" readingOrder="1"/>
    </xf>
    <xf numFmtId="4" fontId="19" fillId="6" borderId="3" xfId="1" applyNumberFormat="1" applyFont="1" applyFill="1" applyBorder="1" applyAlignment="1">
      <alignment horizontal="right" vertical="center" wrapText="1" readingOrder="1"/>
    </xf>
    <xf numFmtId="3" fontId="19" fillId="6" borderId="3" xfId="1" applyNumberFormat="1" applyFont="1" applyFill="1" applyBorder="1" applyAlignment="1">
      <alignment horizontal="right" vertical="center" wrapText="1" readingOrder="1"/>
    </xf>
    <xf numFmtId="0" fontId="19" fillId="7" borderId="3" xfId="1" applyFont="1" applyFill="1" applyBorder="1" applyAlignment="1">
      <alignment horizontal="left" vertical="center" wrapText="1" readingOrder="1"/>
    </xf>
    <xf numFmtId="4" fontId="19" fillId="7" borderId="3" xfId="1" applyNumberFormat="1" applyFont="1" applyFill="1" applyBorder="1" applyAlignment="1">
      <alignment horizontal="right" vertical="center" wrapText="1" readingOrder="1"/>
    </xf>
    <xf numFmtId="3" fontId="19" fillId="7" borderId="3" xfId="1" applyNumberFormat="1" applyFont="1" applyFill="1" applyBorder="1" applyAlignment="1">
      <alignment horizontal="right" vertical="center" wrapText="1" readingOrder="1"/>
    </xf>
    <xf numFmtId="0" fontId="6" fillId="37" borderId="3" xfId="0" applyNumberFormat="1" applyFont="1" applyFill="1" applyBorder="1" applyAlignment="1" applyProtection="1">
      <alignment horizontal="center"/>
    </xf>
    <xf numFmtId="0" fontId="6" fillId="37" borderId="3" xfId="0" applyNumberFormat="1" applyFont="1" applyFill="1" applyBorder="1" applyAlignment="1" applyProtection="1">
      <alignment horizontal="left" wrapText="1"/>
    </xf>
    <xf numFmtId="3" fontId="6" fillId="37" borderId="3" xfId="0" applyNumberFormat="1" applyFont="1" applyFill="1" applyBorder="1" applyAlignment="1" applyProtection="1">
      <alignment horizontal="right"/>
    </xf>
    <xf numFmtId="4" fontId="6" fillId="37" borderId="3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center"/>
    </xf>
    <xf numFmtId="3" fontId="3" fillId="0" borderId="3" xfId="0" applyNumberFormat="1" applyFont="1" applyFill="1" applyBorder="1" applyAlignment="1" applyProtection="1"/>
    <xf numFmtId="4" fontId="3" fillId="0" borderId="3" xfId="0" applyNumberFormat="1" applyFont="1" applyFill="1" applyBorder="1" applyAlignment="1" applyProtection="1"/>
    <xf numFmtId="0" fontId="6" fillId="4" borderId="3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wrapText="1"/>
    </xf>
    <xf numFmtId="3" fontId="6" fillId="4" borderId="3" xfId="0" applyNumberFormat="1" applyFont="1" applyFill="1" applyBorder="1" applyAlignment="1" applyProtection="1"/>
    <xf numFmtId="4" fontId="6" fillId="4" borderId="3" xfId="0" applyNumberFormat="1" applyFont="1" applyFill="1" applyBorder="1" applyAlignment="1" applyProtection="1"/>
    <xf numFmtId="3" fontId="6" fillId="0" borderId="3" xfId="0" applyNumberFormat="1" applyFont="1" applyFill="1" applyBorder="1" applyAlignment="1" applyProtection="1"/>
    <xf numFmtId="4" fontId="6" fillId="0" borderId="3" xfId="0" applyNumberFormat="1" applyFont="1" applyFill="1" applyBorder="1" applyAlignment="1" applyProtection="1">
      <alignment horizontal="right"/>
    </xf>
    <xf numFmtId="0" fontId="19" fillId="31" borderId="3" xfId="1" applyFont="1" applyFill="1" applyBorder="1" applyAlignment="1">
      <alignment horizontal="center" vertical="center" wrapText="1" readingOrder="1"/>
    </xf>
    <xf numFmtId="0" fontId="19" fillId="0" borderId="3" xfId="1" applyFont="1" applyBorder="1" applyAlignment="1">
      <alignment horizontal="center" vertical="center" wrapText="1" readingOrder="1"/>
    </xf>
    <xf numFmtId="3" fontId="6" fillId="37" borderId="3" xfId="0" applyNumberFormat="1" applyFont="1" applyFill="1" applyBorder="1" applyAlignment="1" applyProtection="1"/>
    <xf numFmtId="0" fontId="19" fillId="0" borderId="3" xfId="1" applyFont="1" applyFill="1" applyBorder="1" applyAlignment="1">
      <alignment horizontal="left" vertical="center" wrapText="1" readingOrder="1"/>
    </xf>
    <xf numFmtId="3" fontId="19" fillId="0" borderId="3" xfId="1" applyNumberFormat="1" applyFont="1" applyFill="1" applyBorder="1" applyAlignment="1">
      <alignment horizontal="right" vertical="center" wrapText="1" readingOrder="1"/>
    </xf>
    <xf numFmtId="3" fontId="9" fillId="0" borderId="3" xfId="0" applyNumberFormat="1" applyFont="1" applyFill="1" applyBorder="1" applyAlignment="1" applyProtection="1"/>
    <xf numFmtId="3" fontId="20" fillId="0" borderId="3" xfId="0" applyNumberFormat="1" applyFont="1" applyFill="1" applyBorder="1" applyAlignment="1" applyProtection="1"/>
    <xf numFmtId="3" fontId="22" fillId="0" borderId="3" xfId="0" applyNumberFormat="1" applyFont="1" applyFill="1" applyBorder="1" applyAlignment="1" applyProtection="1"/>
    <xf numFmtId="4" fontId="19" fillId="0" borderId="3" xfId="1" applyNumberFormat="1" applyFont="1" applyFill="1" applyBorder="1" applyAlignment="1">
      <alignment horizontal="right" vertical="center" wrapText="1" readingOrder="1"/>
    </xf>
    <xf numFmtId="3" fontId="6" fillId="33" borderId="3" xfId="0" applyNumberFormat="1" applyFont="1" applyFill="1" applyBorder="1" applyAlignment="1" applyProtection="1"/>
    <xf numFmtId="3" fontId="6" fillId="37" borderId="3" xfId="0" applyNumberFormat="1" applyFont="1" applyFill="1" applyBorder="1" applyAlignment="1" applyProtection="1">
      <alignment horizontal="center"/>
    </xf>
    <xf numFmtId="3" fontId="6" fillId="37" borderId="3" xfId="0" applyNumberFormat="1" applyFont="1" applyFill="1" applyBorder="1" applyAlignment="1" applyProtection="1">
      <alignment wrapText="1"/>
    </xf>
    <xf numFmtId="0" fontId="19" fillId="38" borderId="3" xfId="1" applyFont="1" applyFill="1" applyBorder="1" applyAlignment="1">
      <alignment horizontal="left" vertical="center" wrapText="1" readingOrder="1"/>
    </xf>
    <xf numFmtId="4" fontId="19" fillId="38" borderId="3" xfId="1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 applyProtection="1"/>
    <xf numFmtId="0" fontId="19" fillId="39" borderId="3" xfId="1" applyFont="1" applyFill="1" applyBorder="1" applyAlignment="1">
      <alignment horizontal="left" vertical="center" wrapText="1" readingOrder="1"/>
    </xf>
    <xf numFmtId="3" fontId="19" fillId="39" borderId="3" xfId="1" applyNumberFormat="1" applyFont="1" applyFill="1" applyBorder="1" applyAlignment="1">
      <alignment horizontal="right" vertical="center" wrapText="1" readingOrder="1"/>
    </xf>
    <xf numFmtId="0" fontId="65" fillId="0" borderId="3" xfId="1" applyFont="1" applyFill="1" applyBorder="1" applyAlignment="1">
      <alignment horizontal="right" vertical="center" wrapText="1" readingOrder="1"/>
    </xf>
    <xf numFmtId="0" fontId="34" fillId="0" borderId="3" xfId="1" applyFont="1" applyFill="1" applyBorder="1" applyAlignment="1">
      <alignment horizontal="right" vertical="center" wrapText="1" readingOrder="1"/>
    </xf>
    <xf numFmtId="0" fontId="25" fillId="0" borderId="3" xfId="1" applyFont="1" applyFill="1" applyBorder="1" applyAlignment="1">
      <alignment horizontal="left" vertical="center" wrapText="1" readingOrder="1"/>
    </xf>
    <xf numFmtId="0" fontId="6" fillId="37" borderId="3" xfId="0" applyNumberFormat="1" applyFont="1" applyFill="1" applyBorder="1" applyAlignment="1" applyProtection="1">
      <alignment wrapText="1"/>
    </xf>
    <xf numFmtId="3" fontId="6" fillId="23" borderId="3" xfId="0" applyNumberFormat="1" applyFont="1" applyFill="1" applyBorder="1" applyAlignment="1" applyProtection="1">
      <alignment horizontal="left"/>
    </xf>
    <xf numFmtId="3" fontId="6" fillId="23" borderId="3" xfId="0" applyNumberFormat="1" applyFont="1" applyFill="1" applyBorder="1" applyAlignment="1" applyProtection="1">
      <alignment wrapText="1"/>
    </xf>
    <xf numFmtId="3" fontId="6" fillId="23" borderId="3" xfId="0" applyNumberFormat="1" applyFont="1" applyFill="1" applyBorder="1" applyAlignment="1" applyProtection="1"/>
    <xf numFmtId="3" fontId="6" fillId="4" borderId="3" xfId="0" applyNumberFormat="1" applyFont="1" applyFill="1" applyBorder="1" applyAlignment="1" applyProtection="1">
      <alignment horizontal="center"/>
    </xf>
    <xf numFmtId="3" fontId="6" fillId="4" borderId="3" xfId="0" applyNumberFormat="1" applyFont="1" applyFill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Alignment="1" applyProtection="1">
      <alignment horizontal="center"/>
    </xf>
    <xf numFmtId="3" fontId="3" fillId="0" borderId="3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/>
    <xf numFmtId="3" fontId="3" fillId="5" borderId="7" xfId="0" applyNumberFormat="1" applyFont="1" applyFill="1" applyBorder="1" applyAlignment="1" applyProtection="1"/>
    <xf numFmtId="0" fontId="64" fillId="36" borderId="0" xfId="0" applyNumberFormat="1" applyFont="1" applyFill="1" applyBorder="1" applyAlignment="1" applyProtection="1">
      <alignment horizontal="center"/>
    </xf>
    <xf numFmtId="0" fontId="60" fillId="36" borderId="0" xfId="0" applyNumberFormat="1" applyFont="1" applyFill="1" applyBorder="1" applyAlignment="1" applyProtection="1">
      <alignment wrapText="1"/>
    </xf>
    <xf numFmtId="0" fontId="60" fillId="36" borderId="0" xfId="0" applyNumberFormat="1" applyFont="1" applyFill="1" applyBorder="1" applyAlignment="1" applyProtection="1"/>
    <xf numFmtId="0" fontId="9" fillId="2" borderId="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4" fontId="37" fillId="12" borderId="1" xfId="0" applyNumberFormat="1" applyFont="1" applyFill="1" applyBorder="1" applyAlignment="1" applyProtection="1">
      <alignment horizontal="left"/>
    </xf>
    <xf numFmtId="4" fontId="37" fillId="12" borderId="2" xfId="0" applyNumberFormat="1" applyFont="1" applyFill="1" applyBorder="1" applyAlignment="1" applyProtection="1">
      <alignment horizontal="left"/>
    </xf>
    <xf numFmtId="4" fontId="37" fillId="12" borderId="4" xfId="0" applyNumberFormat="1" applyFont="1" applyFill="1" applyBorder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8" fillId="7" borderId="1" xfId="0" applyFont="1" applyFill="1" applyBorder="1" applyAlignment="1">
      <alignment horizontal="left" vertical="center" wrapText="1" readingOrder="1"/>
    </xf>
    <xf numFmtId="0" fontId="28" fillId="7" borderId="2" xfId="0" applyFont="1" applyFill="1" applyBorder="1" applyAlignment="1">
      <alignment horizontal="left" vertical="center" wrapText="1" readingOrder="1"/>
    </xf>
    <xf numFmtId="0" fontId="28" fillId="7" borderId="4" xfId="0" applyFont="1" applyFill="1" applyBorder="1" applyAlignment="1">
      <alignment horizontal="left" vertical="center" wrapText="1" readingOrder="1"/>
    </xf>
    <xf numFmtId="0" fontId="19" fillId="6" borderId="1" xfId="0" applyFont="1" applyFill="1" applyBorder="1" applyAlignment="1">
      <alignment horizontal="center" vertical="center" wrapText="1" readingOrder="1"/>
    </xf>
    <xf numFmtId="0" fontId="19" fillId="6" borderId="2" xfId="0" applyFont="1" applyFill="1" applyBorder="1" applyAlignment="1">
      <alignment horizontal="center" vertical="center" wrapText="1" readingOrder="1"/>
    </xf>
    <xf numFmtId="0" fontId="19" fillId="6" borderId="4" xfId="0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 readingOrder="1"/>
    </xf>
    <xf numFmtId="0" fontId="19" fillId="19" borderId="2" xfId="0" applyFont="1" applyFill="1" applyBorder="1" applyAlignment="1">
      <alignment horizontal="center" vertical="center" wrapText="1" readingOrder="1"/>
    </xf>
    <xf numFmtId="0" fontId="19" fillId="19" borderId="4" xfId="0" applyFont="1" applyFill="1" applyBorder="1" applyAlignment="1">
      <alignment horizontal="center" vertical="center" wrapText="1" readingOrder="1"/>
    </xf>
    <xf numFmtId="0" fontId="19" fillId="20" borderId="1" xfId="0" applyFont="1" applyFill="1" applyBorder="1" applyAlignment="1">
      <alignment horizontal="center" vertical="center" wrapText="1" readingOrder="1"/>
    </xf>
    <xf numFmtId="0" fontId="19" fillId="20" borderId="2" xfId="0" applyFont="1" applyFill="1" applyBorder="1" applyAlignment="1">
      <alignment horizontal="center" vertical="center" wrapText="1" readingOrder="1"/>
    </xf>
    <xf numFmtId="0" fontId="19" fillId="20" borderId="4" xfId="0" applyFont="1" applyFill="1" applyBorder="1" applyAlignment="1">
      <alignment horizontal="center" vertical="center" wrapText="1" readingOrder="1"/>
    </xf>
    <xf numFmtId="0" fontId="28" fillId="12" borderId="1" xfId="0" applyNumberFormat="1" applyFont="1" applyFill="1" applyBorder="1" applyAlignment="1" applyProtection="1">
      <alignment horizontal="left" wrapText="1"/>
    </xf>
    <xf numFmtId="0" fontId="28" fillId="12" borderId="4" xfId="0" applyNumberFormat="1" applyFont="1" applyFill="1" applyBorder="1" applyAlignment="1" applyProtection="1">
      <alignment horizontal="left" wrapText="1"/>
    </xf>
    <xf numFmtId="0" fontId="26" fillId="0" borderId="3" xfId="0" applyNumberFormat="1" applyFont="1" applyFill="1" applyBorder="1" applyAlignment="1" applyProtection="1">
      <alignment horizontal="center" vertical="center"/>
    </xf>
    <xf numFmtId="164" fontId="19" fillId="30" borderId="0" xfId="1" applyNumberFormat="1" applyFont="1" applyFill="1" applyBorder="1" applyAlignment="1">
      <alignment horizontal="right" vertical="center" wrapText="1" readingOrder="1"/>
    </xf>
    <xf numFmtId="0" fontId="57" fillId="0" borderId="0" xfId="0" applyFont="1" applyFill="1" applyBorder="1"/>
    <xf numFmtId="164" fontId="23" fillId="32" borderId="0" xfId="1" applyNumberFormat="1" applyFont="1" applyFill="1" applyBorder="1" applyAlignment="1">
      <alignment horizontal="right" vertical="center" wrapText="1" readingOrder="1"/>
    </xf>
    <xf numFmtId="0" fontId="57" fillId="5" borderId="0" xfId="0" applyFont="1" applyFill="1" applyBorder="1"/>
    <xf numFmtId="164" fontId="19" fillId="0" borderId="0" xfId="1" applyNumberFormat="1" applyFont="1" applyFill="1" applyBorder="1" applyAlignment="1">
      <alignment horizontal="right" vertical="center" wrapText="1" readingOrder="1"/>
    </xf>
    <xf numFmtId="164" fontId="34" fillId="0" borderId="0" xfId="1" applyNumberFormat="1" applyFont="1" applyFill="1" applyBorder="1" applyAlignment="1">
      <alignment horizontal="right" vertical="center" wrapText="1" readingOrder="1"/>
    </xf>
    <xf numFmtId="164" fontId="19" fillId="28" borderId="0" xfId="1" applyNumberFormat="1" applyFont="1" applyFill="1" applyBorder="1" applyAlignment="1">
      <alignment horizontal="right" vertical="center" wrapText="1" readingOrder="1"/>
    </xf>
    <xf numFmtId="164" fontId="19" fillId="29" borderId="0" xfId="1" applyNumberFormat="1" applyFont="1" applyFill="1" applyBorder="1" applyAlignment="1">
      <alignment horizontal="right" vertical="center" wrapText="1" readingOrder="1"/>
    </xf>
    <xf numFmtId="164" fontId="19" fillId="31" borderId="0" xfId="1" applyNumberFormat="1" applyFont="1" applyFill="1" applyBorder="1" applyAlignment="1">
      <alignment horizontal="right" vertical="center" wrapText="1" readingOrder="1"/>
    </xf>
    <xf numFmtId="164" fontId="19" fillId="7" borderId="0" xfId="1" applyNumberFormat="1" applyFont="1" applyFill="1" applyBorder="1" applyAlignment="1">
      <alignment horizontal="right" vertical="center" wrapText="1" readingOrder="1"/>
    </xf>
    <xf numFmtId="164" fontId="19" fillId="6" borderId="0" xfId="1" applyNumberFormat="1" applyFont="1" applyFill="1" applyBorder="1" applyAlignment="1">
      <alignment horizontal="right" vertical="center" wrapText="1" readingOrder="1"/>
    </xf>
    <xf numFmtId="164" fontId="19" fillId="27" borderId="0" xfId="1" applyNumberFormat="1" applyFont="1" applyFill="1" applyBorder="1" applyAlignment="1">
      <alignment horizontal="right" vertical="center" wrapText="1" readingOrder="1"/>
    </xf>
    <xf numFmtId="164" fontId="59" fillId="26" borderId="0" xfId="1" applyNumberFormat="1" applyFont="1" applyFill="1" applyBorder="1" applyAlignment="1">
      <alignment horizontal="right" vertical="center" wrapText="1" readingOrder="1"/>
    </xf>
    <xf numFmtId="0" fontId="34" fillId="0" borderId="0" xfId="1" applyNumberFormat="1" applyFont="1" applyFill="1" applyBorder="1" applyAlignment="1">
      <alignment vertical="top" wrapText="1" readingOrder="1"/>
    </xf>
    <xf numFmtId="0" fontId="58" fillId="0" borderId="0" xfId="1" applyNumberFormat="1" applyFont="1" applyFill="1" applyBorder="1" applyAlignment="1">
      <alignment horizontal="center" vertical="top" wrapText="1" readingOrder="1"/>
    </xf>
    <xf numFmtId="0" fontId="28" fillId="0" borderId="0" xfId="1" applyNumberFormat="1" applyFont="1" applyFill="1" applyBorder="1" applyAlignment="1">
      <alignment horizontal="center" vertical="top" wrapText="1" readingOrder="1"/>
    </xf>
    <xf numFmtId="0" fontId="34" fillId="0" borderId="8" xfId="1" applyNumberFormat="1" applyFont="1" applyFill="1" applyBorder="1" applyAlignment="1">
      <alignment horizontal="right" vertical="center" wrapText="1" readingOrder="1"/>
    </xf>
    <xf numFmtId="0" fontId="57" fillId="0" borderId="8" xfId="1" applyNumberFormat="1" applyFont="1" applyFill="1" applyBorder="1" applyAlignment="1">
      <alignment vertical="top" wrapText="1"/>
    </xf>
    <xf numFmtId="164" fontId="59" fillId="24" borderId="0" xfId="1" applyNumberFormat="1" applyFont="1" applyFill="1" applyBorder="1" applyAlignment="1">
      <alignment horizontal="right" vertical="center" wrapText="1" readingOrder="1"/>
    </xf>
    <xf numFmtId="164" fontId="59" fillId="25" borderId="0" xfId="1" applyNumberFormat="1" applyFont="1" applyFill="1" applyBorder="1" applyAlignment="1">
      <alignment horizontal="right" vertical="center" wrapText="1" readingOrder="1"/>
    </xf>
    <xf numFmtId="0" fontId="34" fillId="0" borderId="0" xfId="1" applyNumberFormat="1" applyFont="1" applyFill="1" applyBorder="1" applyAlignment="1">
      <alignment horizontal="left" vertical="top" wrapText="1" readingOrder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6" fillId="33" borderId="1" xfId="0" applyNumberFormat="1" applyFont="1" applyFill="1" applyBorder="1" applyAlignment="1" applyProtection="1">
      <alignment horizontal="left" wrapText="1"/>
    </xf>
    <xf numFmtId="0" fontId="6" fillId="33" borderId="4" xfId="0" applyNumberFormat="1" applyFont="1" applyFill="1" applyBorder="1" applyAlignment="1" applyProtection="1">
      <alignment horizontal="left" wrapText="1"/>
    </xf>
    <xf numFmtId="0" fontId="29" fillId="12" borderId="1" xfId="0" applyNumberFormat="1" applyFont="1" applyFill="1" applyBorder="1" applyAlignment="1" applyProtection="1">
      <alignment horizontal="left" wrapText="1"/>
    </xf>
    <xf numFmtId="0" fontId="29" fillId="12" borderId="4" xfId="0" applyNumberFormat="1" applyFont="1" applyFill="1" applyBorder="1" applyAlignment="1" applyProtection="1">
      <alignment horizontal="left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" sqref="A2"/>
    </sheetView>
  </sheetViews>
  <sheetFormatPr defaultRowHeight="15" x14ac:dyDescent="0.25"/>
  <cols>
    <col min="5" max="10" width="25.28515625" customWidth="1"/>
  </cols>
  <sheetData>
    <row r="1" spans="1:11" ht="42" customHeight="1" x14ac:dyDescent="0.25">
      <c r="A1" s="443" t="s">
        <v>5585</v>
      </c>
      <c r="B1" s="443"/>
      <c r="C1" s="443"/>
      <c r="D1" s="443"/>
      <c r="E1" s="443"/>
      <c r="F1" s="443"/>
      <c r="G1" s="443"/>
      <c r="H1" s="443"/>
      <c r="I1" s="443"/>
      <c r="J1" s="443"/>
      <c r="K1">
        <v>7.5345000000000004</v>
      </c>
    </row>
    <row r="2" spans="1:11" ht="18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5.75" x14ac:dyDescent="0.25">
      <c r="A3" s="443" t="s">
        <v>35</v>
      </c>
      <c r="B3" s="443"/>
      <c r="C3" s="443"/>
      <c r="D3" s="443"/>
      <c r="E3" s="443"/>
      <c r="F3" s="443"/>
      <c r="G3" s="443"/>
      <c r="H3" s="443"/>
      <c r="I3" s="444"/>
      <c r="J3" s="444"/>
    </row>
    <row r="4" spans="1:11" ht="18" x14ac:dyDescent="0.25">
      <c r="A4" s="27"/>
      <c r="B4" s="27"/>
      <c r="C4" s="27"/>
      <c r="D4" s="27"/>
      <c r="E4" s="27"/>
      <c r="F4" s="27"/>
      <c r="G4" s="27"/>
      <c r="H4" s="27"/>
      <c r="I4" s="6"/>
      <c r="J4" s="6"/>
    </row>
    <row r="5" spans="1:11" ht="18" customHeight="1" x14ac:dyDescent="0.25">
      <c r="A5" s="443" t="s">
        <v>43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38" t="s">
        <v>48</v>
      </c>
    </row>
    <row r="7" spans="1:11" ht="25.5" x14ac:dyDescent="0.25">
      <c r="A7" s="30"/>
      <c r="B7" s="31"/>
      <c r="C7" s="31"/>
      <c r="D7" s="32"/>
      <c r="E7" s="33"/>
      <c r="F7" s="4" t="s">
        <v>45</v>
      </c>
      <c r="G7" s="4" t="s">
        <v>46</v>
      </c>
      <c r="H7" s="4" t="s">
        <v>51</v>
      </c>
      <c r="I7" s="4" t="s">
        <v>52</v>
      </c>
      <c r="J7" s="4" t="s">
        <v>53</v>
      </c>
    </row>
    <row r="8" spans="1:11" x14ac:dyDescent="0.25">
      <c r="A8" s="446" t="s">
        <v>0</v>
      </c>
      <c r="B8" s="447"/>
      <c r="C8" s="447"/>
      <c r="D8" s="447"/>
      <c r="E8" s="448"/>
      <c r="F8" s="289">
        <f t="shared" ref="F8:G8" si="0">SUM(F9:F10)</f>
        <v>9993990.0299999993</v>
      </c>
      <c r="G8" s="289">
        <f t="shared" si="0"/>
        <v>9933086.5101370197</v>
      </c>
      <c r="H8" s="289">
        <f>SUM(H9:H10)</f>
        <v>9920115.5520000011</v>
      </c>
      <c r="I8" s="289">
        <f t="shared" ref="I8:J8" si="1">SUM(I9:I10)</f>
        <v>10103148.963439999</v>
      </c>
      <c r="J8" s="289">
        <f t="shared" si="1"/>
        <v>10103148.963439999</v>
      </c>
    </row>
    <row r="9" spans="1:11" x14ac:dyDescent="0.25">
      <c r="A9" s="441" t="s">
        <v>1</v>
      </c>
      <c r="B9" s="442"/>
      <c r="C9" s="442"/>
      <c r="D9" s="442"/>
      <c r="E9" s="449"/>
      <c r="F9" s="290">
        <f>' Račun prihoda i rashoda'!E11*K1</f>
        <v>9988182.4299999997</v>
      </c>
      <c r="G9" s="290">
        <f>' Račun prihoda i rashoda'!F11*K1</f>
        <v>9933086.5101370197</v>
      </c>
      <c r="H9" s="290">
        <f>' Račun prihoda i rashoda'!G11*K1</f>
        <v>9920115.5520000011</v>
      </c>
      <c r="I9" s="290">
        <f>' Račun prihoda i rashoda'!H11*K1</f>
        <v>10103148.963439999</v>
      </c>
      <c r="J9" s="290">
        <f>' Račun prihoda i rashoda'!I11*K1</f>
        <v>10103148.963439999</v>
      </c>
    </row>
    <row r="10" spans="1:11" x14ac:dyDescent="0.25">
      <c r="A10" s="450" t="s">
        <v>2</v>
      </c>
      <c r="B10" s="449"/>
      <c r="C10" s="449"/>
      <c r="D10" s="449"/>
      <c r="E10" s="449"/>
      <c r="F10" s="290">
        <f>' Račun prihoda i rashoda'!E26*K1</f>
        <v>5807.6</v>
      </c>
      <c r="G10" s="290">
        <f>' Račun prihoda i rashoda'!F26*K1</f>
        <v>0</v>
      </c>
      <c r="H10" s="290">
        <f>' Račun prihoda i rashoda'!G26*K1</f>
        <v>0</v>
      </c>
      <c r="I10" s="290">
        <f>' Račun prihoda i rashoda'!H26*K1</f>
        <v>0</v>
      </c>
      <c r="J10" s="290">
        <f>' Račun prihoda i rashoda'!I26*K1</f>
        <v>0</v>
      </c>
    </row>
    <row r="11" spans="1:11" x14ac:dyDescent="0.25">
      <c r="A11" s="39" t="s">
        <v>3</v>
      </c>
      <c r="B11" s="357"/>
      <c r="C11" s="357"/>
      <c r="D11" s="357"/>
      <c r="E11" s="357"/>
      <c r="F11" s="289">
        <f t="shared" ref="F11:G11" si="2">SUM(F12:F13)</f>
        <v>9974180.4900000021</v>
      </c>
      <c r="G11" s="289">
        <f t="shared" si="2"/>
        <v>9969586.5101370197</v>
      </c>
      <c r="H11" s="289">
        <f>SUM(H12:H13)</f>
        <v>9987644.5520000011</v>
      </c>
      <c r="I11" s="289">
        <f t="shared" ref="I11:J11" si="3">SUM(I12:I13)</f>
        <v>10103148.963439999</v>
      </c>
      <c r="J11" s="289">
        <f t="shared" si="3"/>
        <v>10103148.963439999</v>
      </c>
    </row>
    <row r="12" spans="1:11" x14ac:dyDescent="0.25">
      <c r="A12" s="451" t="s">
        <v>4</v>
      </c>
      <c r="B12" s="442"/>
      <c r="C12" s="442"/>
      <c r="D12" s="442"/>
      <c r="E12" s="442"/>
      <c r="F12" s="290">
        <f>' Račun prihoda i rashoda'!E34*K1</f>
        <v>9659517.4400000013</v>
      </c>
      <c r="G12" s="290">
        <f>' Račun prihoda i rashoda'!F34*K1</f>
        <v>9125786.5101370197</v>
      </c>
      <c r="H12" s="290">
        <f>' Račun prihoda i rashoda'!G34*K1</f>
        <v>9936549.7420000006</v>
      </c>
      <c r="I12" s="290">
        <f>' Račun prihoda i rashoda'!H34*K1</f>
        <v>10075031.837239999</v>
      </c>
      <c r="J12" s="290">
        <f>' Račun prihoda i rashoda'!I34*K1</f>
        <v>10075031.837239999</v>
      </c>
    </row>
    <row r="13" spans="1:11" x14ac:dyDescent="0.25">
      <c r="A13" s="452" t="s">
        <v>5</v>
      </c>
      <c r="B13" s="449"/>
      <c r="C13" s="449"/>
      <c r="D13" s="449"/>
      <c r="E13" s="449"/>
      <c r="F13" s="291">
        <f>' Račun prihoda i rashoda'!E61*K1</f>
        <v>314663.05000000005</v>
      </c>
      <c r="G13" s="291">
        <f>' Račun prihoda i rashoda'!F61*K1</f>
        <v>843799.99999999988</v>
      </c>
      <c r="H13" s="291">
        <f>' Račun prihoda i rashoda'!G61*K1</f>
        <v>51094.81</v>
      </c>
      <c r="I13" s="291">
        <f>' Račun prihoda i rashoda'!H61*K1</f>
        <v>28117.126200000002</v>
      </c>
      <c r="J13" s="291">
        <f>' Račun prihoda i rashoda'!I61*K1</f>
        <v>28117.126200000002</v>
      </c>
    </row>
    <row r="14" spans="1:11" x14ac:dyDescent="0.25">
      <c r="A14" s="453" t="s">
        <v>6</v>
      </c>
      <c r="B14" s="447"/>
      <c r="C14" s="447"/>
      <c r="D14" s="447"/>
      <c r="E14" s="447"/>
      <c r="F14" s="292">
        <f t="shared" ref="F14:G14" si="4">F8-F11</f>
        <v>19809.539999997243</v>
      </c>
      <c r="G14" s="292">
        <f t="shared" si="4"/>
        <v>-36500</v>
      </c>
      <c r="H14" s="292">
        <f>H8-H11</f>
        <v>-67529</v>
      </c>
      <c r="I14" s="292">
        <f t="shared" ref="I14:J14" si="5">I8-I11</f>
        <v>0</v>
      </c>
      <c r="J14" s="292">
        <f t="shared" si="5"/>
        <v>0</v>
      </c>
    </row>
    <row r="15" spans="1:11" ht="18" x14ac:dyDescent="0.25">
      <c r="A15" s="27"/>
      <c r="B15" s="25"/>
      <c r="C15" s="25"/>
      <c r="D15" s="25"/>
      <c r="E15" s="25"/>
      <c r="F15" s="25"/>
      <c r="G15" s="25"/>
      <c r="H15" s="26"/>
      <c r="I15" s="26"/>
      <c r="J15" s="26"/>
    </row>
    <row r="16" spans="1:11" ht="18" customHeight="1" x14ac:dyDescent="0.25">
      <c r="A16" s="443" t="s">
        <v>44</v>
      </c>
      <c r="B16" s="445"/>
      <c r="C16" s="445"/>
      <c r="D16" s="445"/>
      <c r="E16" s="445"/>
      <c r="F16" s="445"/>
      <c r="G16" s="445"/>
      <c r="H16" s="445"/>
      <c r="I16" s="445"/>
      <c r="J16" s="445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51</v>
      </c>
      <c r="I18" s="4" t="s">
        <v>52</v>
      </c>
      <c r="J18" s="4" t="s">
        <v>53</v>
      </c>
    </row>
    <row r="19" spans="1:10" ht="15.75" customHeight="1" x14ac:dyDescent="0.25">
      <c r="A19" s="441" t="s">
        <v>8</v>
      </c>
      <c r="B19" s="454"/>
      <c r="C19" s="454"/>
      <c r="D19" s="454"/>
      <c r="E19" s="455"/>
      <c r="F19" s="35">
        <f>'Račun financiranja'!E9</f>
        <v>0</v>
      </c>
      <c r="G19" s="35">
        <f>'Račun financiranja'!F9</f>
        <v>0</v>
      </c>
      <c r="H19" s="35">
        <f>'Račun financiranja'!G9</f>
        <v>0</v>
      </c>
      <c r="I19" s="35">
        <f>'Račun financiranja'!H9</f>
        <v>0</v>
      </c>
      <c r="J19" s="35">
        <f>'Račun financiranja'!I9</f>
        <v>0</v>
      </c>
    </row>
    <row r="20" spans="1:10" x14ac:dyDescent="0.25">
      <c r="A20" s="441" t="s">
        <v>9</v>
      </c>
      <c r="B20" s="442"/>
      <c r="C20" s="442"/>
      <c r="D20" s="442"/>
      <c r="E20" s="442"/>
      <c r="F20" s="35">
        <f>'Račun financiranja'!E12</f>
        <v>0</v>
      </c>
      <c r="G20" s="35">
        <f>'Račun financiranja'!F12</f>
        <v>0</v>
      </c>
      <c r="H20" s="35">
        <f>'Račun financiranja'!G12</f>
        <v>0</v>
      </c>
      <c r="I20" s="35">
        <f>'Račun financiranja'!H12</f>
        <v>0</v>
      </c>
      <c r="J20" s="35">
        <f>'Račun financiranja'!I12</f>
        <v>0</v>
      </c>
    </row>
    <row r="21" spans="1:10" x14ac:dyDescent="0.25">
      <c r="A21" s="453" t="s">
        <v>10</v>
      </c>
      <c r="B21" s="447"/>
      <c r="C21" s="447"/>
      <c r="D21" s="447"/>
      <c r="E21" s="447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8" customHeight="1" x14ac:dyDescent="0.25">
      <c r="A23" s="443" t="s">
        <v>58</v>
      </c>
      <c r="B23" s="445"/>
      <c r="C23" s="445"/>
      <c r="D23" s="445"/>
      <c r="E23" s="445"/>
      <c r="F23" s="445"/>
      <c r="G23" s="445"/>
      <c r="H23" s="445"/>
      <c r="I23" s="445"/>
      <c r="J23" s="445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51</v>
      </c>
      <c r="I25" s="4" t="s">
        <v>52</v>
      </c>
      <c r="J25" s="4" t="s">
        <v>53</v>
      </c>
    </row>
    <row r="26" spans="1:10" x14ac:dyDescent="0.25">
      <c r="A26" s="458" t="s">
        <v>47</v>
      </c>
      <c r="B26" s="459"/>
      <c r="C26" s="459"/>
      <c r="D26" s="459"/>
      <c r="E26" s="460"/>
      <c r="F26" s="36"/>
      <c r="G26" s="293">
        <f>4844.38*K1</f>
        <v>36499.981110000001</v>
      </c>
      <c r="H26" s="293">
        <f>8962.64*K1</f>
        <v>67529.011079999997</v>
      </c>
      <c r="I26" s="293"/>
      <c r="J26" s="294"/>
    </row>
    <row r="27" spans="1:10" ht="30" customHeight="1" x14ac:dyDescent="0.25">
      <c r="A27" s="461" t="s">
        <v>7</v>
      </c>
      <c r="B27" s="462"/>
      <c r="C27" s="462"/>
      <c r="D27" s="462"/>
      <c r="E27" s="463"/>
      <c r="F27" s="37"/>
      <c r="G27" s="295">
        <f>4844.38*K1</f>
        <v>36499.981110000001</v>
      </c>
      <c r="H27" s="295">
        <f>8962.64*K1</f>
        <v>67529.011079999997</v>
      </c>
      <c r="I27" s="295"/>
      <c r="J27" s="292"/>
    </row>
    <row r="30" spans="1:10" x14ac:dyDescent="0.25">
      <c r="A30" s="451" t="s">
        <v>11</v>
      </c>
      <c r="B30" s="442"/>
      <c r="C30" s="442"/>
      <c r="D30" s="442"/>
      <c r="E30" s="442"/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456" t="s">
        <v>59</v>
      </c>
      <c r="B32" s="457"/>
      <c r="C32" s="457"/>
      <c r="D32" s="457"/>
      <c r="E32" s="457"/>
      <c r="F32" s="457"/>
      <c r="G32" s="457"/>
      <c r="H32" s="457"/>
      <c r="I32" s="457"/>
      <c r="J32" s="457"/>
    </row>
    <row r="33" spans="1:10" ht="8.25" customHeight="1" x14ac:dyDescent="0.25"/>
    <row r="34" spans="1:10" x14ac:dyDescent="0.25">
      <c r="A34" s="456" t="s">
        <v>49</v>
      </c>
      <c r="B34" s="457"/>
      <c r="C34" s="457"/>
      <c r="D34" s="457"/>
      <c r="E34" s="457"/>
      <c r="F34" s="457"/>
      <c r="G34" s="457"/>
      <c r="H34" s="457"/>
      <c r="I34" s="457"/>
      <c r="J34" s="457"/>
    </row>
    <row r="35" spans="1:10" ht="8.25" customHeight="1" x14ac:dyDescent="0.25"/>
    <row r="36" spans="1:10" ht="29.25" customHeight="1" x14ac:dyDescent="0.25">
      <c r="A36" s="456" t="s">
        <v>50</v>
      </c>
      <c r="B36" s="457"/>
      <c r="C36" s="457"/>
      <c r="D36" s="457"/>
      <c r="E36" s="457"/>
      <c r="F36" s="457"/>
      <c r="G36" s="457"/>
      <c r="H36" s="457"/>
      <c r="I36" s="457"/>
      <c r="J36" s="457"/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6"/>
  <sheetViews>
    <sheetView workbookViewId="0">
      <pane ySplit="3" topLeftCell="A16" activePane="bottomLeft" state="frozen"/>
      <selection pane="bottomLeft" activeCell="D23" sqref="D23:D40"/>
    </sheetView>
  </sheetViews>
  <sheetFormatPr defaultColWidth="11.42578125" defaultRowHeight="12.75" x14ac:dyDescent="0.2"/>
  <cols>
    <col min="1" max="1" width="14.42578125" style="135" customWidth="1"/>
    <col min="2" max="2" width="34.28515625" style="136" customWidth="1"/>
    <col min="3" max="3" width="20.28515625" style="138" customWidth="1"/>
    <col min="4" max="6" width="13.7109375" style="138" customWidth="1"/>
    <col min="7" max="7" width="14.140625" style="138" customWidth="1"/>
    <col min="8" max="9" width="12.7109375" style="138" customWidth="1"/>
    <col min="10" max="10" width="16.85546875" style="138" customWidth="1"/>
    <col min="11" max="11" width="13.7109375" style="138" customWidth="1"/>
    <col min="12" max="13" width="13.7109375" style="138" hidden="1" customWidth="1"/>
    <col min="14" max="14" width="7.42578125" style="67" customWidth="1"/>
    <col min="15" max="15" width="11.7109375" style="67" customWidth="1"/>
    <col min="16" max="16" width="16.42578125" style="67" customWidth="1"/>
    <col min="17" max="255" width="11.42578125" style="67"/>
    <col min="256" max="256" width="14.42578125" style="67" customWidth="1"/>
    <col min="257" max="257" width="34.28515625" style="67" customWidth="1"/>
    <col min="258" max="258" width="0" style="67" hidden="1" customWidth="1"/>
    <col min="259" max="259" width="20.28515625" style="67" customWidth="1"/>
    <col min="260" max="262" width="13.7109375" style="67" customWidth="1"/>
    <col min="263" max="263" width="14.140625" style="67" customWidth="1"/>
    <col min="264" max="265" width="12.7109375" style="67" customWidth="1"/>
    <col min="266" max="266" width="16.85546875" style="67" customWidth="1"/>
    <col min="267" max="269" width="13.7109375" style="67" customWidth="1"/>
    <col min="270" max="270" width="22.85546875" style="67" customWidth="1"/>
    <col min="271" max="271" width="11.7109375" style="67" customWidth="1"/>
    <col min="272" max="272" width="16.42578125" style="67" customWidth="1"/>
    <col min="273" max="511" width="11.42578125" style="67"/>
    <col min="512" max="512" width="14.42578125" style="67" customWidth="1"/>
    <col min="513" max="513" width="34.28515625" style="67" customWidth="1"/>
    <col min="514" max="514" width="0" style="67" hidden="1" customWidth="1"/>
    <col min="515" max="515" width="20.28515625" style="67" customWidth="1"/>
    <col min="516" max="518" width="13.7109375" style="67" customWidth="1"/>
    <col min="519" max="519" width="14.140625" style="67" customWidth="1"/>
    <col min="520" max="521" width="12.7109375" style="67" customWidth="1"/>
    <col min="522" max="522" width="16.85546875" style="67" customWidth="1"/>
    <col min="523" max="525" width="13.7109375" style="67" customWidth="1"/>
    <col min="526" max="526" width="22.85546875" style="67" customWidth="1"/>
    <col min="527" max="527" width="11.7109375" style="67" customWidth="1"/>
    <col min="528" max="528" width="16.42578125" style="67" customWidth="1"/>
    <col min="529" max="767" width="11.42578125" style="67"/>
    <col min="768" max="768" width="14.42578125" style="67" customWidth="1"/>
    <col min="769" max="769" width="34.28515625" style="67" customWidth="1"/>
    <col min="770" max="770" width="0" style="67" hidden="1" customWidth="1"/>
    <col min="771" max="771" width="20.28515625" style="67" customWidth="1"/>
    <col min="772" max="774" width="13.7109375" style="67" customWidth="1"/>
    <col min="775" max="775" width="14.140625" style="67" customWidth="1"/>
    <col min="776" max="777" width="12.7109375" style="67" customWidth="1"/>
    <col min="778" max="778" width="16.85546875" style="67" customWidth="1"/>
    <col min="779" max="781" width="13.7109375" style="67" customWidth="1"/>
    <col min="782" max="782" width="22.85546875" style="67" customWidth="1"/>
    <col min="783" max="783" width="11.7109375" style="67" customWidth="1"/>
    <col min="784" max="784" width="16.42578125" style="67" customWidth="1"/>
    <col min="785" max="1023" width="11.42578125" style="67"/>
    <col min="1024" max="1024" width="14.42578125" style="67" customWidth="1"/>
    <col min="1025" max="1025" width="34.28515625" style="67" customWidth="1"/>
    <col min="1026" max="1026" width="0" style="67" hidden="1" customWidth="1"/>
    <col min="1027" max="1027" width="20.28515625" style="67" customWidth="1"/>
    <col min="1028" max="1030" width="13.7109375" style="67" customWidth="1"/>
    <col min="1031" max="1031" width="14.140625" style="67" customWidth="1"/>
    <col min="1032" max="1033" width="12.7109375" style="67" customWidth="1"/>
    <col min="1034" max="1034" width="16.85546875" style="67" customWidth="1"/>
    <col min="1035" max="1037" width="13.7109375" style="67" customWidth="1"/>
    <col min="1038" max="1038" width="22.85546875" style="67" customWidth="1"/>
    <col min="1039" max="1039" width="11.7109375" style="67" customWidth="1"/>
    <col min="1040" max="1040" width="16.42578125" style="67" customWidth="1"/>
    <col min="1041" max="1279" width="11.42578125" style="67"/>
    <col min="1280" max="1280" width="14.42578125" style="67" customWidth="1"/>
    <col min="1281" max="1281" width="34.28515625" style="67" customWidth="1"/>
    <col min="1282" max="1282" width="0" style="67" hidden="1" customWidth="1"/>
    <col min="1283" max="1283" width="20.28515625" style="67" customWidth="1"/>
    <col min="1284" max="1286" width="13.7109375" style="67" customWidth="1"/>
    <col min="1287" max="1287" width="14.140625" style="67" customWidth="1"/>
    <col min="1288" max="1289" width="12.7109375" style="67" customWidth="1"/>
    <col min="1290" max="1290" width="16.85546875" style="67" customWidth="1"/>
    <col min="1291" max="1293" width="13.7109375" style="67" customWidth="1"/>
    <col min="1294" max="1294" width="22.85546875" style="67" customWidth="1"/>
    <col min="1295" max="1295" width="11.7109375" style="67" customWidth="1"/>
    <col min="1296" max="1296" width="16.42578125" style="67" customWidth="1"/>
    <col min="1297" max="1535" width="11.42578125" style="67"/>
    <col min="1536" max="1536" width="14.42578125" style="67" customWidth="1"/>
    <col min="1537" max="1537" width="34.28515625" style="67" customWidth="1"/>
    <col min="1538" max="1538" width="0" style="67" hidden="1" customWidth="1"/>
    <col min="1539" max="1539" width="20.28515625" style="67" customWidth="1"/>
    <col min="1540" max="1542" width="13.7109375" style="67" customWidth="1"/>
    <col min="1543" max="1543" width="14.140625" style="67" customWidth="1"/>
    <col min="1544" max="1545" width="12.7109375" style="67" customWidth="1"/>
    <col min="1546" max="1546" width="16.85546875" style="67" customWidth="1"/>
    <col min="1547" max="1549" width="13.7109375" style="67" customWidth="1"/>
    <col min="1550" max="1550" width="22.85546875" style="67" customWidth="1"/>
    <col min="1551" max="1551" width="11.7109375" style="67" customWidth="1"/>
    <col min="1552" max="1552" width="16.42578125" style="67" customWidth="1"/>
    <col min="1553" max="1791" width="11.42578125" style="67"/>
    <col min="1792" max="1792" width="14.42578125" style="67" customWidth="1"/>
    <col min="1793" max="1793" width="34.28515625" style="67" customWidth="1"/>
    <col min="1794" max="1794" width="0" style="67" hidden="1" customWidth="1"/>
    <col min="1795" max="1795" width="20.28515625" style="67" customWidth="1"/>
    <col min="1796" max="1798" width="13.7109375" style="67" customWidth="1"/>
    <col min="1799" max="1799" width="14.140625" style="67" customWidth="1"/>
    <col min="1800" max="1801" width="12.7109375" style="67" customWidth="1"/>
    <col min="1802" max="1802" width="16.85546875" style="67" customWidth="1"/>
    <col min="1803" max="1805" width="13.7109375" style="67" customWidth="1"/>
    <col min="1806" max="1806" width="22.85546875" style="67" customWidth="1"/>
    <col min="1807" max="1807" width="11.7109375" style="67" customWidth="1"/>
    <col min="1808" max="1808" width="16.42578125" style="67" customWidth="1"/>
    <col min="1809" max="2047" width="11.42578125" style="67"/>
    <col min="2048" max="2048" width="14.42578125" style="67" customWidth="1"/>
    <col min="2049" max="2049" width="34.28515625" style="67" customWidth="1"/>
    <col min="2050" max="2050" width="0" style="67" hidden="1" customWidth="1"/>
    <col min="2051" max="2051" width="20.28515625" style="67" customWidth="1"/>
    <col min="2052" max="2054" width="13.7109375" style="67" customWidth="1"/>
    <col min="2055" max="2055" width="14.140625" style="67" customWidth="1"/>
    <col min="2056" max="2057" width="12.7109375" style="67" customWidth="1"/>
    <col min="2058" max="2058" width="16.85546875" style="67" customWidth="1"/>
    <col min="2059" max="2061" width="13.7109375" style="67" customWidth="1"/>
    <col min="2062" max="2062" width="22.85546875" style="67" customWidth="1"/>
    <col min="2063" max="2063" width="11.7109375" style="67" customWidth="1"/>
    <col min="2064" max="2064" width="16.42578125" style="67" customWidth="1"/>
    <col min="2065" max="2303" width="11.42578125" style="67"/>
    <col min="2304" max="2304" width="14.42578125" style="67" customWidth="1"/>
    <col min="2305" max="2305" width="34.28515625" style="67" customWidth="1"/>
    <col min="2306" max="2306" width="0" style="67" hidden="1" customWidth="1"/>
    <col min="2307" max="2307" width="20.28515625" style="67" customWidth="1"/>
    <col min="2308" max="2310" width="13.7109375" style="67" customWidth="1"/>
    <col min="2311" max="2311" width="14.140625" style="67" customWidth="1"/>
    <col min="2312" max="2313" width="12.7109375" style="67" customWidth="1"/>
    <col min="2314" max="2314" width="16.85546875" style="67" customWidth="1"/>
    <col min="2315" max="2317" width="13.7109375" style="67" customWidth="1"/>
    <col min="2318" max="2318" width="22.85546875" style="67" customWidth="1"/>
    <col min="2319" max="2319" width="11.7109375" style="67" customWidth="1"/>
    <col min="2320" max="2320" width="16.42578125" style="67" customWidth="1"/>
    <col min="2321" max="2559" width="11.42578125" style="67"/>
    <col min="2560" max="2560" width="14.42578125" style="67" customWidth="1"/>
    <col min="2561" max="2561" width="34.28515625" style="67" customWidth="1"/>
    <col min="2562" max="2562" width="0" style="67" hidden="1" customWidth="1"/>
    <col min="2563" max="2563" width="20.28515625" style="67" customWidth="1"/>
    <col min="2564" max="2566" width="13.7109375" style="67" customWidth="1"/>
    <col min="2567" max="2567" width="14.140625" style="67" customWidth="1"/>
    <col min="2568" max="2569" width="12.7109375" style="67" customWidth="1"/>
    <col min="2570" max="2570" width="16.85546875" style="67" customWidth="1"/>
    <col min="2571" max="2573" width="13.7109375" style="67" customWidth="1"/>
    <col min="2574" max="2574" width="22.85546875" style="67" customWidth="1"/>
    <col min="2575" max="2575" width="11.7109375" style="67" customWidth="1"/>
    <col min="2576" max="2576" width="16.42578125" style="67" customWidth="1"/>
    <col min="2577" max="2815" width="11.42578125" style="67"/>
    <col min="2816" max="2816" width="14.42578125" style="67" customWidth="1"/>
    <col min="2817" max="2817" width="34.28515625" style="67" customWidth="1"/>
    <col min="2818" max="2818" width="0" style="67" hidden="1" customWidth="1"/>
    <col min="2819" max="2819" width="20.28515625" style="67" customWidth="1"/>
    <col min="2820" max="2822" width="13.7109375" style="67" customWidth="1"/>
    <col min="2823" max="2823" width="14.140625" style="67" customWidth="1"/>
    <col min="2824" max="2825" width="12.7109375" style="67" customWidth="1"/>
    <col min="2826" max="2826" width="16.85546875" style="67" customWidth="1"/>
    <col min="2827" max="2829" width="13.7109375" style="67" customWidth="1"/>
    <col min="2830" max="2830" width="22.85546875" style="67" customWidth="1"/>
    <col min="2831" max="2831" width="11.7109375" style="67" customWidth="1"/>
    <col min="2832" max="2832" width="16.42578125" style="67" customWidth="1"/>
    <col min="2833" max="3071" width="11.42578125" style="67"/>
    <col min="3072" max="3072" width="14.42578125" style="67" customWidth="1"/>
    <col min="3073" max="3073" width="34.28515625" style="67" customWidth="1"/>
    <col min="3074" max="3074" width="0" style="67" hidden="1" customWidth="1"/>
    <col min="3075" max="3075" width="20.28515625" style="67" customWidth="1"/>
    <col min="3076" max="3078" width="13.7109375" style="67" customWidth="1"/>
    <col min="3079" max="3079" width="14.140625" style="67" customWidth="1"/>
    <col min="3080" max="3081" width="12.7109375" style="67" customWidth="1"/>
    <col min="3082" max="3082" width="16.85546875" style="67" customWidth="1"/>
    <col min="3083" max="3085" width="13.7109375" style="67" customWidth="1"/>
    <col min="3086" max="3086" width="22.85546875" style="67" customWidth="1"/>
    <col min="3087" max="3087" width="11.7109375" style="67" customWidth="1"/>
    <col min="3088" max="3088" width="16.42578125" style="67" customWidth="1"/>
    <col min="3089" max="3327" width="11.42578125" style="67"/>
    <col min="3328" max="3328" width="14.42578125" style="67" customWidth="1"/>
    <col min="3329" max="3329" width="34.28515625" style="67" customWidth="1"/>
    <col min="3330" max="3330" width="0" style="67" hidden="1" customWidth="1"/>
    <col min="3331" max="3331" width="20.28515625" style="67" customWidth="1"/>
    <col min="3332" max="3334" width="13.7109375" style="67" customWidth="1"/>
    <col min="3335" max="3335" width="14.140625" style="67" customWidth="1"/>
    <col min="3336" max="3337" width="12.7109375" style="67" customWidth="1"/>
    <col min="3338" max="3338" width="16.85546875" style="67" customWidth="1"/>
    <col min="3339" max="3341" width="13.7109375" style="67" customWidth="1"/>
    <col min="3342" max="3342" width="22.85546875" style="67" customWidth="1"/>
    <col min="3343" max="3343" width="11.7109375" style="67" customWidth="1"/>
    <col min="3344" max="3344" width="16.42578125" style="67" customWidth="1"/>
    <col min="3345" max="3583" width="11.42578125" style="67"/>
    <col min="3584" max="3584" width="14.42578125" style="67" customWidth="1"/>
    <col min="3585" max="3585" width="34.28515625" style="67" customWidth="1"/>
    <col min="3586" max="3586" width="0" style="67" hidden="1" customWidth="1"/>
    <col min="3587" max="3587" width="20.28515625" style="67" customWidth="1"/>
    <col min="3588" max="3590" width="13.7109375" style="67" customWidth="1"/>
    <col min="3591" max="3591" width="14.140625" style="67" customWidth="1"/>
    <col min="3592" max="3593" width="12.7109375" style="67" customWidth="1"/>
    <col min="3594" max="3594" width="16.85546875" style="67" customWidth="1"/>
    <col min="3595" max="3597" width="13.7109375" style="67" customWidth="1"/>
    <col min="3598" max="3598" width="22.85546875" style="67" customWidth="1"/>
    <col min="3599" max="3599" width="11.7109375" style="67" customWidth="1"/>
    <col min="3600" max="3600" width="16.42578125" style="67" customWidth="1"/>
    <col min="3601" max="3839" width="11.42578125" style="67"/>
    <col min="3840" max="3840" width="14.42578125" style="67" customWidth="1"/>
    <col min="3841" max="3841" width="34.28515625" style="67" customWidth="1"/>
    <col min="3842" max="3842" width="0" style="67" hidden="1" customWidth="1"/>
    <col min="3843" max="3843" width="20.28515625" style="67" customWidth="1"/>
    <col min="3844" max="3846" width="13.7109375" style="67" customWidth="1"/>
    <col min="3847" max="3847" width="14.140625" style="67" customWidth="1"/>
    <col min="3848" max="3849" width="12.7109375" style="67" customWidth="1"/>
    <col min="3850" max="3850" width="16.85546875" style="67" customWidth="1"/>
    <col min="3851" max="3853" width="13.7109375" style="67" customWidth="1"/>
    <col min="3854" max="3854" width="22.85546875" style="67" customWidth="1"/>
    <col min="3855" max="3855" width="11.7109375" style="67" customWidth="1"/>
    <col min="3856" max="3856" width="16.42578125" style="67" customWidth="1"/>
    <col min="3857" max="4095" width="11.42578125" style="67"/>
    <col min="4096" max="4096" width="14.42578125" style="67" customWidth="1"/>
    <col min="4097" max="4097" width="34.28515625" style="67" customWidth="1"/>
    <col min="4098" max="4098" width="0" style="67" hidden="1" customWidth="1"/>
    <col min="4099" max="4099" width="20.28515625" style="67" customWidth="1"/>
    <col min="4100" max="4102" width="13.7109375" style="67" customWidth="1"/>
    <col min="4103" max="4103" width="14.140625" style="67" customWidth="1"/>
    <col min="4104" max="4105" width="12.7109375" style="67" customWidth="1"/>
    <col min="4106" max="4106" width="16.85546875" style="67" customWidth="1"/>
    <col min="4107" max="4109" width="13.7109375" style="67" customWidth="1"/>
    <col min="4110" max="4110" width="22.85546875" style="67" customWidth="1"/>
    <col min="4111" max="4111" width="11.7109375" style="67" customWidth="1"/>
    <col min="4112" max="4112" width="16.42578125" style="67" customWidth="1"/>
    <col min="4113" max="4351" width="11.42578125" style="67"/>
    <col min="4352" max="4352" width="14.42578125" style="67" customWidth="1"/>
    <col min="4353" max="4353" width="34.28515625" style="67" customWidth="1"/>
    <col min="4354" max="4354" width="0" style="67" hidden="1" customWidth="1"/>
    <col min="4355" max="4355" width="20.28515625" style="67" customWidth="1"/>
    <col min="4356" max="4358" width="13.7109375" style="67" customWidth="1"/>
    <col min="4359" max="4359" width="14.140625" style="67" customWidth="1"/>
    <col min="4360" max="4361" width="12.7109375" style="67" customWidth="1"/>
    <col min="4362" max="4362" width="16.85546875" style="67" customWidth="1"/>
    <col min="4363" max="4365" width="13.7109375" style="67" customWidth="1"/>
    <col min="4366" max="4366" width="22.85546875" style="67" customWidth="1"/>
    <col min="4367" max="4367" width="11.7109375" style="67" customWidth="1"/>
    <col min="4368" max="4368" width="16.42578125" style="67" customWidth="1"/>
    <col min="4369" max="4607" width="11.42578125" style="67"/>
    <col min="4608" max="4608" width="14.42578125" style="67" customWidth="1"/>
    <col min="4609" max="4609" width="34.28515625" style="67" customWidth="1"/>
    <col min="4610" max="4610" width="0" style="67" hidden="1" customWidth="1"/>
    <col min="4611" max="4611" width="20.28515625" style="67" customWidth="1"/>
    <col min="4612" max="4614" width="13.7109375" style="67" customWidth="1"/>
    <col min="4615" max="4615" width="14.140625" style="67" customWidth="1"/>
    <col min="4616" max="4617" width="12.7109375" style="67" customWidth="1"/>
    <col min="4618" max="4618" width="16.85546875" style="67" customWidth="1"/>
    <col min="4619" max="4621" width="13.7109375" style="67" customWidth="1"/>
    <col min="4622" max="4622" width="22.85546875" style="67" customWidth="1"/>
    <col min="4623" max="4623" width="11.7109375" style="67" customWidth="1"/>
    <col min="4624" max="4624" width="16.42578125" style="67" customWidth="1"/>
    <col min="4625" max="4863" width="11.42578125" style="67"/>
    <col min="4864" max="4864" width="14.42578125" style="67" customWidth="1"/>
    <col min="4865" max="4865" width="34.28515625" style="67" customWidth="1"/>
    <col min="4866" max="4866" width="0" style="67" hidden="1" customWidth="1"/>
    <col min="4867" max="4867" width="20.28515625" style="67" customWidth="1"/>
    <col min="4868" max="4870" width="13.7109375" style="67" customWidth="1"/>
    <col min="4871" max="4871" width="14.140625" style="67" customWidth="1"/>
    <col min="4872" max="4873" width="12.7109375" style="67" customWidth="1"/>
    <col min="4874" max="4874" width="16.85546875" style="67" customWidth="1"/>
    <col min="4875" max="4877" width="13.7109375" style="67" customWidth="1"/>
    <col min="4878" max="4878" width="22.85546875" style="67" customWidth="1"/>
    <col min="4879" max="4879" width="11.7109375" style="67" customWidth="1"/>
    <col min="4880" max="4880" width="16.42578125" style="67" customWidth="1"/>
    <col min="4881" max="5119" width="11.42578125" style="67"/>
    <col min="5120" max="5120" width="14.42578125" style="67" customWidth="1"/>
    <col min="5121" max="5121" width="34.28515625" style="67" customWidth="1"/>
    <col min="5122" max="5122" width="0" style="67" hidden="1" customWidth="1"/>
    <col min="5123" max="5123" width="20.28515625" style="67" customWidth="1"/>
    <col min="5124" max="5126" width="13.7109375" style="67" customWidth="1"/>
    <col min="5127" max="5127" width="14.140625" style="67" customWidth="1"/>
    <col min="5128" max="5129" width="12.7109375" style="67" customWidth="1"/>
    <col min="5130" max="5130" width="16.85546875" style="67" customWidth="1"/>
    <col min="5131" max="5133" width="13.7109375" style="67" customWidth="1"/>
    <col min="5134" max="5134" width="22.85546875" style="67" customWidth="1"/>
    <col min="5135" max="5135" width="11.7109375" style="67" customWidth="1"/>
    <col min="5136" max="5136" width="16.42578125" style="67" customWidth="1"/>
    <col min="5137" max="5375" width="11.42578125" style="67"/>
    <col min="5376" max="5376" width="14.42578125" style="67" customWidth="1"/>
    <col min="5377" max="5377" width="34.28515625" style="67" customWidth="1"/>
    <col min="5378" max="5378" width="0" style="67" hidden="1" customWidth="1"/>
    <col min="5379" max="5379" width="20.28515625" style="67" customWidth="1"/>
    <col min="5380" max="5382" width="13.7109375" style="67" customWidth="1"/>
    <col min="5383" max="5383" width="14.140625" style="67" customWidth="1"/>
    <col min="5384" max="5385" width="12.7109375" style="67" customWidth="1"/>
    <col min="5386" max="5386" width="16.85546875" style="67" customWidth="1"/>
    <col min="5387" max="5389" width="13.7109375" style="67" customWidth="1"/>
    <col min="5390" max="5390" width="22.85546875" style="67" customWidth="1"/>
    <col min="5391" max="5391" width="11.7109375" style="67" customWidth="1"/>
    <col min="5392" max="5392" width="16.42578125" style="67" customWidth="1"/>
    <col min="5393" max="5631" width="11.42578125" style="67"/>
    <col min="5632" max="5632" width="14.42578125" style="67" customWidth="1"/>
    <col min="5633" max="5633" width="34.28515625" style="67" customWidth="1"/>
    <col min="5634" max="5634" width="0" style="67" hidden="1" customWidth="1"/>
    <col min="5635" max="5635" width="20.28515625" style="67" customWidth="1"/>
    <col min="5636" max="5638" width="13.7109375" style="67" customWidth="1"/>
    <col min="5639" max="5639" width="14.140625" style="67" customWidth="1"/>
    <col min="5640" max="5641" width="12.7109375" style="67" customWidth="1"/>
    <col min="5642" max="5642" width="16.85546875" style="67" customWidth="1"/>
    <col min="5643" max="5645" width="13.7109375" style="67" customWidth="1"/>
    <col min="5646" max="5646" width="22.85546875" style="67" customWidth="1"/>
    <col min="5647" max="5647" width="11.7109375" style="67" customWidth="1"/>
    <col min="5648" max="5648" width="16.42578125" style="67" customWidth="1"/>
    <col min="5649" max="5887" width="11.42578125" style="67"/>
    <col min="5888" max="5888" width="14.42578125" style="67" customWidth="1"/>
    <col min="5889" max="5889" width="34.28515625" style="67" customWidth="1"/>
    <col min="5890" max="5890" width="0" style="67" hidden="1" customWidth="1"/>
    <col min="5891" max="5891" width="20.28515625" style="67" customWidth="1"/>
    <col min="5892" max="5894" width="13.7109375" style="67" customWidth="1"/>
    <col min="5895" max="5895" width="14.140625" style="67" customWidth="1"/>
    <col min="5896" max="5897" width="12.7109375" style="67" customWidth="1"/>
    <col min="5898" max="5898" width="16.85546875" style="67" customWidth="1"/>
    <col min="5899" max="5901" width="13.7109375" style="67" customWidth="1"/>
    <col min="5902" max="5902" width="22.85546875" style="67" customWidth="1"/>
    <col min="5903" max="5903" width="11.7109375" style="67" customWidth="1"/>
    <col min="5904" max="5904" width="16.42578125" style="67" customWidth="1"/>
    <col min="5905" max="6143" width="11.42578125" style="67"/>
    <col min="6144" max="6144" width="14.42578125" style="67" customWidth="1"/>
    <col min="6145" max="6145" width="34.28515625" style="67" customWidth="1"/>
    <col min="6146" max="6146" width="0" style="67" hidden="1" customWidth="1"/>
    <col min="6147" max="6147" width="20.28515625" style="67" customWidth="1"/>
    <col min="6148" max="6150" width="13.7109375" style="67" customWidth="1"/>
    <col min="6151" max="6151" width="14.140625" style="67" customWidth="1"/>
    <col min="6152" max="6153" width="12.7109375" style="67" customWidth="1"/>
    <col min="6154" max="6154" width="16.85546875" style="67" customWidth="1"/>
    <col min="6155" max="6157" width="13.7109375" style="67" customWidth="1"/>
    <col min="6158" max="6158" width="22.85546875" style="67" customWidth="1"/>
    <col min="6159" max="6159" width="11.7109375" style="67" customWidth="1"/>
    <col min="6160" max="6160" width="16.42578125" style="67" customWidth="1"/>
    <col min="6161" max="6399" width="11.42578125" style="67"/>
    <col min="6400" max="6400" width="14.42578125" style="67" customWidth="1"/>
    <col min="6401" max="6401" width="34.28515625" style="67" customWidth="1"/>
    <col min="6402" max="6402" width="0" style="67" hidden="1" customWidth="1"/>
    <col min="6403" max="6403" width="20.28515625" style="67" customWidth="1"/>
    <col min="6404" max="6406" width="13.7109375" style="67" customWidth="1"/>
    <col min="6407" max="6407" width="14.140625" style="67" customWidth="1"/>
    <col min="6408" max="6409" width="12.7109375" style="67" customWidth="1"/>
    <col min="6410" max="6410" width="16.85546875" style="67" customWidth="1"/>
    <col min="6411" max="6413" width="13.7109375" style="67" customWidth="1"/>
    <col min="6414" max="6414" width="22.85546875" style="67" customWidth="1"/>
    <col min="6415" max="6415" width="11.7109375" style="67" customWidth="1"/>
    <col min="6416" max="6416" width="16.42578125" style="67" customWidth="1"/>
    <col min="6417" max="6655" width="11.42578125" style="67"/>
    <col min="6656" max="6656" width="14.42578125" style="67" customWidth="1"/>
    <col min="6657" max="6657" width="34.28515625" style="67" customWidth="1"/>
    <col min="6658" max="6658" width="0" style="67" hidden="1" customWidth="1"/>
    <col min="6659" max="6659" width="20.28515625" style="67" customWidth="1"/>
    <col min="6660" max="6662" width="13.7109375" style="67" customWidth="1"/>
    <col min="6663" max="6663" width="14.140625" style="67" customWidth="1"/>
    <col min="6664" max="6665" width="12.7109375" style="67" customWidth="1"/>
    <col min="6666" max="6666" width="16.85546875" style="67" customWidth="1"/>
    <col min="6667" max="6669" width="13.7109375" style="67" customWidth="1"/>
    <col min="6670" max="6670" width="22.85546875" style="67" customWidth="1"/>
    <col min="6671" max="6671" width="11.7109375" style="67" customWidth="1"/>
    <col min="6672" max="6672" width="16.42578125" style="67" customWidth="1"/>
    <col min="6673" max="6911" width="11.42578125" style="67"/>
    <col min="6912" max="6912" width="14.42578125" style="67" customWidth="1"/>
    <col min="6913" max="6913" width="34.28515625" style="67" customWidth="1"/>
    <col min="6914" max="6914" width="0" style="67" hidden="1" customWidth="1"/>
    <col min="6915" max="6915" width="20.28515625" style="67" customWidth="1"/>
    <col min="6916" max="6918" width="13.7109375" style="67" customWidth="1"/>
    <col min="6919" max="6919" width="14.140625" style="67" customWidth="1"/>
    <col min="6920" max="6921" width="12.7109375" style="67" customWidth="1"/>
    <col min="6922" max="6922" width="16.85546875" style="67" customWidth="1"/>
    <col min="6923" max="6925" width="13.7109375" style="67" customWidth="1"/>
    <col min="6926" max="6926" width="22.85546875" style="67" customWidth="1"/>
    <col min="6927" max="6927" width="11.7109375" style="67" customWidth="1"/>
    <col min="6928" max="6928" width="16.42578125" style="67" customWidth="1"/>
    <col min="6929" max="7167" width="11.42578125" style="67"/>
    <col min="7168" max="7168" width="14.42578125" style="67" customWidth="1"/>
    <col min="7169" max="7169" width="34.28515625" style="67" customWidth="1"/>
    <col min="7170" max="7170" width="0" style="67" hidden="1" customWidth="1"/>
    <col min="7171" max="7171" width="20.28515625" style="67" customWidth="1"/>
    <col min="7172" max="7174" width="13.7109375" style="67" customWidth="1"/>
    <col min="7175" max="7175" width="14.140625" style="67" customWidth="1"/>
    <col min="7176" max="7177" width="12.7109375" style="67" customWidth="1"/>
    <col min="7178" max="7178" width="16.85546875" style="67" customWidth="1"/>
    <col min="7179" max="7181" width="13.7109375" style="67" customWidth="1"/>
    <col min="7182" max="7182" width="22.85546875" style="67" customWidth="1"/>
    <col min="7183" max="7183" width="11.7109375" style="67" customWidth="1"/>
    <col min="7184" max="7184" width="16.42578125" style="67" customWidth="1"/>
    <col min="7185" max="7423" width="11.42578125" style="67"/>
    <col min="7424" max="7424" width="14.42578125" style="67" customWidth="1"/>
    <col min="7425" max="7425" width="34.28515625" style="67" customWidth="1"/>
    <col min="7426" max="7426" width="0" style="67" hidden="1" customWidth="1"/>
    <col min="7427" max="7427" width="20.28515625" style="67" customWidth="1"/>
    <col min="7428" max="7430" width="13.7109375" style="67" customWidth="1"/>
    <col min="7431" max="7431" width="14.140625" style="67" customWidth="1"/>
    <col min="7432" max="7433" width="12.7109375" style="67" customWidth="1"/>
    <col min="7434" max="7434" width="16.85546875" style="67" customWidth="1"/>
    <col min="7435" max="7437" width="13.7109375" style="67" customWidth="1"/>
    <col min="7438" max="7438" width="22.85546875" style="67" customWidth="1"/>
    <col min="7439" max="7439" width="11.7109375" style="67" customWidth="1"/>
    <col min="7440" max="7440" width="16.42578125" style="67" customWidth="1"/>
    <col min="7441" max="7679" width="11.42578125" style="67"/>
    <col min="7680" max="7680" width="14.42578125" style="67" customWidth="1"/>
    <col min="7681" max="7681" width="34.28515625" style="67" customWidth="1"/>
    <col min="7682" max="7682" width="0" style="67" hidden="1" customWidth="1"/>
    <col min="7683" max="7683" width="20.28515625" style="67" customWidth="1"/>
    <col min="7684" max="7686" width="13.7109375" style="67" customWidth="1"/>
    <col min="7687" max="7687" width="14.140625" style="67" customWidth="1"/>
    <col min="7688" max="7689" width="12.7109375" style="67" customWidth="1"/>
    <col min="7690" max="7690" width="16.85546875" style="67" customWidth="1"/>
    <col min="7691" max="7693" width="13.7109375" style="67" customWidth="1"/>
    <col min="7694" max="7694" width="22.85546875" style="67" customWidth="1"/>
    <col min="7695" max="7695" width="11.7109375" style="67" customWidth="1"/>
    <col min="7696" max="7696" width="16.42578125" style="67" customWidth="1"/>
    <col min="7697" max="7935" width="11.42578125" style="67"/>
    <col min="7936" max="7936" width="14.42578125" style="67" customWidth="1"/>
    <col min="7937" max="7937" width="34.28515625" style="67" customWidth="1"/>
    <col min="7938" max="7938" width="0" style="67" hidden="1" customWidth="1"/>
    <col min="7939" max="7939" width="20.28515625" style="67" customWidth="1"/>
    <col min="7940" max="7942" width="13.7109375" style="67" customWidth="1"/>
    <col min="7943" max="7943" width="14.140625" style="67" customWidth="1"/>
    <col min="7944" max="7945" width="12.7109375" style="67" customWidth="1"/>
    <col min="7946" max="7946" width="16.85546875" style="67" customWidth="1"/>
    <col min="7947" max="7949" width="13.7109375" style="67" customWidth="1"/>
    <col min="7950" max="7950" width="22.85546875" style="67" customWidth="1"/>
    <col min="7951" max="7951" width="11.7109375" style="67" customWidth="1"/>
    <col min="7952" max="7952" width="16.42578125" style="67" customWidth="1"/>
    <col min="7953" max="8191" width="11.42578125" style="67"/>
    <col min="8192" max="8192" width="14.42578125" style="67" customWidth="1"/>
    <col min="8193" max="8193" width="34.28515625" style="67" customWidth="1"/>
    <col min="8194" max="8194" width="0" style="67" hidden="1" customWidth="1"/>
    <col min="8195" max="8195" width="20.28515625" style="67" customWidth="1"/>
    <col min="8196" max="8198" width="13.7109375" style="67" customWidth="1"/>
    <col min="8199" max="8199" width="14.140625" style="67" customWidth="1"/>
    <col min="8200" max="8201" width="12.7109375" style="67" customWidth="1"/>
    <col min="8202" max="8202" width="16.85546875" style="67" customWidth="1"/>
    <col min="8203" max="8205" width="13.7109375" style="67" customWidth="1"/>
    <col min="8206" max="8206" width="22.85546875" style="67" customWidth="1"/>
    <col min="8207" max="8207" width="11.7109375" style="67" customWidth="1"/>
    <col min="8208" max="8208" width="16.42578125" style="67" customWidth="1"/>
    <col min="8209" max="8447" width="11.42578125" style="67"/>
    <col min="8448" max="8448" width="14.42578125" style="67" customWidth="1"/>
    <col min="8449" max="8449" width="34.28515625" style="67" customWidth="1"/>
    <col min="8450" max="8450" width="0" style="67" hidden="1" customWidth="1"/>
    <col min="8451" max="8451" width="20.28515625" style="67" customWidth="1"/>
    <col min="8452" max="8454" width="13.7109375" style="67" customWidth="1"/>
    <col min="8455" max="8455" width="14.140625" style="67" customWidth="1"/>
    <col min="8456" max="8457" width="12.7109375" style="67" customWidth="1"/>
    <col min="8458" max="8458" width="16.85546875" style="67" customWidth="1"/>
    <col min="8459" max="8461" width="13.7109375" style="67" customWidth="1"/>
    <col min="8462" max="8462" width="22.85546875" style="67" customWidth="1"/>
    <col min="8463" max="8463" width="11.7109375" style="67" customWidth="1"/>
    <col min="8464" max="8464" width="16.42578125" style="67" customWidth="1"/>
    <col min="8465" max="8703" width="11.42578125" style="67"/>
    <col min="8704" max="8704" width="14.42578125" style="67" customWidth="1"/>
    <col min="8705" max="8705" width="34.28515625" style="67" customWidth="1"/>
    <col min="8706" max="8706" width="0" style="67" hidden="1" customWidth="1"/>
    <col min="8707" max="8707" width="20.28515625" style="67" customWidth="1"/>
    <col min="8708" max="8710" width="13.7109375" style="67" customWidth="1"/>
    <col min="8711" max="8711" width="14.140625" style="67" customWidth="1"/>
    <col min="8712" max="8713" width="12.7109375" style="67" customWidth="1"/>
    <col min="8714" max="8714" width="16.85546875" style="67" customWidth="1"/>
    <col min="8715" max="8717" width="13.7109375" style="67" customWidth="1"/>
    <col min="8718" max="8718" width="22.85546875" style="67" customWidth="1"/>
    <col min="8719" max="8719" width="11.7109375" style="67" customWidth="1"/>
    <col min="8720" max="8720" width="16.42578125" style="67" customWidth="1"/>
    <col min="8721" max="8959" width="11.42578125" style="67"/>
    <col min="8960" max="8960" width="14.42578125" style="67" customWidth="1"/>
    <col min="8961" max="8961" width="34.28515625" style="67" customWidth="1"/>
    <col min="8962" max="8962" width="0" style="67" hidden="1" customWidth="1"/>
    <col min="8963" max="8963" width="20.28515625" style="67" customWidth="1"/>
    <col min="8964" max="8966" width="13.7109375" style="67" customWidth="1"/>
    <col min="8967" max="8967" width="14.140625" style="67" customWidth="1"/>
    <col min="8968" max="8969" width="12.7109375" style="67" customWidth="1"/>
    <col min="8970" max="8970" width="16.85546875" style="67" customWidth="1"/>
    <col min="8971" max="8973" width="13.7109375" style="67" customWidth="1"/>
    <col min="8974" max="8974" width="22.85546875" style="67" customWidth="1"/>
    <col min="8975" max="8975" width="11.7109375" style="67" customWidth="1"/>
    <col min="8976" max="8976" width="16.42578125" style="67" customWidth="1"/>
    <col min="8977" max="9215" width="11.42578125" style="67"/>
    <col min="9216" max="9216" width="14.42578125" style="67" customWidth="1"/>
    <col min="9217" max="9217" width="34.28515625" style="67" customWidth="1"/>
    <col min="9218" max="9218" width="0" style="67" hidden="1" customWidth="1"/>
    <col min="9219" max="9219" width="20.28515625" style="67" customWidth="1"/>
    <col min="9220" max="9222" width="13.7109375" style="67" customWidth="1"/>
    <col min="9223" max="9223" width="14.140625" style="67" customWidth="1"/>
    <col min="9224" max="9225" width="12.7109375" style="67" customWidth="1"/>
    <col min="9226" max="9226" width="16.85546875" style="67" customWidth="1"/>
    <col min="9227" max="9229" width="13.7109375" style="67" customWidth="1"/>
    <col min="9230" max="9230" width="22.85546875" style="67" customWidth="1"/>
    <col min="9231" max="9231" width="11.7109375" style="67" customWidth="1"/>
    <col min="9232" max="9232" width="16.42578125" style="67" customWidth="1"/>
    <col min="9233" max="9471" width="11.42578125" style="67"/>
    <col min="9472" max="9472" width="14.42578125" style="67" customWidth="1"/>
    <col min="9473" max="9473" width="34.28515625" style="67" customWidth="1"/>
    <col min="9474" max="9474" width="0" style="67" hidden="1" customWidth="1"/>
    <col min="9475" max="9475" width="20.28515625" style="67" customWidth="1"/>
    <col min="9476" max="9478" width="13.7109375" style="67" customWidth="1"/>
    <col min="9479" max="9479" width="14.140625" style="67" customWidth="1"/>
    <col min="9480" max="9481" width="12.7109375" style="67" customWidth="1"/>
    <col min="9482" max="9482" width="16.85546875" style="67" customWidth="1"/>
    <col min="9483" max="9485" width="13.7109375" style="67" customWidth="1"/>
    <col min="9486" max="9486" width="22.85546875" style="67" customWidth="1"/>
    <col min="9487" max="9487" width="11.7109375" style="67" customWidth="1"/>
    <col min="9488" max="9488" width="16.42578125" style="67" customWidth="1"/>
    <col min="9489" max="9727" width="11.42578125" style="67"/>
    <col min="9728" max="9728" width="14.42578125" style="67" customWidth="1"/>
    <col min="9729" max="9729" width="34.28515625" style="67" customWidth="1"/>
    <col min="9730" max="9730" width="0" style="67" hidden="1" customWidth="1"/>
    <col min="9731" max="9731" width="20.28515625" style="67" customWidth="1"/>
    <col min="9732" max="9734" width="13.7109375" style="67" customWidth="1"/>
    <col min="9735" max="9735" width="14.140625" style="67" customWidth="1"/>
    <col min="9736" max="9737" width="12.7109375" style="67" customWidth="1"/>
    <col min="9738" max="9738" width="16.85546875" style="67" customWidth="1"/>
    <col min="9739" max="9741" width="13.7109375" style="67" customWidth="1"/>
    <col min="9742" max="9742" width="22.85546875" style="67" customWidth="1"/>
    <col min="9743" max="9743" width="11.7109375" style="67" customWidth="1"/>
    <col min="9744" max="9744" width="16.42578125" style="67" customWidth="1"/>
    <col min="9745" max="9983" width="11.42578125" style="67"/>
    <col min="9984" max="9984" width="14.42578125" style="67" customWidth="1"/>
    <col min="9985" max="9985" width="34.28515625" style="67" customWidth="1"/>
    <col min="9986" max="9986" width="0" style="67" hidden="1" customWidth="1"/>
    <col min="9987" max="9987" width="20.28515625" style="67" customWidth="1"/>
    <col min="9988" max="9990" width="13.7109375" style="67" customWidth="1"/>
    <col min="9991" max="9991" width="14.140625" style="67" customWidth="1"/>
    <col min="9992" max="9993" width="12.7109375" style="67" customWidth="1"/>
    <col min="9994" max="9994" width="16.85546875" style="67" customWidth="1"/>
    <col min="9995" max="9997" width="13.7109375" style="67" customWidth="1"/>
    <col min="9998" max="9998" width="22.85546875" style="67" customWidth="1"/>
    <col min="9999" max="9999" width="11.7109375" style="67" customWidth="1"/>
    <col min="10000" max="10000" width="16.42578125" style="67" customWidth="1"/>
    <col min="10001" max="10239" width="11.42578125" style="67"/>
    <col min="10240" max="10240" width="14.42578125" style="67" customWidth="1"/>
    <col min="10241" max="10241" width="34.28515625" style="67" customWidth="1"/>
    <col min="10242" max="10242" width="0" style="67" hidden="1" customWidth="1"/>
    <col min="10243" max="10243" width="20.28515625" style="67" customWidth="1"/>
    <col min="10244" max="10246" width="13.7109375" style="67" customWidth="1"/>
    <col min="10247" max="10247" width="14.140625" style="67" customWidth="1"/>
    <col min="10248" max="10249" width="12.7109375" style="67" customWidth="1"/>
    <col min="10250" max="10250" width="16.85546875" style="67" customWidth="1"/>
    <col min="10251" max="10253" width="13.7109375" style="67" customWidth="1"/>
    <col min="10254" max="10254" width="22.85546875" style="67" customWidth="1"/>
    <col min="10255" max="10255" width="11.7109375" style="67" customWidth="1"/>
    <col min="10256" max="10256" width="16.42578125" style="67" customWidth="1"/>
    <col min="10257" max="10495" width="11.42578125" style="67"/>
    <col min="10496" max="10496" width="14.42578125" style="67" customWidth="1"/>
    <col min="10497" max="10497" width="34.28515625" style="67" customWidth="1"/>
    <col min="10498" max="10498" width="0" style="67" hidden="1" customWidth="1"/>
    <col min="10499" max="10499" width="20.28515625" style="67" customWidth="1"/>
    <col min="10500" max="10502" width="13.7109375" style="67" customWidth="1"/>
    <col min="10503" max="10503" width="14.140625" style="67" customWidth="1"/>
    <col min="10504" max="10505" width="12.7109375" style="67" customWidth="1"/>
    <col min="10506" max="10506" width="16.85546875" style="67" customWidth="1"/>
    <col min="10507" max="10509" width="13.7109375" style="67" customWidth="1"/>
    <col min="10510" max="10510" width="22.85546875" style="67" customWidth="1"/>
    <col min="10511" max="10511" width="11.7109375" style="67" customWidth="1"/>
    <col min="10512" max="10512" width="16.42578125" style="67" customWidth="1"/>
    <col min="10513" max="10751" width="11.42578125" style="67"/>
    <col min="10752" max="10752" width="14.42578125" style="67" customWidth="1"/>
    <col min="10753" max="10753" width="34.28515625" style="67" customWidth="1"/>
    <col min="10754" max="10754" width="0" style="67" hidden="1" customWidth="1"/>
    <col min="10755" max="10755" width="20.28515625" style="67" customWidth="1"/>
    <col min="10756" max="10758" width="13.7109375" style="67" customWidth="1"/>
    <col min="10759" max="10759" width="14.140625" style="67" customWidth="1"/>
    <col min="10760" max="10761" width="12.7109375" style="67" customWidth="1"/>
    <col min="10762" max="10762" width="16.85546875" style="67" customWidth="1"/>
    <col min="10763" max="10765" width="13.7109375" style="67" customWidth="1"/>
    <col min="10766" max="10766" width="22.85546875" style="67" customWidth="1"/>
    <col min="10767" max="10767" width="11.7109375" style="67" customWidth="1"/>
    <col min="10768" max="10768" width="16.42578125" style="67" customWidth="1"/>
    <col min="10769" max="11007" width="11.42578125" style="67"/>
    <col min="11008" max="11008" width="14.42578125" style="67" customWidth="1"/>
    <col min="11009" max="11009" width="34.28515625" style="67" customWidth="1"/>
    <col min="11010" max="11010" width="0" style="67" hidden="1" customWidth="1"/>
    <col min="11011" max="11011" width="20.28515625" style="67" customWidth="1"/>
    <col min="11012" max="11014" width="13.7109375" style="67" customWidth="1"/>
    <col min="11015" max="11015" width="14.140625" style="67" customWidth="1"/>
    <col min="11016" max="11017" width="12.7109375" style="67" customWidth="1"/>
    <col min="11018" max="11018" width="16.85546875" style="67" customWidth="1"/>
    <col min="11019" max="11021" width="13.7109375" style="67" customWidth="1"/>
    <col min="11022" max="11022" width="22.85546875" style="67" customWidth="1"/>
    <col min="11023" max="11023" width="11.7109375" style="67" customWidth="1"/>
    <col min="11024" max="11024" width="16.42578125" style="67" customWidth="1"/>
    <col min="11025" max="11263" width="11.42578125" style="67"/>
    <col min="11264" max="11264" width="14.42578125" style="67" customWidth="1"/>
    <col min="11265" max="11265" width="34.28515625" style="67" customWidth="1"/>
    <col min="11266" max="11266" width="0" style="67" hidden="1" customWidth="1"/>
    <col min="11267" max="11267" width="20.28515625" style="67" customWidth="1"/>
    <col min="11268" max="11270" width="13.7109375" style="67" customWidth="1"/>
    <col min="11271" max="11271" width="14.140625" style="67" customWidth="1"/>
    <col min="11272" max="11273" width="12.7109375" style="67" customWidth="1"/>
    <col min="11274" max="11274" width="16.85546875" style="67" customWidth="1"/>
    <col min="11275" max="11277" width="13.7109375" style="67" customWidth="1"/>
    <col min="11278" max="11278" width="22.85546875" style="67" customWidth="1"/>
    <col min="11279" max="11279" width="11.7109375" style="67" customWidth="1"/>
    <col min="11280" max="11280" width="16.42578125" style="67" customWidth="1"/>
    <col min="11281" max="11519" width="11.42578125" style="67"/>
    <col min="11520" max="11520" width="14.42578125" style="67" customWidth="1"/>
    <col min="11521" max="11521" width="34.28515625" style="67" customWidth="1"/>
    <col min="11522" max="11522" width="0" style="67" hidden="1" customWidth="1"/>
    <col min="11523" max="11523" width="20.28515625" style="67" customWidth="1"/>
    <col min="11524" max="11526" width="13.7109375" style="67" customWidth="1"/>
    <col min="11527" max="11527" width="14.140625" style="67" customWidth="1"/>
    <col min="11528" max="11529" width="12.7109375" style="67" customWidth="1"/>
    <col min="11530" max="11530" width="16.85546875" style="67" customWidth="1"/>
    <col min="11531" max="11533" width="13.7109375" style="67" customWidth="1"/>
    <col min="11534" max="11534" width="22.85546875" style="67" customWidth="1"/>
    <col min="11535" max="11535" width="11.7109375" style="67" customWidth="1"/>
    <col min="11536" max="11536" width="16.42578125" style="67" customWidth="1"/>
    <col min="11537" max="11775" width="11.42578125" style="67"/>
    <col min="11776" max="11776" width="14.42578125" style="67" customWidth="1"/>
    <col min="11777" max="11777" width="34.28515625" style="67" customWidth="1"/>
    <col min="11778" max="11778" width="0" style="67" hidden="1" customWidth="1"/>
    <col min="11779" max="11779" width="20.28515625" style="67" customWidth="1"/>
    <col min="11780" max="11782" width="13.7109375" style="67" customWidth="1"/>
    <col min="11783" max="11783" width="14.140625" style="67" customWidth="1"/>
    <col min="11784" max="11785" width="12.7109375" style="67" customWidth="1"/>
    <col min="11786" max="11786" width="16.85546875" style="67" customWidth="1"/>
    <col min="11787" max="11789" width="13.7109375" style="67" customWidth="1"/>
    <col min="11790" max="11790" width="22.85546875" style="67" customWidth="1"/>
    <col min="11791" max="11791" width="11.7109375" style="67" customWidth="1"/>
    <col min="11792" max="11792" width="16.42578125" style="67" customWidth="1"/>
    <col min="11793" max="12031" width="11.42578125" style="67"/>
    <col min="12032" max="12032" width="14.42578125" style="67" customWidth="1"/>
    <col min="12033" max="12033" width="34.28515625" style="67" customWidth="1"/>
    <col min="12034" max="12034" width="0" style="67" hidden="1" customWidth="1"/>
    <col min="12035" max="12035" width="20.28515625" style="67" customWidth="1"/>
    <col min="12036" max="12038" width="13.7109375" style="67" customWidth="1"/>
    <col min="12039" max="12039" width="14.140625" style="67" customWidth="1"/>
    <col min="12040" max="12041" width="12.7109375" style="67" customWidth="1"/>
    <col min="12042" max="12042" width="16.85546875" style="67" customWidth="1"/>
    <col min="12043" max="12045" width="13.7109375" style="67" customWidth="1"/>
    <col min="12046" max="12046" width="22.85546875" style="67" customWidth="1"/>
    <col min="12047" max="12047" width="11.7109375" style="67" customWidth="1"/>
    <col min="12048" max="12048" width="16.42578125" style="67" customWidth="1"/>
    <col min="12049" max="12287" width="11.42578125" style="67"/>
    <col min="12288" max="12288" width="14.42578125" style="67" customWidth="1"/>
    <col min="12289" max="12289" width="34.28515625" style="67" customWidth="1"/>
    <col min="12290" max="12290" width="0" style="67" hidden="1" customWidth="1"/>
    <col min="12291" max="12291" width="20.28515625" style="67" customWidth="1"/>
    <col min="12292" max="12294" width="13.7109375" style="67" customWidth="1"/>
    <col min="12295" max="12295" width="14.140625" style="67" customWidth="1"/>
    <col min="12296" max="12297" width="12.7109375" style="67" customWidth="1"/>
    <col min="12298" max="12298" width="16.85546875" style="67" customWidth="1"/>
    <col min="12299" max="12301" width="13.7109375" style="67" customWidth="1"/>
    <col min="12302" max="12302" width="22.85546875" style="67" customWidth="1"/>
    <col min="12303" max="12303" width="11.7109375" style="67" customWidth="1"/>
    <col min="12304" max="12304" width="16.42578125" style="67" customWidth="1"/>
    <col min="12305" max="12543" width="11.42578125" style="67"/>
    <col min="12544" max="12544" width="14.42578125" style="67" customWidth="1"/>
    <col min="12545" max="12545" width="34.28515625" style="67" customWidth="1"/>
    <col min="12546" max="12546" width="0" style="67" hidden="1" customWidth="1"/>
    <col min="12547" max="12547" width="20.28515625" style="67" customWidth="1"/>
    <col min="12548" max="12550" width="13.7109375" style="67" customWidth="1"/>
    <col min="12551" max="12551" width="14.140625" style="67" customWidth="1"/>
    <col min="12552" max="12553" width="12.7109375" style="67" customWidth="1"/>
    <col min="12554" max="12554" width="16.85546875" style="67" customWidth="1"/>
    <col min="12555" max="12557" width="13.7109375" style="67" customWidth="1"/>
    <col min="12558" max="12558" width="22.85546875" style="67" customWidth="1"/>
    <col min="12559" max="12559" width="11.7109375" style="67" customWidth="1"/>
    <col min="12560" max="12560" width="16.42578125" style="67" customWidth="1"/>
    <col min="12561" max="12799" width="11.42578125" style="67"/>
    <col min="12800" max="12800" width="14.42578125" style="67" customWidth="1"/>
    <col min="12801" max="12801" width="34.28515625" style="67" customWidth="1"/>
    <col min="12802" max="12802" width="0" style="67" hidden="1" customWidth="1"/>
    <col min="12803" max="12803" width="20.28515625" style="67" customWidth="1"/>
    <col min="12804" max="12806" width="13.7109375" style="67" customWidth="1"/>
    <col min="12807" max="12807" width="14.140625" style="67" customWidth="1"/>
    <col min="12808" max="12809" width="12.7109375" style="67" customWidth="1"/>
    <col min="12810" max="12810" width="16.85546875" style="67" customWidth="1"/>
    <col min="12811" max="12813" width="13.7109375" style="67" customWidth="1"/>
    <col min="12814" max="12814" width="22.85546875" style="67" customWidth="1"/>
    <col min="12815" max="12815" width="11.7109375" style="67" customWidth="1"/>
    <col min="12816" max="12816" width="16.42578125" style="67" customWidth="1"/>
    <col min="12817" max="13055" width="11.42578125" style="67"/>
    <col min="13056" max="13056" width="14.42578125" style="67" customWidth="1"/>
    <col min="13057" max="13057" width="34.28515625" style="67" customWidth="1"/>
    <col min="13058" max="13058" width="0" style="67" hidden="1" customWidth="1"/>
    <col min="13059" max="13059" width="20.28515625" style="67" customWidth="1"/>
    <col min="13060" max="13062" width="13.7109375" style="67" customWidth="1"/>
    <col min="13063" max="13063" width="14.140625" style="67" customWidth="1"/>
    <col min="13064" max="13065" width="12.7109375" style="67" customWidth="1"/>
    <col min="13066" max="13066" width="16.85546875" style="67" customWidth="1"/>
    <col min="13067" max="13069" width="13.7109375" style="67" customWidth="1"/>
    <col min="13070" max="13070" width="22.85546875" style="67" customWidth="1"/>
    <col min="13071" max="13071" width="11.7109375" style="67" customWidth="1"/>
    <col min="13072" max="13072" width="16.42578125" style="67" customWidth="1"/>
    <col min="13073" max="13311" width="11.42578125" style="67"/>
    <col min="13312" max="13312" width="14.42578125" style="67" customWidth="1"/>
    <col min="13313" max="13313" width="34.28515625" style="67" customWidth="1"/>
    <col min="13314" max="13314" width="0" style="67" hidden="1" customWidth="1"/>
    <col min="13315" max="13315" width="20.28515625" style="67" customWidth="1"/>
    <col min="13316" max="13318" width="13.7109375" style="67" customWidth="1"/>
    <col min="13319" max="13319" width="14.140625" style="67" customWidth="1"/>
    <col min="13320" max="13321" width="12.7109375" style="67" customWidth="1"/>
    <col min="13322" max="13322" width="16.85546875" style="67" customWidth="1"/>
    <col min="13323" max="13325" width="13.7109375" style="67" customWidth="1"/>
    <col min="13326" max="13326" width="22.85546875" style="67" customWidth="1"/>
    <col min="13327" max="13327" width="11.7109375" style="67" customWidth="1"/>
    <col min="13328" max="13328" width="16.42578125" style="67" customWidth="1"/>
    <col min="13329" max="13567" width="11.42578125" style="67"/>
    <col min="13568" max="13568" width="14.42578125" style="67" customWidth="1"/>
    <col min="13569" max="13569" width="34.28515625" style="67" customWidth="1"/>
    <col min="13570" max="13570" width="0" style="67" hidden="1" customWidth="1"/>
    <col min="13571" max="13571" width="20.28515625" style="67" customWidth="1"/>
    <col min="13572" max="13574" width="13.7109375" style="67" customWidth="1"/>
    <col min="13575" max="13575" width="14.140625" style="67" customWidth="1"/>
    <col min="13576" max="13577" width="12.7109375" style="67" customWidth="1"/>
    <col min="13578" max="13578" width="16.85546875" style="67" customWidth="1"/>
    <col min="13579" max="13581" width="13.7109375" style="67" customWidth="1"/>
    <col min="13582" max="13582" width="22.85546875" style="67" customWidth="1"/>
    <col min="13583" max="13583" width="11.7109375" style="67" customWidth="1"/>
    <col min="13584" max="13584" width="16.42578125" style="67" customWidth="1"/>
    <col min="13585" max="13823" width="11.42578125" style="67"/>
    <col min="13824" max="13824" width="14.42578125" style="67" customWidth="1"/>
    <col min="13825" max="13825" width="34.28515625" style="67" customWidth="1"/>
    <col min="13826" max="13826" width="0" style="67" hidden="1" customWidth="1"/>
    <col min="13827" max="13827" width="20.28515625" style="67" customWidth="1"/>
    <col min="13828" max="13830" width="13.7109375" style="67" customWidth="1"/>
    <col min="13831" max="13831" width="14.140625" style="67" customWidth="1"/>
    <col min="13832" max="13833" width="12.7109375" style="67" customWidth="1"/>
    <col min="13834" max="13834" width="16.85546875" style="67" customWidth="1"/>
    <col min="13835" max="13837" width="13.7109375" style="67" customWidth="1"/>
    <col min="13838" max="13838" width="22.85546875" style="67" customWidth="1"/>
    <col min="13839" max="13839" width="11.7109375" style="67" customWidth="1"/>
    <col min="13840" max="13840" width="16.42578125" style="67" customWidth="1"/>
    <col min="13841" max="14079" width="11.42578125" style="67"/>
    <col min="14080" max="14080" width="14.42578125" style="67" customWidth="1"/>
    <col min="14081" max="14081" width="34.28515625" style="67" customWidth="1"/>
    <col min="14082" max="14082" width="0" style="67" hidden="1" customWidth="1"/>
    <col min="14083" max="14083" width="20.28515625" style="67" customWidth="1"/>
    <col min="14084" max="14086" width="13.7109375" style="67" customWidth="1"/>
    <col min="14087" max="14087" width="14.140625" style="67" customWidth="1"/>
    <col min="14088" max="14089" width="12.7109375" style="67" customWidth="1"/>
    <col min="14090" max="14090" width="16.85546875" style="67" customWidth="1"/>
    <col min="14091" max="14093" width="13.7109375" style="67" customWidth="1"/>
    <col min="14094" max="14094" width="22.85546875" style="67" customWidth="1"/>
    <col min="14095" max="14095" width="11.7109375" style="67" customWidth="1"/>
    <col min="14096" max="14096" width="16.42578125" style="67" customWidth="1"/>
    <col min="14097" max="14335" width="11.42578125" style="67"/>
    <col min="14336" max="14336" width="14.42578125" style="67" customWidth="1"/>
    <col min="14337" max="14337" width="34.28515625" style="67" customWidth="1"/>
    <col min="14338" max="14338" width="0" style="67" hidden="1" customWidth="1"/>
    <col min="14339" max="14339" width="20.28515625" style="67" customWidth="1"/>
    <col min="14340" max="14342" width="13.7109375" style="67" customWidth="1"/>
    <col min="14343" max="14343" width="14.140625" style="67" customWidth="1"/>
    <col min="14344" max="14345" width="12.7109375" style="67" customWidth="1"/>
    <col min="14346" max="14346" width="16.85546875" style="67" customWidth="1"/>
    <col min="14347" max="14349" width="13.7109375" style="67" customWidth="1"/>
    <col min="14350" max="14350" width="22.85546875" style="67" customWidth="1"/>
    <col min="14351" max="14351" width="11.7109375" style="67" customWidth="1"/>
    <col min="14352" max="14352" width="16.42578125" style="67" customWidth="1"/>
    <col min="14353" max="14591" width="11.42578125" style="67"/>
    <col min="14592" max="14592" width="14.42578125" style="67" customWidth="1"/>
    <col min="14593" max="14593" width="34.28515625" style="67" customWidth="1"/>
    <col min="14594" max="14594" width="0" style="67" hidden="1" customWidth="1"/>
    <col min="14595" max="14595" width="20.28515625" style="67" customWidth="1"/>
    <col min="14596" max="14598" width="13.7109375" style="67" customWidth="1"/>
    <col min="14599" max="14599" width="14.140625" style="67" customWidth="1"/>
    <col min="14600" max="14601" width="12.7109375" style="67" customWidth="1"/>
    <col min="14602" max="14602" width="16.85546875" style="67" customWidth="1"/>
    <col min="14603" max="14605" width="13.7109375" style="67" customWidth="1"/>
    <col min="14606" max="14606" width="22.85546875" style="67" customWidth="1"/>
    <col min="14607" max="14607" width="11.7109375" style="67" customWidth="1"/>
    <col min="14608" max="14608" width="16.42578125" style="67" customWidth="1"/>
    <col min="14609" max="14847" width="11.42578125" style="67"/>
    <col min="14848" max="14848" width="14.42578125" style="67" customWidth="1"/>
    <col min="14849" max="14849" width="34.28515625" style="67" customWidth="1"/>
    <col min="14850" max="14850" width="0" style="67" hidden="1" customWidth="1"/>
    <col min="14851" max="14851" width="20.28515625" style="67" customWidth="1"/>
    <col min="14852" max="14854" width="13.7109375" style="67" customWidth="1"/>
    <col min="14855" max="14855" width="14.140625" style="67" customWidth="1"/>
    <col min="14856" max="14857" width="12.7109375" style="67" customWidth="1"/>
    <col min="14858" max="14858" width="16.85546875" style="67" customWidth="1"/>
    <col min="14859" max="14861" width="13.7109375" style="67" customWidth="1"/>
    <col min="14862" max="14862" width="22.85546875" style="67" customWidth="1"/>
    <col min="14863" max="14863" width="11.7109375" style="67" customWidth="1"/>
    <col min="14864" max="14864" width="16.42578125" style="67" customWidth="1"/>
    <col min="14865" max="15103" width="11.42578125" style="67"/>
    <col min="15104" max="15104" width="14.42578125" style="67" customWidth="1"/>
    <col min="15105" max="15105" width="34.28515625" style="67" customWidth="1"/>
    <col min="15106" max="15106" width="0" style="67" hidden="1" customWidth="1"/>
    <col min="15107" max="15107" width="20.28515625" style="67" customWidth="1"/>
    <col min="15108" max="15110" width="13.7109375" style="67" customWidth="1"/>
    <col min="15111" max="15111" width="14.140625" style="67" customWidth="1"/>
    <col min="15112" max="15113" width="12.7109375" style="67" customWidth="1"/>
    <col min="15114" max="15114" width="16.85546875" style="67" customWidth="1"/>
    <col min="15115" max="15117" width="13.7109375" style="67" customWidth="1"/>
    <col min="15118" max="15118" width="22.85546875" style="67" customWidth="1"/>
    <col min="15119" max="15119" width="11.7109375" style="67" customWidth="1"/>
    <col min="15120" max="15120" width="16.42578125" style="67" customWidth="1"/>
    <col min="15121" max="15359" width="11.42578125" style="67"/>
    <col min="15360" max="15360" width="14.42578125" style="67" customWidth="1"/>
    <col min="15361" max="15361" width="34.28515625" style="67" customWidth="1"/>
    <col min="15362" max="15362" width="0" style="67" hidden="1" customWidth="1"/>
    <col min="15363" max="15363" width="20.28515625" style="67" customWidth="1"/>
    <col min="15364" max="15366" width="13.7109375" style="67" customWidth="1"/>
    <col min="15367" max="15367" width="14.140625" style="67" customWidth="1"/>
    <col min="15368" max="15369" width="12.7109375" style="67" customWidth="1"/>
    <col min="15370" max="15370" width="16.85546875" style="67" customWidth="1"/>
    <col min="15371" max="15373" width="13.7109375" style="67" customWidth="1"/>
    <col min="15374" max="15374" width="22.85546875" style="67" customWidth="1"/>
    <col min="15375" max="15375" width="11.7109375" style="67" customWidth="1"/>
    <col min="15376" max="15376" width="16.42578125" style="67" customWidth="1"/>
    <col min="15377" max="15615" width="11.42578125" style="67"/>
    <col min="15616" max="15616" width="14.42578125" style="67" customWidth="1"/>
    <col min="15617" max="15617" width="34.28515625" style="67" customWidth="1"/>
    <col min="15618" max="15618" width="0" style="67" hidden="1" customWidth="1"/>
    <col min="15619" max="15619" width="20.28515625" style="67" customWidth="1"/>
    <col min="15620" max="15622" width="13.7109375" style="67" customWidth="1"/>
    <col min="15623" max="15623" width="14.140625" style="67" customWidth="1"/>
    <col min="15624" max="15625" width="12.7109375" style="67" customWidth="1"/>
    <col min="15626" max="15626" width="16.85546875" style="67" customWidth="1"/>
    <col min="15627" max="15629" width="13.7109375" style="67" customWidth="1"/>
    <col min="15630" max="15630" width="22.85546875" style="67" customWidth="1"/>
    <col min="15631" max="15631" width="11.7109375" style="67" customWidth="1"/>
    <col min="15632" max="15632" width="16.42578125" style="67" customWidth="1"/>
    <col min="15633" max="15871" width="11.42578125" style="67"/>
    <col min="15872" max="15872" width="14.42578125" style="67" customWidth="1"/>
    <col min="15873" max="15873" width="34.28515625" style="67" customWidth="1"/>
    <col min="15874" max="15874" width="0" style="67" hidden="1" customWidth="1"/>
    <col min="15875" max="15875" width="20.28515625" style="67" customWidth="1"/>
    <col min="15876" max="15878" width="13.7109375" style="67" customWidth="1"/>
    <col min="15879" max="15879" width="14.140625" style="67" customWidth="1"/>
    <col min="15880" max="15881" width="12.7109375" style="67" customWidth="1"/>
    <col min="15882" max="15882" width="16.85546875" style="67" customWidth="1"/>
    <col min="15883" max="15885" width="13.7109375" style="67" customWidth="1"/>
    <col min="15886" max="15886" width="22.85546875" style="67" customWidth="1"/>
    <col min="15887" max="15887" width="11.7109375" style="67" customWidth="1"/>
    <col min="15888" max="15888" width="16.42578125" style="67" customWidth="1"/>
    <col min="15889" max="16127" width="11.42578125" style="67"/>
    <col min="16128" max="16128" width="14.42578125" style="67" customWidth="1"/>
    <col min="16129" max="16129" width="34.28515625" style="67" customWidth="1"/>
    <col min="16130" max="16130" width="0" style="67" hidden="1" customWidth="1"/>
    <col min="16131" max="16131" width="20.28515625" style="67" customWidth="1"/>
    <col min="16132" max="16134" width="13.7109375" style="67" customWidth="1"/>
    <col min="16135" max="16135" width="14.140625" style="67" customWidth="1"/>
    <col min="16136" max="16137" width="12.7109375" style="67" customWidth="1"/>
    <col min="16138" max="16138" width="16.85546875" style="67" customWidth="1"/>
    <col min="16139" max="16141" width="13.7109375" style="67" customWidth="1"/>
    <col min="16142" max="16142" width="22.85546875" style="67" customWidth="1"/>
    <col min="16143" max="16143" width="11.7109375" style="67" customWidth="1"/>
    <col min="16144" max="16144" width="16.42578125" style="67" customWidth="1"/>
    <col min="16145" max="16384" width="11.42578125" style="67"/>
  </cols>
  <sheetData>
    <row r="1" spans="1:16" ht="18" customHeight="1" x14ac:dyDescent="0.2">
      <c r="A1" s="497" t="s">
        <v>61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6" ht="12.75" customHeight="1" x14ac:dyDescent="0.2">
      <c r="A2" s="68"/>
      <c r="B2" s="69"/>
      <c r="C2" s="69"/>
      <c r="D2" s="69" t="s">
        <v>62</v>
      </c>
      <c r="E2" s="69" t="s">
        <v>63</v>
      </c>
      <c r="F2" s="69" t="s">
        <v>269</v>
      </c>
      <c r="G2" s="69" t="s">
        <v>64</v>
      </c>
      <c r="H2" s="69" t="s">
        <v>65</v>
      </c>
      <c r="I2" s="69"/>
      <c r="J2" s="69" t="s">
        <v>66</v>
      </c>
      <c r="K2" s="69">
        <v>6</v>
      </c>
      <c r="L2" s="69"/>
      <c r="M2" s="69"/>
    </row>
    <row r="3" spans="1:16" s="73" customFormat="1" ht="89.25" x14ac:dyDescent="0.2">
      <c r="A3" s="70" t="s">
        <v>36</v>
      </c>
      <c r="B3" s="70" t="s">
        <v>60</v>
      </c>
      <c r="C3" s="71" t="s">
        <v>217</v>
      </c>
      <c r="D3" s="70" t="s">
        <v>20</v>
      </c>
      <c r="E3" s="70" t="s">
        <v>67</v>
      </c>
      <c r="F3" s="72" t="s">
        <v>68</v>
      </c>
      <c r="G3" s="70" t="s">
        <v>69</v>
      </c>
      <c r="H3" s="70" t="s">
        <v>70</v>
      </c>
      <c r="I3" s="70" t="s">
        <v>248</v>
      </c>
      <c r="J3" s="70" t="s">
        <v>71</v>
      </c>
      <c r="K3" s="70" t="s">
        <v>72</v>
      </c>
      <c r="L3" s="70" t="s">
        <v>73</v>
      </c>
      <c r="M3" s="70" t="s">
        <v>40</v>
      </c>
    </row>
    <row r="4" spans="1:16" ht="12.75" customHeight="1" x14ac:dyDescent="0.2">
      <c r="A4" s="68"/>
      <c r="B4" s="74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</row>
    <row r="5" spans="1:16" s="73" customFormat="1" x14ac:dyDescent="0.2">
      <c r="A5" s="68"/>
      <c r="B5" s="77" t="s">
        <v>74</v>
      </c>
      <c r="C5" s="78">
        <f t="shared" ref="C5:M5" si="0">C19+C144+C58</f>
        <v>9925454.8600000013</v>
      </c>
      <c r="D5" s="78">
        <f t="shared" si="0"/>
        <v>613844.98</v>
      </c>
      <c r="E5" s="78">
        <f t="shared" si="0"/>
        <v>3600</v>
      </c>
      <c r="F5" s="78">
        <f t="shared" si="0"/>
        <v>61029</v>
      </c>
      <c r="G5" s="78">
        <f t="shared" si="0"/>
        <v>332450</v>
      </c>
      <c r="H5" s="78">
        <f t="shared" si="0"/>
        <v>320246</v>
      </c>
      <c r="I5" s="78">
        <f t="shared" si="0"/>
        <v>6500</v>
      </c>
      <c r="J5" s="78">
        <f t="shared" si="0"/>
        <v>8583784.8800000008</v>
      </c>
      <c r="K5" s="78">
        <f t="shared" si="0"/>
        <v>4000</v>
      </c>
      <c r="L5" s="78">
        <f t="shared" si="0"/>
        <v>0</v>
      </c>
      <c r="M5" s="78">
        <f t="shared" si="0"/>
        <v>0</v>
      </c>
      <c r="O5" s="79">
        <f>D5+E5+F5+G5+H5+I5+J5+K5</f>
        <v>9925454.8600000013</v>
      </c>
      <c r="P5" s="79"/>
    </row>
    <row r="6" spans="1:16" s="73" customFormat="1" x14ac:dyDescent="0.2">
      <c r="A6" s="68"/>
      <c r="B6" s="80" t="s">
        <v>75</v>
      </c>
      <c r="C6" s="81">
        <f t="shared" ref="C6:M6" si="1">C19+C144</f>
        <v>9668833.7800000012</v>
      </c>
      <c r="D6" s="81">
        <f t="shared" si="1"/>
        <v>357223.9</v>
      </c>
      <c r="E6" s="81">
        <f t="shared" si="1"/>
        <v>3600</v>
      </c>
      <c r="F6" s="81">
        <f t="shared" si="1"/>
        <v>61029</v>
      </c>
      <c r="G6" s="81">
        <f t="shared" si="1"/>
        <v>332450</v>
      </c>
      <c r="H6" s="81">
        <f t="shared" si="1"/>
        <v>320246</v>
      </c>
      <c r="I6" s="81">
        <f t="shared" si="1"/>
        <v>6500</v>
      </c>
      <c r="J6" s="81">
        <f t="shared" si="1"/>
        <v>8583784.8800000008</v>
      </c>
      <c r="K6" s="81">
        <f t="shared" si="1"/>
        <v>4000</v>
      </c>
      <c r="L6" s="81">
        <f t="shared" si="1"/>
        <v>0</v>
      </c>
      <c r="M6" s="81">
        <f t="shared" si="1"/>
        <v>0</v>
      </c>
      <c r="O6" s="79">
        <f>D6+E6+F6+G6+H6+I6+J6+K6</f>
        <v>9668833.7800000012</v>
      </c>
      <c r="P6" s="79"/>
    </row>
    <row r="7" spans="1:16" s="73" customFormat="1" ht="24" x14ac:dyDescent="0.2">
      <c r="A7" s="246" t="s">
        <v>76</v>
      </c>
      <c r="B7" s="246" t="s">
        <v>240</v>
      </c>
      <c r="C7" s="247">
        <f>SUM(D7:M7)</f>
        <v>17000</v>
      </c>
      <c r="D7" s="247">
        <f>D8</f>
        <v>17000</v>
      </c>
      <c r="E7" s="247">
        <f>E8+E31</f>
        <v>0</v>
      </c>
      <c r="F7" s="247"/>
      <c r="G7" s="247">
        <f>G8+G31</f>
        <v>0</v>
      </c>
      <c r="H7" s="247">
        <f>H8+H31</f>
        <v>0</v>
      </c>
      <c r="I7" s="247"/>
      <c r="J7" s="247">
        <f>J8+J31</f>
        <v>0</v>
      </c>
      <c r="K7" s="247">
        <f>K8+K31</f>
        <v>0</v>
      </c>
      <c r="L7" s="248">
        <f>L8+L31</f>
        <v>0</v>
      </c>
      <c r="M7" s="248">
        <f>M8+M31</f>
        <v>0</v>
      </c>
      <c r="N7" s="140" t="s">
        <v>220</v>
      </c>
      <c r="O7" s="140"/>
      <c r="P7" s="140"/>
    </row>
    <row r="8" spans="1:16" s="73" customFormat="1" ht="23.25" customHeight="1" x14ac:dyDescent="0.2">
      <c r="A8" s="46" t="s">
        <v>241</v>
      </c>
      <c r="B8" s="148" t="s">
        <v>242</v>
      </c>
      <c r="C8" s="48">
        <f>C10</f>
        <v>17000</v>
      </c>
      <c r="D8" s="48">
        <f t="shared" ref="D8:M8" si="2">D10</f>
        <v>17000</v>
      </c>
      <c r="E8" s="48">
        <f t="shared" si="2"/>
        <v>0</v>
      </c>
      <c r="F8" s="48"/>
      <c r="G8" s="48">
        <f t="shared" si="2"/>
        <v>0</v>
      </c>
      <c r="H8" s="48">
        <f t="shared" si="2"/>
        <v>0</v>
      </c>
      <c r="I8" s="48"/>
      <c r="J8" s="48">
        <f t="shared" si="2"/>
        <v>0</v>
      </c>
      <c r="K8" s="48">
        <f t="shared" si="2"/>
        <v>0</v>
      </c>
      <c r="L8" s="49">
        <f t="shared" si="2"/>
        <v>0</v>
      </c>
      <c r="M8" s="49">
        <f t="shared" si="2"/>
        <v>0</v>
      </c>
    </row>
    <row r="9" spans="1:16" x14ac:dyDescent="0.2">
      <c r="A9" s="495" t="s">
        <v>245</v>
      </c>
      <c r="B9" s="496"/>
      <c r="C9" s="83">
        <f>SUM(D9:M9)</f>
        <v>17000</v>
      </c>
      <c r="D9" s="83">
        <f t="shared" ref="D9:M9" si="3">D10</f>
        <v>17000</v>
      </c>
      <c r="E9" s="83">
        <f t="shared" si="3"/>
        <v>0</v>
      </c>
      <c r="F9" s="83"/>
      <c r="G9" s="83">
        <f t="shared" si="3"/>
        <v>0</v>
      </c>
      <c r="H9" s="83">
        <f t="shared" si="3"/>
        <v>0</v>
      </c>
      <c r="I9" s="83"/>
      <c r="J9" s="83">
        <f t="shared" si="3"/>
        <v>0</v>
      </c>
      <c r="K9" s="83">
        <f t="shared" si="3"/>
        <v>0</v>
      </c>
      <c r="L9" s="84">
        <f t="shared" si="3"/>
        <v>0</v>
      </c>
      <c r="M9" s="84">
        <f t="shared" si="3"/>
        <v>0</v>
      </c>
    </row>
    <row r="10" spans="1:16" s="73" customFormat="1" x14ac:dyDescent="0.2">
      <c r="A10" s="85">
        <v>3</v>
      </c>
      <c r="B10" s="86" t="s">
        <v>22</v>
      </c>
      <c r="C10" s="87">
        <f>SUM(D10:M10)</f>
        <v>17000</v>
      </c>
      <c r="D10" s="87">
        <f>D11</f>
        <v>17000</v>
      </c>
      <c r="E10" s="87">
        <f t="shared" ref="E10:M10" si="4">SUM(E12:E29)</f>
        <v>0</v>
      </c>
      <c r="F10" s="87">
        <f t="shared" si="4"/>
        <v>0</v>
      </c>
      <c r="G10" s="87">
        <f t="shared" si="4"/>
        <v>0</v>
      </c>
      <c r="H10" s="87">
        <f t="shared" si="4"/>
        <v>0</v>
      </c>
      <c r="I10" s="87">
        <f t="shared" si="4"/>
        <v>0</v>
      </c>
      <c r="J10" s="87">
        <f t="shared" si="4"/>
        <v>0</v>
      </c>
      <c r="K10" s="87">
        <f t="shared" si="4"/>
        <v>0</v>
      </c>
      <c r="L10" s="87">
        <f t="shared" si="4"/>
        <v>0</v>
      </c>
      <c r="M10" s="87">
        <f t="shared" si="4"/>
        <v>0</v>
      </c>
      <c r="N10" s="79"/>
    </row>
    <row r="11" spans="1:16" x14ac:dyDescent="0.2">
      <c r="A11" s="92">
        <v>37</v>
      </c>
      <c r="B11" s="93" t="s">
        <v>38</v>
      </c>
      <c r="C11" s="95">
        <f>SUM(D11:M11)</f>
        <v>17000</v>
      </c>
      <c r="D11" s="95">
        <f>D12</f>
        <v>17000</v>
      </c>
      <c r="E11" s="95">
        <f t="shared" ref="E11:M11" si="5">E12</f>
        <v>0</v>
      </c>
      <c r="F11" s="95">
        <f t="shared" si="5"/>
        <v>0</v>
      </c>
      <c r="G11" s="95">
        <f t="shared" si="5"/>
        <v>0</v>
      </c>
      <c r="H11" s="95">
        <f t="shared" si="5"/>
        <v>0</v>
      </c>
      <c r="I11" s="95">
        <f t="shared" si="5"/>
        <v>0</v>
      </c>
      <c r="J11" s="95">
        <f t="shared" si="5"/>
        <v>0</v>
      </c>
      <c r="K11" s="95">
        <f t="shared" si="5"/>
        <v>0</v>
      </c>
      <c r="L11" s="95">
        <f t="shared" si="5"/>
        <v>0</v>
      </c>
      <c r="M11" s="95">
        <f t="shared" si="5"/>
        <v>0</v>
      </c>
    </row>
    <row r="12" spans="1:16" ht="25.5" x14ac:dyDescent="0.2">
      <c r="A12" s="89">
        <v>3722</v>
      </c>
      <c r="B12" s="74" t="s">
        <v>246</v>
      </c>
      <c r="C12" s="75">
        <f>SUM(D12:M12)</f>
        <v>17000</v>
      </c>
      <c r="D12" s="50">
        <v>17000</v>
      </c>
      <c r="E12" s="75"/>
      <c r="F12" s="75"/>
      <c r="G12" s="75"/>
      <c r="H12" s="75"/>
      <c r="I12" s="75"/>
      <c r="J12" s="75"/>
      <c r="K12" s="75"/>
      <c r="L12" s="88"/>
      <c r="M12" s="88"/>
    </row>
    <row r="13" spans="1:16" s="73" customFormat="1" ht="66.75" customHeight="1" x14ac:dyDescent="0.2">
      <c r="A13" s="264" t="s">
        <v>76</v>
      </c>
      <c r="B13" s="264" t="s">
        <v>77</v>
      </c>
      <c r="C13" s="224">
        <f>D13</f>
        <v>750000</v>
      </c>
      <c r="D13" s="224">
        <f>D14</f>
        <v>750000</v>
      </c>
      <c r="E13" s="224">
        <f>E14+E37</f>
        <v>0</v>
      </c>
      <c r="F13" s="224"/>
      <c r="G13" s="224">
        <f>G14+G37</f>
        <v>0</v>
      </c>
      <c r="H13" s="224">
        <f>H14+H37</f>
        <v>0</v>
      </c>
      <c r="I13" s="224"/>
      <c r="J13" s="224">
        <f>J14+J37</f>
        <v>0</v>
      </c>
      <c r="K13" s="224">
        <f>K14+K37</f>
        <v>0</v>
      </c>
      <c r="L13" s="265">
        <f>L14+L37</f>
        <v>0</v>
      </c>
      <c r="M13" s="265">
        <f>M14+M37</f>
        <v>0</v>
      </c>
    </row>
    <row r="14" spans="1:16" s="73" customFormat="1" ht="24" x14ac:dyDescent="0.2">
      <c r="A14" s="249" t="s">
        <v>78</v>
      </c>
      <c r="B14" s="266" t="s">
        <v>79</v>
      </c>
      <c r="C14" s="225">
        <f>C16</f>
        <v>750000</v>
      </c>
      <c r="D14" s="225">
        <f t="shared" ref="D14:M14" si="6">D16</f>
        <v>750000</v>
      </c>
      <c r="E14" s="225">
        <f t="shared" si="6"/>
        <v>0</v>
      </c>
      <c r="F14" s="225"/>
      <c r="G14" s="225">
        <f t="shared" si="6"/>
        <v>0</v>
      </c>
      <c r="H14" s="225">
        <f t="shared" si="6"/>
        <v>0</v>
      </c>
      <c r="I14" s="225"/>
      <c r="J14" s="225">
        <f t="shared" si="6"/>
        <v>0</v>
      </c>
      <c r="K14" s="225">
        <f t="shared" si="6"/>
        <v>0</v>
      </c>
      <c r="L14" s="250">
        <f t="shared" si="6"/>
        <v>0</v>
      </c>
      <c r="M14" s="250">
        <f t="shared" si="6"/>
        <v>0</v>
      </c>
    </row>
    <row r="15" spans="1:16" x14ac:dyDescent="0.2">
      <c r="A15" s="525" t="s">
        <v>80</v>
      </c>
      <c r="B15" s="526"/>
      <c r="C15" s="226">
        <f>SUM(D15:M15)</f>
        <v>750000</v>
      </c>
      <c r="D15" s="226">
        <f t="shared" ref="D15:M15" si="7">D16</f>
        <v>750000</v>
      </c>
      <c r="E15" s="226">
        <f t="shared" si="7"/>
        <v>0</v>
      </c>
      <c r="F15" s="226"/>
      <c r="G15" s="226">
        <f t="shared" si="7"/>
        <v>0</v>
      </c>
      <c r="H15" s="226">
        <f t="shared" si="7"/>
        <v>0</v>
      </c>
      <c r="I15" s="226"/>
      <c r="J15" s="226">
        <f t="shared" si="7"/>
        <v>0</v>
      </c>
      <c r="K15" s="226">
        <f t="shared" si="7"/>
        <v>0</v>
      </c>
      <c r="L15" s="267">
        <f t="shared" si="7"/>
        <v>0</v>
      </c>
      <c r="M15" s="267">
        <f t="shared" si="7"/>
        <v>0</v>
      </c>
    </row>
    <row r="16" spans="1:16" s="73" customFormat="1" x14ac:dyDescent="0.2">
      <c r="A16" s="251">
        <v>0</v>
      </c>
      <c r="B16" s="252" t="s">
        <v>81</v>
      </c>
      <c r="C16" s="227">
        <f>SUM(D16:M16)</f>
        <v>750000</v>
      </c>
      <c r="D16" s="227">
        <f>SUM(D17:D18)</f>
        <v>750000</v>
      </c>
      <c r="E16" s="227">
        <f t="shared" ref="E16:M16" si="8">SUM(E17:E35)</f>
        <v>0</v>
      </c>
      <c r="F16" s="227">
        <f t="shared" si="8"/>
        <v>0</v>
      </c>
      <c r="G16" s="227">
        <f t="shared" si="8"/>
        <v>0</v>
      </c>
      <c r="H16" s="227">
        <f t="shared" si="8"/>
        <v>0</v>
      </c>
      <c r="I16" s="227">
        <f t="shared" si="8"/>
        <v>0</v>
      </c>
      <c r="J16" s="227">
        <f t="shared" si="8"/>
        <v>0</v>
      </c>
      <c r="K16" s="227">
        <f t="shared" si="8"/>
        <v>0</v>
      </c>
      <c r="L16" s="227">
        <f t="shared" si="8"/>
        <v>0</v>
      </c>
      <c r="M16" s="227">
        <f t="shared" si="8"/>
        <v>0</v>
      </c>
    </row>
    <row r="17" spans="1:16" x14ac:dyDescent="0.2">
      <c r="A17" s="268" t="s">
        <v>82</v>
      </c>
      <c r="B17" s="261" t="s">
        <v>83</v>
      </c>
      <c r="C17" s="52">
        <f>SUM(D17:M17)</f>
        <v>750000</v>
      </c>
      <c r="D17" s="52">
        <v>750000</v>
      </c>
      <c r="E17" s="52"/>
      <c r="F17" s="52"/>
      <c r="G17" s="52"/>
      <c r="H17" s="52"/>
      <c r="I17" s="52"/>
      <c r="J17" s="52"/>
      <c r="K17" s="52"/>
      <c r="L17" s="262"/>
      <c r="M17" s="262"/>
    </row>
    <row r="18" spans="1:16" x14ac:dyDescent="0.2">
      <c r="A18" s="260"/>
      <c r="B18" s="261"/>
      <c r="C18" s="52">
        <f>SUM(D18:M18)</f>
        <v>0</v>
      </c>
      <c r="D18" s="52">
        <v>0</v>
      </c>
      <c r="E18" s="52"/>
      <c r="F18" s="52"/>
      <c r="G18" s="52"/>
      <c r="H18" s="52"/>
      <c r="I18" s="52"/>
      <c r="J18" s="52"/>
      <c r="K18" s="52"/>
      <c r="L18" s="262"/>
      <c r="M18" s="262"/>
    </row>
    <row r="19" spans="1:16" s="73" customFormat="1" ht="67.5" customHeight="1" x14ac:dyDescent="0.2">
      <c r="A19" s="43" t="s">
        <v>76</v>
      </c>
      <c r="B19" s="43" t="s">
        <v>84</v>
      </c>
      <c r="C19" s="44">
        <f>SUM(D19:M19)</f>
        <v>357223.9</v>
      </c>
      <c r="D19" s="44">
        <f>D20+D44+D52</f>
        <v>357223.9</v>
      </c>
      <c r="E19" s="44">
        <f t="shared" ref="E19:M19" si="9">E20+E44</f>
        <v>0</v>
      </c>
      <c r="F19" s="44"/>
      <c r="G19" s="44">
        <f t="shared" si="9"/>
        <v>0</v>
      </c>
      <c r="H19" s="44">
        <f t="shared" si="9"/>
        <v>0</v>
      </c>
      <c r="I19" s="44"/>
      <c r="J19" s="44">
        <f t="shared" si="9"/>
        <v>0</v>
      </c>
      <c r="K19" s="44">
        <f t="shared" si="9"/>
        <v>0</v>
      </c>
      <c r="L19" s="45">
        <f t="shared" si="9"/>
        <v>0</v>
      </c>
      <c r="M19" s="45">
        <f t="shared" si="9"/>
        <v>0</v>
      </c>
      <c r="N19" s="140" t="s">
        <v>220</v>
      </c>
      <c r="O19" s="140"/>
      <c r="P19" s="140"/>
    </row>
    <row r="20" spans="1:16" s="73" customFormat="1" ht="24" x14ac:dyDescent="0.2">
      <c r="A20" s="46" t="s">
        <v>85</v>
      </c>
      <c r="B20" s="46" t="s">
        <v>86</v>
      </c>
      <c r="C20" s="48">
        <f>C21</f>
        <v>295980</v>
      </c>
      <c r="D20" s="48">
        <f t="shared" ref="D20:M20" si="10">D21</f>
        <v>295980</v>
      </c>
      <c r="E20" s="48">
        <f t="shared" si="10"/>
        <v>0</v>
      </c>
      <c r="F20" s="48"/>
      <c r="G20" s="48">
        <f t="shared" si="10"/>
        <v>0</v>
      </c>
      <c r="H20" s="48">
        <f t="shared" si="10"/>
        <v>0</v>
      </c>
      <c r="I20" s="48"/>
      <c r="J20" s="48">
        <f t="shared" si="10"/>
        <v>0</v>
      </c>
      <c r="K20" s="48">
        <f t="shared" si="10"/>
        <v>0</v>
      </c>
      <c r="L20" s="49">
        <f t="shared" si="10"/>
        <v>0</v>
      </c>
      <c r="M20" s="49">
        <f t="shared" si="10"/>
        <v>0</v>
      </c>
    </row>
    <row r="21" spans="1:16" s="73" customFormat="1" x14ac:dyDescent="0.2">
      <c r="A21" s="85">
        <v>3</v>
      </c>
      <c r="B21" s="86" t="s">
        <v>22</v>
      </c>
      <c r="C21" s="87">
        <f>SUM(D21:M21)</f>
        <v>295980</v>
      </c>
      <c r="D21" s="87">
        <f>D22+D41</f>
        <v>295980</v>
      </c>
      <c r="E21" s="87">
        <f t="shared" ref="E21:M21" si="11">SUM(E23:E42)</f>
        <v>0</v>
      </c>
      <c r="F21" s="87">
        <f t="shared" si="11"/>
        <v>0</v>
      </c>
      <c r="G21" s="87">
        <f t="shared" si="11"/>
        <v>0</v>
      </c>
      <c r="H21" s="87">
        <f t="shared" si="11"/>
        <v>0</v>
      </c>
      <c r="I21" s="87">
        <f t="shared" si="11"/>
        <v>0</v>
      </c>
      <c r="J21" s="87">
        <f t="shared" si="11"/>
        <v>0</v>
      </c>
      <c r="K21" s="87">
        <f t="shared" si="11"/>
        <v>0</v>
      </c>
      <c r="L21" s="87">
        <f t="shared" si="11"/>
        <v>0</v>
      </c>
      <c r="M21" s="87">
        <f t="shared" si="11"/>
        <v>0</v>
      </c>
      <c r="N21" s="79"/>
    </row>
    <row r="22" spans="1:16" x14ac:dyDescent="0.2">
      <c r="A22" s="92">
        <v>32</v>
      </c>
      <c r="B22" s="93" t="s">
        <v>38</v>
      </c>
      <c r="C22" s="95">
        <f t="shared" ref="C22" si="12">SUM(D22:M22)</f>
        <v>287480</v>
      </c>
      <c r="D22" s="95">
        <f>SUM(D23:D40)</f>
        <v>287480</v>
      </c>
      <c r="E22" s="95">
        <f t="shared" ref="E22:M22" si="13">E23+E25</f>
        <v>0</v>
      </c>
      <c r="F22" s="95"/>
      <c r="G22" s="95">
        <f t="shared" si="13"/>
        <v>0</v>
      </c>
      <c r="H22" s="95">
        <f t="shared" si="13"/>
        <v>0</v>
      </c>
      <c r="I22" s="95"/>
      <c r="J22" s="95">
        <f>J23+J25</f>
        <v>0</v>
      </c>
      <c r="K22" s="95">
        <f t="shared" si="13"/>
        <v>0</v>
      </c>
      <c r="L22" s="94">
        <f t="shared" si="13"/>
        <v>0</v>
      </c>
      <c r="M22" s="94">
        <f t="shared" si="13"/>
        <v>0</v>
      </c>
    </row>
    <row r="23" spans="1:16" x14ac:dyDescent="0.2">
      <c r="A23" s="89">
        <v>3211</v>
      </c>
      <c r="B23" s="74" t="s">
        <v>87</v>
      </c>
      <c r="C23" s="75">
        <f>SUM(D23:M23)</f>
        <v>35000</v>
      </c>
      <c r="D23" s="51">
        <v>35000</v>
      </c>
      <c r="E23" s="75"/>
      <c r="F23" s="75"/>
      <c r="G23" s="75"/>
      <c r="H23" s="75"/>
      <c r="I23" s="75"/>
      <c r="J23" s="75"/>
      <c r="K23" s="75"/>
      <c r="L23" s="88"/>
      <c r="M23" s="88"/>
    </row>
    <row r="24" spans="1:16" x14ac:dyDescent="0.2">
      <c r="A24" s="89">
        <v>3213</v>
      </c>
      <c r="B24" s="74" t="s">
        <v>88</v>
      </c>
      <c r="C24" s="75">
        <f t="shared" ref="C24:C42" si="14">SUM(D24:M24)</f>
        <v>5400</v>
      </c>
      <c r="D24" s="51">
        <v>5400</v>
      </c>
      <c r="E24" s="75"/>
      <c r="F24" s="75"/>
      <c r="G24" s="75"/>
      <c r="H24" s="75"/>
      <c r="I24" s="75"/>
      <c r="J24" s="75"/>
      <c r="K24" s="75"/>
      <c r="L24" s="88"/>
      <c r="M24" s="88"/>
    </row>
    <row r="25" spans="1:16" x14ac:dyDescent="0.2">
      <c r="A25" s="89">
        <v>3221</v>
      </c>
      <c r="B25" s="74" t="s">
        <v>89</v>
      </c>
      <c r="C25" s="75">
        <f t="shared" si="14"/>
        <v>35735</v>
      </c>
      <c r="D25" s="51">
        <v>35735</v>
      </c>
      <c r="E25" s="75"/>
      <c r="F25" s="75"/>
      <c r="G25" s="75"/>
      <c r="H25" s="75"/>
      <c r="I25" s="75"/>
      <c r="J25" s="52"/>
      <c r="K25" s="75"/>
      <c r="L25" s="88"/>
      <c r="M25" s="88"/>
    </row>
    <row r="26" spans="1:16" x14ac:dyDescent="0.2">
      <c r="A26" s="89">
        <v>3223</v>
      </c>
      <c r="B26" s="74" t="s">
        <v>90</v>
      </c>
      <c r="C26" s="75">
        <f t="shared" si="14"/>
        <v>110000</v>
      </c>
      <c r="D26" s="139">
        <v>110000</v>
      </c>
      <c r="E26" s="75"/>
      <c r="F26" s="75"/>
      <c r="G26" s="75"/>
      <c r="H26" s="75"/>
      <c r="I26" s="75"/>
      <c r="J26" s="75"/>
      <c r="K26" s="75"/>
      <c r="L26" s="88"/>
      <c r="M26" s="88"/>
    </row>
    <row r="27" spans="1:16" x14ac:dyDescent="0.2">
      <c r="A27" s="89">
        <v>3225</v>
      </c>
      <c r="B27" s="74" t="s">
        <v>91</v>
      </c>
      <c r="C27" s="75">
        <f t="shared" si="14"/>
        <v>5000</v>
      </c>
      <c r="D27" s="51">
        <v>5000</v>
      </c>
      <c r="E27" s="75"/>
      <c r="F27" s="75"/>
      <c r="G27" s="75"/>
      <c r="H27" s="75"/>
      <c r="I27" s="75"/>
      <c r="J27" s="52"/>
      <c r="K27" s="75"/>
      <c r="L27" s="88"/>
      <c r="M27" s="88"/>
    </row>
    <row r="28" spans="1:16" x14ac:dyDescent="0.2">
      <c r="A28" s="89">
        <v>3227</v>
      </c>
      <c r="B28" s="74" t="s">
        <v>92</v>
      </c>
      <c r="C28" s="75">
        <f t="shared" si="14"/>
        <v>2695</v>
      </c>
      <c r="D28" s="51">
        <v>2695</v>
      </c>
      <c r="E28" s="75"/>
      <c r="F28" s="75"/>
      <c r="G28" s="75"/>
      <c r="H28" s="75"/>
      <c r="I28" s="75"/>
      <c r="J28" s="75"/>
      <c r="K28" s="75"/>
      <c r="L28" s="88"/>
      <c r="M28" s="88"/>
    </row>
    <row r="29" spans="1:16" x14ac:dyDescent="0.2">
      <c r="A29" s="89">
        <v>3231</v>
      </c>
      <c r="B29" s="74" t="s">
        <v>93</v>
      </c>
      <c r="C29" s="75">
        <f t="shared" si="14"/>
        <v>18000</v>
      </c>
      <c r="D29" s="51">
        <v>18000</v>
      </c>
      <c r="E29" s="75"/>
      <c r="F29" s="75"/>
      <c r="G29" s="75"/>
      <c r="H29" s="75"/>
      <c r="I29" s="75"/>
      <c r="J29" s="75"/>
      <c r="K29" s="75"/>
      <c r="L29" s="88"/>
      <c r="M29" s="88"/>
    </row>
    <row r="30" spans="1:16" x14ac:dyDescent="0.2">
      <c r="A30" s="89">
        <v>3233</v>
      </c>
      <c r="B30" s="74" t="s">
        <v>94</v>
      </c>
      <c r="C30" s="75">
        <f t="shared" si="14"/>
        <v>500</v>
      </c>
      <c r="D30" s="51">
        <v>500</v>
      </c>
      <c r="E30" s="75"/>
      <c r="F30" s="75"/>
      <c r="G30" s="75"/>
      <c r="H30" s="75"/>
      <c r="I30" s="75"/>
      <c r="J30" s="75"/>
      <c r="K30" s="75"/>
      <c r="L30" s="88"/>
      <c r="M30" s="88"/>
    </row>
    <row r="31" spans="1:16" x14ac:dyDescent="0.2">
      <c r="A31" s="89">
        <v>3234</v>
      </c>
      <c r="B31" s="74" t="s">
        <v>95</v>
      </c>
      <c r="C31" s="75">
        <f t="shared" si="14"/>
        <v>28000</v>
      </c>
      <c r="D31" s="51">
        <v>28000</v>
      </c>
      <c r="E31" s="75"/>
      <c r="F31" s="75"/>
      <c r="G31" s="75"/>
      <c r="H31" s="75"/>
      <c r="I31" s="75"/>
      <c r="J31" s="75"/>
      <c r="K31" s="75"/>
      <c r="L31" s="88"/>
      <c r="M31" s="88"/>
    </row>
    <row r="32" spans="1:16" x14ac:dyDescent="0.2">
      <c r="A32" s="89">
        <v>3235</v>
      </c>
      <c r="B32" s="74" t="s">
        <v>96</v>
      </c>
      <c r="C32" s="75">
        <f t="shared" si="14"/>
        <v>2500</v>
      </c>
      <c r="D32" s="51">
        <v>2500</v>
      </c>
      <c r="E32" s="75"/>
      <c r="F32" s="75"/>
      <c r="G32" s="75"/>
      <c r="H32" s="75"/>
      <c r="I32" s="75"/>
      <c r="J32" s="75"/>
      <c r="K32" s="75"/>
      <c r="L32" s="88"/>
      <c r="M32" s="88"/>
    </row>
    <row r="33" spans="1:14" x14ac:dyDescent="0.2">
      <c r="A33" s="89">
        <v>3236</v>
      </c>
      <c r="B33" s="74" t="s">
        <v>97</v>
      </c>
      <c r="C33" s="75">
        <f t="shared" si="14"/>
        <v>15000</v>
      </c>
      <c r="D33" s="139">
        <v>15000</v>
      </c>
      <c r="E33" s="75"/>
      <c r="F33" s="75"/>
      <c r="G33" s="75"/>
      <c r="H33" s="75"/>
      <c r="I33" s="75"/>
      <c r="J33" s="75"/>
      <c r="K33" s="75"/>
      <c r="L33" s="88"/>
      <c r="M33" s="88"/>
    </row>
    <row r="34" spans="1:14" x14ac:dyDescent="0.2">
      <c r="A34" s="89">
        <v>3237</v>
      </c>
      <c r="B34" s="74" t="s">
        <v>98</v>
      </c>
      <c r="C34" s="75">
        <f t="shared" si="14"/>
        <v>4500</v>
      </c>
      <c r="D34" s="51">
        <v>4500</v>
      </c>
      <c r="E34" s="75"/>
      <c r="F34" s="75"/>
      <c r="G34" s="75"/>
      <c r="H34" s="75"/>
      <c r="I34" s="75"/>
      <c r="J34" s="75"/>
      <c r="K34" s="75"/>
      <c r="L34" s="88"/>
      <c r="M34" s="88"/>
    </row>
    <row r="35" spans="1:14" x14ac:dyDescent="0.2">
      <c r="A35" s="89">
        <v>3238</v>
      </c>
      <c r="B35" s="74" t="s">
        <v>99</v>
      </c>
      <c r="C35" s="75">
        <f t="shared" si="14"/>
        <v>13000</v>
      </c>
      <c r="D35" s="51">
        <v>13000</v>
      </c>
      <c r="E35" s="75"/>
      <c r="F35" s="75"/>
      <c r="G35" s="75"/>
      <c r="H35" s="75"/>
      <c r="I35" s="75"/>
      <c r="J35" s="75"/>
      <c r="K35" s="75"/>
      <c r="L35" s="88"/>
      <c r="M35" s="88"/>
    </row>
    <row r="36" spans="1:14" x14ac:dyDescent="0.2">
      <c r="A36" s="89">
        <v>3239</v>
      </c>
      <c r="B36" s="74" t="s">
        <v>100</v>
      </c>
      <c r="C36" s="75">
        <f t="shared" si="14"/>
        <v>4500</v>
      </c>
      <c r="D36" s="51">
        <v>4500</v>
      </c>
      <c r="E36" s="75"/>
      <c r="F36" s="75"/>
      <c r="G36" s="75"/>
      <c r="H36" s="75"/>
      <c r="I36" s="75"/>
      <c r="J36" s="52"/>
      <c r="K36" s="75"/>
      <c r="L36" s="88"/>
      <c r="M36" s="88"/>
    </row>
    <row r="37" spans="1:14" x14ac:dyDescent="0.2">
      <c r="A37" s="89">
        <v>3293</v>
      </c>
      <c r="B37" s="74" t="s">
        <v>101</v>
      </c>
      <c r="C37" s="75">
        <f t="shared" si="14"/>
        <v>3000</v>
      </c>
      <c r="D37" s="51">
        <v>3000</v>
      </c>
      <c r="E37" s="75"/>
      <c r="F37" s="75"/>
      <c r="G37" s="75"/>
      <c r="H37" s="75"/>
      <c r="I37" s="75"/>
      <c r="J37" s="75"/>
      <c r="K37" s="75"/>
      <c r="L37" s="88"/>
      <c r="M37" s="88"/>
    </row>
    <row r="38" spans="1:14" x14ac:dyDescent="0.2">
      <c r="A38" s="89">
        <v>3294</v>
      </c>
      <c r="B38" s="74" t="s">
        <v>102</v>
      </c>
      <c r="C38" s="75">
        <f t="shared" si="14"/>
        <v>1150</v>
      </c>
      <c r="D38" s="51">
        <v>1150</v>
      </c>
      <c r="E38" s="75"/>
      <c r="F38" s="75"/>
      <c r="G38" s="75"/>
      <c r="H38" s="75"/>
      <c r="I38" s="75"/>
      <c r="J38" s="75"/>
      <c r="K38" s="75"/>
      <c r="L38" s="88"/>
      <c r="M38" s="88"/>
    </row>
    <row r="39" spans="1:14" x14ac:dyDescent="0.2">
      <c r="A39" s="89">
        <v>3295</v>
      </c>
      <c r="B39" s="74" t="s">
        <v>103</v>
      </c>
      <c r="C39" s="75">
        <f t="shared" si="14"/>
        <v>1000</v>
      </c>
      <c r="D39" s="51">
        <v>1000</v>
      </c>
      <c r="E39" s="75"/>
      <c r="F39" s="75"/>
      <c r="G39" s="75"/>
      <c r="H39" s="75"/>
      <c r="I39" s="75"/>
      <c r="J39" s="75"/>
      <c r="K39" s="75"/>
      <c r="L39" s="88"/>
      <c r="M39" s="88"/>
    </row>
    <row r="40" spans="1:14" x14ac:dyDescent="0.2">
      <c r="A40" s="89">
        <v>3299</v>
      </c>
      <c r="B40" s="74" t="s">
        <v>104</v>
      </c>
      <c r="C40" s="75">
        <f t="shared" si="14"/>
        <v>2500</v>
      </c>
      <c r="D40" s="51">
        <v>2500</v>
      </c>
      <c r="E40" s="75"/>
      <c r="F40" s="75"/>
      <c r="G40" s="75"/>
      <c r="H40" s="75"/>
      <c r="I40" s="75"/>
      <c r="J40" s="52"/>
      <c r="K40" s="75"/>
      <c r="L40" s="88"/>
      <c r="M40" s="88"/>
    </row>
    <row r="41" spans="1:14" x14ac:dyDescent="0.2">
      <c r="A41" s="92">
        <v>34</v>
      </c>
      <c r="B41" s="93" t="s">
        <v>164</v>
      </c>
      <c r="C41" s="95">
        <f t="shared" si="14"/>
        <v>8500</v>
      </c>
      <c r="D41" s="95">
        <f>SUM(D42)</f>
        <v>8500</v>
      </c>
      <c r="E41" s="95">
        <f t="shared" ref="E41:M41" si="15">E42+E44</f>
        <v>0</v>
      </c>
      <c r="F41" s="95"/>
      <c r="G41" s="95">
        <f t="shared" si="15"/>
        <v>0</v>
      </c>
      <c r="H41" s="95">
        <f t="shared" si="15"/>
        <v>0</v>
      </c>
      <c r="I41" s="95"/>
      <c r="J41" s="95">
        <f>J42+J44</f>
        <v>0</v>
      </c>
      <c r="K41" s="95">
        <f t="shared" si="15"/>
        <v>0</v>
      </c>
      <c r="L41" s="94">
        <f t="shared" si="15"/>
        <v>0</v>
      </c>
      <c r="M41" s="94">
        <f t="shared" si="15"/>
        <v>0</v>
      </c>
    </row>
    <row r="42" spans="1:14" x14ac:dyDescent="0.2">
      <c r="A42" s="89">
        <v>3431</v>
      </c>
      <c r="B42" s="74" t="s">
        <v>105</v>
      </c>
      <c r="C42" s="75">
        <f t="shared" si="14"/>
        <v>8500</v>
      </c>
      <c r="D42" s="51">
        <v>8500</v>
      </c>
      <c r="E42" s="75"/>
      <c r="F42" s="75"/>
      <c r="G42" s="75"/>
      <c r="H42" s="75"/>
      <c r="I42" s="75"/>
      <c r="J42" s="75"/>
      <c r="K42" s="75"/>
      <c r="L42" s="88"/>
      <c r="M42" s="88"/>
    </row>
    <row r="43" spans="1:14" x14ac:dyDescent="0.2">
      <c r="A43" s="89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</row>
    <row r="44" spans="1:14" ht="24" x14ac:dyDescent="0.2">
      <c r="A44" s="46" t="s">
        <v>106</v>
      </c>
      <c r="B44" s="46" t="s">
        <v>107</v>
      </c>
      <c r="C44" s="48">
        <f>C45</f>
        <v>61243.9</v>
      </c>
      <c r="D44" s="48">
        <f t="shared" ref="D44:M45" si="16">D45</f>
        <v>61243.9</v>
      </c>
      <c r="E44" s="48">
        <f t="shared" si="16"/>
        <v>0</v>
      </c>
      <c r="F44" s="48"/>
      <c r="G44" s="48">
        <f t="shared" si="16"/>
        <v>0</v>
      </c>
      <c r="H44" s="48">
        <f t="shared" si="16"/>
        <v>0</v>
      </c>
      <c r="I44" s="48"/>
      <c r="J44" s="48">
        <f t="shared" si="16"/>
        <v>0</v>
      </c>
      <c r="K44" s="48">
        <f t="shared" si="16"/>
        <v>0</v>
      </c>
      <c r="L44" s="49">
        <f t="shared" si="16"/>
        <v>0</v>
      </c>
      <c r="M44" s="49">
        <f t="shared" si="16"/>
        <v>0</v>
      </c>
    </row>
    <row r="45" spans="1:14" x14ac:dyDescent="0.2">
      <c r="A45" s="85">
        <v>3</v>
      </c>
      <c r="B45" s="86" t="s">
        <v>22</v>
      </c>
      <c r="C45" s="87">
        <f t="shared" ref="C45:C50" si="17">SUM(D45:M45)</f>
        <v>61243.9</v>
      </c>
      <c r="D45" s="87">
        <f>D46</f>
        <v>61243.9</v>
      </c>
      <c r="E45" s="87">
        <f t="shared" si="16"/>
        <v>0</v>
      </c>
      <c r="F45" s="87"/>
      <c r="G45" s="87">
        <f t="shared" si="16"/>
        <v>0</v>
      </c>
      <c r="H45" s="87">
        <f t="shared" si="16"/>
        <v>0</v>
      </c>
      <c r="I45" s="87"/>
      <c r="J45" s="87">
        <f>J46</f>
        <v>0</v>
      </c>
      <c r="K45" s="87">
        <f t="shared" si="16"/>
        <v>0</v>
      </c>
      <c r="L45" s="90">
        <f t="shared" si="16"/>
        <v>0</v>
      </c>
      <c r="M45" s="90">
        <f t="shared" si="16"/>
        <v>0</v>
      </c>
      <c r="N45" s="91"/>
    </row>
    <row r="46" spans="1:14" x14ac:dyDescent="0.2">
      <c r="A46" s="92">
        <v>32</v>
      </c>
      <c r="B46" s="93" t="s">
        <v>38</v>
      </c>
      <c r="C46" s="95">
        <f t="shared" si="17"/>
        <v>61243.9</v>
      </c>
      <c r="D46" s="95">
        <f>D47+D49</f>
        <v>61243.9</v>
      </c>
      <c r="E46" s="95">
        <f t="shared" ref="E46:M46" si="18">E47+E49</f>
        <v>0</v>
      </c>
      <c r="F46" s="95"/>
      <c r="G46" s="95">
        <f t="shared" si="18"/>
        <v>0</v>
      </c>
      <c r="H46" s="95">
        <f t="shared" si="18"/>
        <v>0</v>
      </c>
      <c r="I46" s="95"/>
      <c r="J46" s="95">
        <f>J47+J49</f>
        <v>0</v>
      </c>
      <c r="K46" s="95">
        <f t="shared" si="18"/>
        <v>0</v>
      </c>
      <c r="L46" s="94">
        <f t="shared" si="18"/>
        <v>0</v>
      </c>
      <c r="M46" s="94">
        <f t="shared" si="18"/>
        <v>0</v>
      </c>
    </row>
    <row r="47" spans="1:14" x14ac:dyDescent="0.2">
      <c r="A47" s="68">
        <v>322</v>
      </c>
      <c r="B47" s="82" t="s">
        <v>108</v>
      </c>
      <c r="C47" s="78">
        <f t="shared" si="17"/>
        <v>16000</v>
      </c>
      <c r="D47" s="78">
        <f>D48</f>
        <v>16000</v>
      </c>
      <c r="E47" s="78">
        <f t="shared" ref="E47:M47" si="19">E48</f>
        <v>0</v>
      </c>
      <c r="F47" s="78"/>
      <c r="G47" s="78">
        <f t="shared" si="19"/>
        <v>0</v>
      </c>
      <c r="H47" s="78">
        <f t="shared" si="19"/>
        <v>0</v>
      </c>
      <c r="I47" s="78"/>
      <c r="J47" s="78">
        <f>J48</f>
        <v>0</v>
      </c>
      <c r="K47" s="78">
        <f t="shared" si="19"/>
        <v>0</v>
      </c>
      <c r="L47" s="96">
        <f t="shared" si="19"/>
        <v>0</v>
      </c>
      <c r="M47" s="96">
        <f t="shared" si="19"/>
        <v>0</v>
      </c>
    </row>
    <row r="48" spans="1:14" x14ac:dyDescent="0.2">
      <c r="A48" s="89">
        <v>3224</v>
      </c>
      <c r="B48" s="74" t="s">
        <v>109</v>
      </c>
      <c r="C48" s="75">
        <f t="shared" si="17"/>
        <v>16000</v>
      </c>
      <c r="D48" s="51">
        <v>16000</v>
      </c>
      <c r="E48" s="75"/>
      <c r="F48" s="75"/>
      <c r="G48" s="75"/>
      <c r="H48" s="75">
        <v>0</v>
      </c>
      <c r="I48" s="75"/>
      <c r="J48" s="75"/>
      <c r="K48" s="75"/>
      <c r="L48" s="88"/>
      <c r="M48" s="88"/>
    </row>
    <row r="49" spans="1:15" x14ac:dyDescent="0.2">
      <c r="A49" s="68">
        <v>323</v>
      </c>
      <c r="B49" s="82" t="s">
        <v>110</v>
      </c>
      <c r="C49" s="95">
        <f t="shared" si="17"/>
        <v>45243.9</v>
      </c>
      <c r="D49" s="78">
        <f>D50+D51</f>
        <v>45243.9</v>
      </c>
      <c r="E49" s="78">
        <f t="shared" ref="E49:M49" si="20">E50+E51</f>
        <v>0</v>
      </c>
      <c r="F49" s="78"/>
      <c r="G49" s="78">
        <f t="shared" si="20"/>
        <v>0</v>
      </c>
      <c r="H49" s="78">
        <f t="shared" si="20"/>
        <v>0</v>
      </c>
      <c r="I49" s="78"/>
      <c r="J49" s="78">
        <f>J50+J51</f>
        <v>0</v>
      </c>
      <c r="K49" s="78">
        <f t="shared" si="20"/>
        <v>0</v>
      </c>
      <c r="L49" s="96">
        <f t="shared" si="20"/>
        <v>0</v>
      </c>
      <c r="M49" s="96">
        <f t="shared" si="20"/>
        <v>0</v>
      </c>
    </row>
    <row r="50" spans="1:15" x14ac:dyDescent="0.2">
      <c r="A50" s="89">
        <v>3232</v>
      </c>
      <c r="B50" s="74" t="s">
        <v>111</v>
      </c>
      <c r="C50" s="75">
        <f t="shared" si="17"/>
        <v>45243.9</v>
      </c>
      <c r="D50" s="51">
        <v>45243.9</v>
      </c>
      <c r="E50" s="75"/>
      <c r="F50" s="75"/>
      <c r="G50" s="75"/>
      <c r="H50" s="75">
        <v>0</v>
      </c>
      <c r="I50" s="75"/>
      <c r="J50" s="75"/>
      <c r="K50" s="75"/>
      <c r="L50" s="88"/>
      <c r="M50" s="88"/>
    </row>
    <row r="51" spans="1:15" x14ac:dyDescent="0.2">
      <c r="A51" s="89"/>
      <c r="B51" s="74"/>
      <c r="C51" s="75"/>
      <c r="D51" s="97"/>
      <c r="E51" s="75"/>
      <c r="F51" s="75"/>
      <c r="G51" s="75"/>
      <c r="H51" s="75"/>
      <c r="I51" s="75"/>
      <c r="J51" s="97"/>
      <c r="K51" s="75"/>
      <c r="L51" s="88"/>
      <c r="M51" s="88"/>
    </row>
    <row r="52" spans="1:15" ht="24" hidden="1" x14ac:dyDescent="0.2">
      <c r="A52" s="249" t="s">
        <v>218</v>
      </c>
      <c r="B52" s="249" t="s">
        <v>219</v>
      </c>
      <c r="C52" s="225">
        <f>C53</f>
        <v>0</v>
      </c>
      <c r="D52" s="225">
        <f t="shared" ref="D52:M53" si="21">D53</f>
        <v>0</v>
      </c>
      <c r="E52" s="225">
        <f t="shared" si="21"/>
        <v>0</v>
      </c>
      <c r="F52" s="225"/>
      <c r="G52" s="225">
        <f t="shared" si="21"/>
        <v>0</v>
      </c>
      <c r="H52" s="225">
        <f t="shared" si="21"/>
        <v>0</v>
      </c>
      <c r="I52" s="225"/>
      <c r="J52" s="225">
        <f t="shared" si="21"/>
        <v>0</v>
      </c>
      <c r="K52" s="225">
        <f t="shared" si="21"/>
        <v>0</v>
      </c>
      <c r="L52" s="250">
        <f t="shared" si="21"/>
        <v>0</v>
      </c>
      <c r="M52" s="250">
        <f t="shared" si="21"/>
        <v>0</v>
      </c>
    </row>
    <row r="53" spans="1:15" hidden="1" x14ac:dyDescent="0.2">
      <c r="A53" s="251">
        <v>3</v>
      </c>
      <c r="B53" s="252" t="s">
        <v>22</v>
      </c>
      <c r="C53" s="227">
        <f t="shared" ref="C53:C56" si="22">SUM(D53:M53)</f>
        <v>0</v>
      </c>
      <c r="D53" s="227">
        <f>D54</f>
        <v>0</v>
      </c>
      <c r="E53" s="227">
        <f t="shared" si="21"/>
        <v>0</v>
      </c>
      <c r="F53" s="227"/>
      <c r="G53" s="227">
        <f t="shared" si="21"/>
        <v>0</v>
      </c>
      <c r="H53" s="227">
        <f t="shared" si="21"/>
        <v>0</v>
      </c>
      <c r="I53" s="227"/>
      <c r="J53" s="227">
        <f>J54</f>
        <v>0</v>
      </c>
      <c r="K53" s="227">
        <f t="shared" si="21"/>
        <v>0</v>
      </c>
      <c r="L53" s="253">
        <f t="shared" si="21"/>
        <v>0</v>
      </c>
      <c r="M53" s="253">
        <f t="shared" si="21"/>
        <v>0</v>
      </c>
      <c r="N53" s="91"/>
    </row>
    <row r="54" spans="1:15" hidden="1" x14ac:dyDescent="0.2">
      <c r="A54" s="254">
        <v>32</v>
      </c>
      <c r="B54" s="255" t="s">
        <v>38</v>
      </c>
      <c r="C54" s="228">
        <f t="shared" si="22"/>
        <v>0</v>
      </c>
      <c r="D54" s="228">
        <f>D55+D57</f>
        <v>0</v>
      </c>
      <c r="E54" s="228">
        <f t="shared" ref="E54" si="23">E55+E57</f>
        <v>0</v>
      </c>
      <c r="F54" s="228"/>
      <c r="G54" s="228">
        <f t="shared" ref="G54:H54" si="24">G55+G57</f>
        <v>0</v>
      </c>
      <c r="H54" s="228">
        <f t="shared" si="24"/>
        <v>0</v>
      </c>
      <c r="I54" s="228"/>
      <c r="J54" s="228">
        <f>J55+J57</f>
        <v>0</v>
      </c>
      <c r="K54" s="228">
        <f t="shared" ref="K54:M54" si="25">K55+K57</f>
        <v>0</v>
      </c>
      <c r="L54" s="256">
        <f t="shared" si="25"/>
        <v>0</v>
      </c>
      <c r="M54" s="256">
        <f t="shared" si="25"/>
        <v>0</v>
      </c>
    </row>
    <row r="55" spans="1:15" hidden="1" x14ac:dyDescent="0.2">
      <c r="A55" s="257">
        <v>322</v>
      </c>
      <c r="B55" s="258" t="s">
        <v>108</v>
      </c>
      <c r="C55" s="223">
        <f t="shared" si="22"/>
        <v>0</v>
      </c>
      <c r="D55" s="223">
        <f>D56</f>
        <v>0</v>
      </c>
      <c r="E55" s="223">
        <f t="shared" ref="E55:M55" si="26">E56</f>
        <v>0</v>
      </c>
      <c r="F55" s="223"/>
      <c r="G55" s="223">
        <f t="shared" si="26"/>
        <v>0</v>
      </c>
      <c r="H55" s="223">
        <f t="shared" si="26"/>
        <v>0</v>
      </c>
      <c r="I55" s="223"/>
      <c r="J55" s="223">
        <f>J56</f>
        <v>0</v>
      </c>
      <c r="K55" s="223">
        <f t="shared" si="26"/>
        <v>0</v>
      </c>
      <c r="L55" s="259">
        <f t="shared" si="26"/>
        <v>0</v>
      </c>
      <c r="M55" s="259">
        <f t="shared" si="26"/>
        <v>0</v>
      </c>
    </row>
    <row r="56" spans="1:15" hidden="1" x14ac:dyDescent="0.2">
      <c r="A56" s="260">
        <v>3223</v>
      </c>
      <c r="B56" s="261" t="s">
        <v>90</v>
      </c>
      <c r="C56" s="52">
        <f t="shared" si="22"/>
        <v>0</v>
      </c>
      <c r="D56" s="52"/>
      <c r="E56" s="52"/>
      <c r="F56" s="52"/>
      <c r="G56" s="52"/>
      <c r="H56" s="52">
        <v>0</v>
      </c>
      <c r="I56" s="52"/>
      <c r="J56" s="52"/>
      <c r="K56" s="52"/>
      <c r="L56" s="262"/>
      <c r="M56" s="262"/>
    </row>
    <row r="57" spans="1:15" hidden="1" x14ac:dyDescent="0.2">
      <c r="A57" s="260"/>
      <c r="B57" s="261"/>
      <c r="C57" s="52"/>
      <c r="D57" s="52"/>
      <c r="E57" s="52"/>
      <c r="F57" s="52"/>
      <c r="G57" s="52"/>
      <c r="H57" s="52"/>
      <c r="I57" s="52"/>
      <c r="J57" s="52"/>
      <c r="K57" s="52"/>
      <c r="L57" s="263"/>
      <c r="M57" s="263"/>
    </row>
    <row r="58" spans="1:15" ht="38.25" customHeight="1" x14ac:dyDescent="0.2">
      <c r="A58" s="43" t="s">
        <v>76</v>
      </c>
      <c r="B58" s="43" t="s">
        <v>112</v>
      </c>
      <c r="C58" s="44">
        <f>SUM(D58:M58)</f>
        <v>256621.08</v>
      </c>
      <c r="D58" s="44">
        <f>D59+D94+D126+D70+D84</f>
        <v>256621.08</v>
      </c>
      <c r="E58" s="44">
        <f t="shared" ref="E58:M58" si="27">E59+E94+E126</f>
        <v>0</v>
      </c>
      <c r="F58" s="44">
        <f t="shared" si="27"/>
        <v>0</v>
      </c>
      <c r="G58" s="44">
        <f t="shared" si="27"/>
        <v>0</v>
      </c>
      <c r="H58" s="44">
        <f t="shared" si="27"/>
        <v>0</v>
      </c>
      <c r="I58" s="44">
        <f t="shared" si="27"/>
        <v>0</v>
      </c>
      <c r="J58" s="44">
        <f t="shared" si="27"/>
        <v>0</v>
      </c>
      <c r="K58" s="44">
        <f t="shared" si="27"/>
        <v>0</v>
      </c>
      <c r="L58" s="45">
        <f t="shared" si="27"/>
        <v>0</v>
      </c>
      <c r="M58" s="45">
        <f t="shared" si="27"/>
        <v>0</v>
      </c>
      <c r="N58" s="141" t="s">
        <v>113</v>
      </c>
      <c r="O58" s="141"/>
    </row>
    <row r="59" spans="1:15" ht="24" x14ac:dyDescent="0.2">
      <c r="A59" s="46" t="s">
        <v>114</v>
      </c>
      <c r="B59" s="46" t="s">
        <v>115</v>
      </c>
      <c r="C59" s="48">
        <f t="shared" ref="C59:C68" si="28">SUM(D59:M59)</f>
        <v>5000</v>
      </c>
      <c r="D59" s="48">
        <f>D61</f>
        <v>5000</v>
      </c>
      <c r="E59" s="48">
        <f t="shared" ref="E59:M59" si="29">E61</f>
        <v>0</v>
      </c>
      <c r="F59" s="48">
        <f t="shared" si="29"/>
        <v>0</v>
      </c>
      <c r="G59" s="48">
        <f t="shared" si="29"/>
        <v>0</v>
      </c>
      <c r="H59" s="48">
        <f t="shared" si="29"/>
        <v>0</v>
      </c>
      <c r="I59" s="48">
        <f t="shared" si="29"/>
        <v>0</v>
      </c>
      <c r="J59" s="48">
        <f t="shared" si="29"/>
        <v>0</v>
      </c>
      <c r="K59" s="48">
        <f t="shared" si="29"/>
        <v>0</v>
      </c>
      <c r="L59" s="49">
        <f t="shared" si="29"/>
        <v>0</v>
      </c>
      <c r="M59" s="49">
        <f t="shared" si="29"/>
        <v>0</v>
      </c>
    </row>
    <row r="60" spans="1:15" ht="12.75" customHeight="1" x14ac:dyDescent="0.2">
      <c r="A60" s="495" t="s">
        <v>80</v>
      </c>
      <c r="B60" s="496"/>
      <c r="C60" s="83">
        <f t="shared" si="28"/>
        <v>5000</v>
      </c>
      <c r="D60" s="83">
        <f>D61</f>
        <v>5000</v>
      </c>
      <c r="E60" s="83">
        <f t="shared" ref="E60:M60" si="30">E61</f>
        <v>0</v>
      </c>
      <c r="F60" s="83">
        <f t="shared" si="30"/>
        <v>0</v>
      </c>
      <c r="G60" s="83">
        <f t="shared" si="30"/>
        <v>0</v>
      </c>
      <c r="H60" s="83">
        <f t="shared" si="30"/>
        <v>0</v>
      </c>
      <c r="I60" s="83">
        <f t="shared" si="30"/>
        <v>0</v>
      </c>
      <c r="J60" s="83">
        <f t="shared" si="30"/>
        <v>0</v>
      </c>
      <c r="K60" s="83">
        <f t="shared" si="30"/>
        <v>0</v>
      </c>
      <c r="L60" s="83">
        <f t="shared" si="30"/>
        <v>0</v>
      </c>
      <c r="M60" s="83">
        <f t="shared" si="30"/>
        <v>0</v>
      </c>
    </row>
    <row r="61" spans="1:15" x14ac:dyDescent="0.2">
      <c r="A61" s="92">
        <v>32</v>
      </c>
      <c r="B61" s="93" t="s">
        <v>38</v>
      </c>
      <c r="C61" s="99">
        <f t="shared" si="28"/>
        <v>5000</v>
      </c>
      <c r="D61" s="100">
        <f>D62+D65+D67</f>
        <v>5000</v>
      </c>
      <c r="E61" s="100">
        <f>E62+E65+E67</f>
        <v>0</v>
      </c>
      <c r="F61" s="100">
        <f>F62+F65+F67</f>
        <v>0</v>
      </c>
      <c r="G61" s="100">
        <f t="shared" ref="G61:M61" si="31">G62+G65+G67</f>
        <v>0</v>
      </c>
      <c r="H61" s="100">
        <f t="shared" si="31"/>
        <v>0</v>
      </c>
      <c r="I61" s="100">
        <f t="shared" si="31"/>
        <v>0</v>
      </c>
      <c r="J61" s="100">
        <f t="shared" si="31"/>
        <v>0</v>
      </c>
      <c r="K61" s="100">
        <f t="shared" si="31"/>
        <v>0</v>
      </c>
      <c r="L61" s="98">
        <f t="shared" si="31"/>
        <v>0</v>
      </c>
      <c r="M61" s="98">
        <f t="shared" si="31"/>
        <v>0</v>
      </c>
    </row>
    <row r="62" spans="1:15" x14ac:dyDescent="0.2">
      <c r="A62" s="68">
        <v>321</v>
      </c>
      <c r="B62" s="82" t="s">
        <v>108</v>
      </c>
      <c r="C62" s="78">
        <f t="shared" si="28"/>
        <v>4000</v>
      </c>
      <c r="D62" s="54">
        <f>D63+D64</f>
        <v>4000</v>
      </c>
      <c r="E62" s="54">
        <f>E63+E64</f>
        <v>0</v>
      </c>
      <c r="F62" s="54">
        <f>F63+F64</f>
        <v>0</v>
      </c>
      <c r="G62" s="54">
        <f>G63+G64</f>
        <v>0</v>
      </c>
      <c r="H62" s="54">
        <f>H63+H64</f>
        <v>0</v>
      </c>
      <c r="I62" s="54">
        <f>SUM(I63:I64)</f>
        <v>0</v>
      </c>
      <c r="J62" s="54">
        <f>SUM(J63:J64)</f>
        <v>0</v>
      </c>
      <c r="K62" s="54">
        <f>SUM(K63:K65)</f>
        <v>0</v>
      </c>
      <c r="L62" s="55">
        <f>SUM(L63:L65)</f>
        <v>0</v>
      </c>
      <c r="M62" s="55">
        <f>SUM(M63:M65)</f>
        <v>0</v>
      </c>
    </row>
    <row r="63" spans="1:15" x14ac:dyDescent="0.2">
      <c r="A63" s="89">
        <v>3211</v>
      </c>
      <c r="B63" s="74" t="s">
        <v>87</v>
      </c>
      <c r="C63" s="75">
        <f t="shared" si="28"/>
        <v>1000</v>
      </c>
      <c r="D63" s="50">
        <v>1000</v>
      </c>
      <c r="E63" s="75"/>
      <c r="F63" s="51"/>
      <c r="G63" s="75"/>
      <c r="H63" s="75"/>
      <c r="I63" s="75"/>
      <c r="J63" s="75"/>
      <c r="K63" s="75"/>
      <c r="L63" s="88"/>
      <c r="M63" s="88"/>
    </row>
    <row r="64" spans="1:15" x14ac:dyDescent="0.2">
      <c r="A64" s="89">
        <v>3213</v>
      </c>
      <c r="B64" s="74" t="s">
        <v>88</v>
      </c>
      <c r="C64" s="75">
        <f t="shared" si="28"/>
        <v>3000</v>
      </c>
      <c r="D64" s="50">
        <v>3000</v>
      </c>
      <c r="E64" s="56"/>
      <c r="F64" s="56"/>
      <c r="G64" s="56"/>
      <c r="H64" s="75"/>
      <c r="I64" s="75"/>
      <c r="J64" s="75"/>
      <c r="K64" s="56"/>
      <c r="L64" s="53"/>
      <c r="M64" s="53"/>
    </row>
    <row r="65" spans="1:13" x14ac:dyDescent="0.2">
      <c r="A65" s="68">
        <v>322</v>
      </c>
      <c r="B65" s="82" t="s">
        <v>108</v>
      </c>
      <c r="C65" s="78">
        <f t="shared" si="28"/>
        <v>500</v>
      </c>
      <c r="D65" s="54">
        <f t="shared" ref="D65:M65" si="32">D66</f>
        <v>500</v>
      </c>
      <c r="E65" s="54">
        <f t="shared" si="32"/>
        <v>0</v>
      </c>
      <c r="F65" s="54">
        <f t="shared" si="32"/>
        <v>0</v>
      </c>
      <c r="G65" s="54">
        <f t="shared" si="32"/>
        <v>0</v>
      </c>
      <c r="H65" s="54">
        <f t="shared" si="32"/>
        <v>0</v>
      </c>
      <c r="I65" s="54">
        <f t="shared" si="32"/>
        <v>0</v>
      </c>
      <c r="J65" s="54">
        <f t="shared" si="32"/>
        <v>0</v>
      </c>
      <c r="K65" s="54">
        <f t="shared" si="32"/>
        <v>0</v>
      </c>
      <c r="L65" s="55">
        <f t="shared" si="32"/>
        <v>0</v>
      </c>
      <c r="M65" s="55">
        <f t="shared" si="32"/>
        <v>0</v>
      </c>
    </row>
    <row r="66" spans="1:13" x14ac:dyDescent="0.2">
      <c r="A66" s="89">
        <v>3221</v>
      </c>
      <c r="B66" s="74" t="s">
        <v>116</v>
      </c>
      <c r="C66" s="75">
        <f t="shared" si="28"/>
        <v>500</v>
      </c>
      <c r="D66" s="50">
        <v>500</v>
      </c>
      <c r="E66" s="75"/>
      <c r="F66" s="51"/>
      <c r="G66" s="75">
        <v>0</v>
      </c>
      <c r="H66" s="75"/>
      <c r="I66" s="75"/>
      <c r="J66" s="57">
        <v>0</v>
      </c>
      <c r="K66" s="75"/>
      <c r="L66" s="88"/>
      <c r="M66" s="88"/>
    </row>
    <row r="67" spans="1:13" x14ac:dyDescent="0.2">
      <c r="A67" s="68">
        <v>329</v>
      </c>
      <c r="B67" s="82" t="s">
        <v>108</v>
      </c>
      <c r="C67" s="78">
        <f t="shared" si="28"/>
        <v>500</v>
      </c>
      <c r="D67" s="54">
        <f t="shared" ref="D67:M67" si="33">D68</f>
        <v>500</v>
      </c>
      <c r="E67" s="54">
        <f t="shared" si="33"/>
        <v>0</v>
      </c>
      <c r="F67" s="54">
        <f t="shared" si="33"/>
        <v>0</v>
      </c>
      <c r="G67" s="54">
        <f t="shared" si="33"/>
        <v>0</v>
      </c>
      <c r="H67" s="54">
        <f t="shared" si="33"/>
        <v>0</v>
      </c>
      <c r="I67" s="54">
        <f t="shared" si="33"/>
        <v>0</v>
      </c>
      <c r="J67" s="54">
        <f t="shared" si="33"/>
        <v>0</v>
      </c>
      <c r="K67" s="54">
        <f t="shared" si="33"/>
        <v>0</v>
      </c>
      <c r="L67" s="55">
        <f t="shared" si="33"/>
        <v>0</v>
      </c>
      <c r="M67" s="55">
        <f t="shared" si="33"/>
        <v>0</v>
      </c>
    </row>
    <row r="68" spans="1:13" x14ac:dyDescent="0.2">
      <c r="A68" s="89">
        <v>3293</v>
      </c>
      <c r="B68" s="74" t="s">
        <v>101</v>
      </c>
      <c r="C68" s="75">
        <f t="shared" si="28"/>
        <v>500</v>
      </c>
      <c r="D68" s="50">
        <v>500</v>
      </c>
      <c r="E68" s="75"/>
      <c r="F68" s="51"/>
      <c r="G68" s="75">
        <v>0</v>
      </c>
      <c r="H68" s="75"/>
      <c r="I68" s="75"/>
      <c r="J68" s="57">
        <v>0</v>
      </c>
      <c r="K68" s="75"/>
      <c r="L68" s="88"/>
      <c r="M68" s="88"/>
    </row>
    <row r="69" spans="1:13" x14ac:dyDescent="0.2">
      <c r="A69" s="89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6"/>
      <c r="M69" s="76"/>
    </row>
    <row r="70" spans="1:13" ht="24" x14ac:dyDescent="0.2">
      <c r="A70" s="46" t="s">
        <v>117</v>
      </c>
      <c r="B70" s="46" t="s">
        <v>118</v>
      </c>
      <c r="C70" s="48">
        <f t="shared" ref="C70:C75" si="34">SUM(D70:M70)</f>
        <v>16000</v>
      </c>
      <c r="D70" s="48">
        <f t="shared" ref="D70:M70" si="35">D72</f>
        <v>16000</v>
      </c>
      <c r="E70" s="48">
        <f t="shared" si="35"/>
        <v>0</v>
      </c>
      <c r="F70" s="48">
        <f t="shared" si="35"/>
        <v>0</v>
      </c>
      <c r="G70" s="48">
        <f t="shared" si="35"/>
        <v>0</v>
      </c>
      <c r="H70" s="48">
        <f t="shared" si="35"/>
        <v>0</v>
      </c>
      <c r="I70" s="48">
        <f t="shared" si="35"/>
        <v>0</v>
      </c>
      <c r="J70" s="48">
        <f t="shared" si="35"/>
        <v>0</v>
      </c>
      <c r="K70" s="48">
        <f t="shared" si="35"/>
        <v>0</v>
      </c>
      <c r="L70" s="48">
        <f t="shared" si="35"/>
        <v>0</v>
      </c>
      <c r="M70" s="48">
        <f t="shared" si="35"/>
        <v>0</v>
      </c>
    </row>
    <row r="71" spans="1:13" ht="12.75" customHeight="1" x14ac:dyDescent="0.2">
      <c r="A71" s="495" t="s">
        <v>80</v>
      </c>
      <c r="B71" s="496"/>
      <c r="C71" s="83">
        <f t="shared" si="34"/>
        <v>16000</v>
      </c>
      <c r="D71" s="83">
        <f>D72</f>
        <v>16000</v>
      </c>
      <c r="E71" s="83">
        <f>E72</f>
        <v>0</v>
      </c>
      <c r="F71" s="83">
        <f t="shared" ref="F71:K71" si="36">F72</f>
        <v>0</v>
      </c>
      <c r="G71" s="83">
        <f t="shared" si="36"/>
        <v>0</v>
      </c>
      <c r="H71" s="83">
        <f t="shared" si="36"/>
        <v>0</v>
      </c>
      <c r="I71" s="83">
        <f t="shared" si="36"/>
        <v>0</v>
      </c>
      <c r="J71" s="83">
        <f t="shared" si="36"/>
        <v>0</v>
      </c>
      <c r="K71" s="83">
        <f t="shared" si="36"/>
        <v>0</v>
      </c>
      <c r="L71" s="83">
        <f>L72</f>
        <v>0</v>
      </c>
      <c r="M71" s="83">
        <f>M72</f>
        <v>0</v>
      </c>
    </row>
    <row r="72" spans="1:13" x14ac:dyDescent="0.2">
      <c r="A72" s="92">
        <v>32</v>
      </c>
      <c r="B72" s="93" t="s">
        <v>38</v>
      </c>
      <c r="C72" s="99">
        <f t="shared" si="34"/>
        <v>16000</v>
      </c>
      <c r="D72" s="100">
        <f>D73</f>
        <v>16000</v>
      </c>
      <c r="E72" s="100">
        <f t="shared" ref="E72:M72" si="37">E73</f>
        <v>0</v>
      </c>
      <c r="F72" s="100">
        <f t="shared" si="37"/>
        <v>0</v>
      </c>
      <c r="G72" s="100">
        <f t="shared" si="37"/>
        <v>0</v>
      </c>
      <c r="H72" s="100">
        <f t="shared" si="37"/>
        <v>0</v>
      </c>
      <c r="I72" s="100">
        <f t="shared" si="37"/>
        <v>0</v>
      </c>
      <c r="J72" s="100">
        <f t="shared" si="37"/>
        <v>0</v>
      </c>
      <c r="K72" s="100">
        <f t="shared" si="37"/>
        <v>0</v>
      </c>
      <c r="L72" s="98">
        <f t="shared" si="37"/>
        <v>0</v>
      </c>
      <c r="M72" s="98">
        <f t="shared" si="37"/>
        <v>0</v>
      </c>
    </row>
    <row r="73" spans="1:13" x14ac:dyDescent="0.2">
      <c r="A73" s="68">
        <v>329</v>
      </c>
      <c r="B73" s="82" t="s">
        <v>108</v>
      </c>
      <c r="C73" s="78">
        <f t="shared" si="34"/>
        <v>16000</v>
      </c>
      <c r="D73" s="54">
        <f>SUM(D74:D75)</f>
        <v>16000</v>
      </c>
      <c r="E73" s="54">
        <f t="shared" ref="E73:M73" si="38">E75</f>
        <v>0</v>
      </c>
      <c r="F73" s="54">
        <f t="shared" si="38"/>
        <v>0</v>
      </c>
      <c r="G73" s="54">
        <f t="shared" si="38"/>
        <v>0</v>
      </c>
      <c r="H73" s="54">
        <f t="shared" si="38"/>
        <v>0</v>
      </c>
      <c r="I73" s="54">
        <f t="shared" si="38"/>
        <v>0</v>
      </c>
      <c r="J73" s="54">
        <f t="shared" si="38"/>
        <v>0</v>
      </c>
      <c r="K73" s="54">
        <f t="shared" si="38"/>
        <v>0</v>
      </c>
      <c r="L73" s="55">
        <f t="shared" si="38"/>
        <v>0</v>
      </c>
      <c r="M73" s="55">
        <f t="shared" si="38"/>
        <v>0</v>
      </c>
    </row>
    <row r="74" spans="1:13" x14ac:dyDescent="0.2">
      <c r="A74" s="89">
        <v>3291</v>
      </c>
      <c r="B74" s="74" t="s">
        <v>119</v>
      </c>
      <c r="C74" s="75">
        <f t="shared" si="34"/>
        <v>10000</v>
      </c>
      <c r="D74" s="50">
        <v>10000</v>
      </c>
      <c r="E74" s="75"/>
      <c r="F74" s="51"/>
      <c r="G74" s="75">
        <v>0</v>
      </c>
      <c r="H74" s="75"/>
      <c r="I74" s="75"/>
      <c r="J74" s="57">
        <v>0</v>
      </c>
      <c r="K74" s="75"/>
      <c r="L74" s="88"/>
      <c r="M74" s="88"/>
    </row>
    <row r="75" spans="1:13" x14ac:dyDescent="0.2">
      <c r="A75" s="89">
        <v>3299</v>
      </c>
      <c r="B75" s="74" t="s">
        <v>120</v>
      </c>
      <c r="C75" s="75">
        <f t="shared" si="34"/>
        <v>6000</v>
      </c>
      <c r="D75" s="50">
        <v>6000</v>
      </c>
      <c r="E75" s="75"/>
      <c r="F75" s="51"/>
      <c r="G75" s="75">
        <v>0</v>
      </c>
      <c r="H75" s="75"/>
      <c r="I75" s="75"/>
      <c r="J75" s="57">
        <v>0</v>
      </c>
      <c r="K75" s="75"/>
      <c r="L75" s="88"/>
      <c r="M75" s="88"/>
    </row>
    <row r="76" spans="1:13" x14ac:dyDescent="0.2">
      <c r="A76" s="89"/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76"/>
    </row>
    <row r="77" spans="1:13" x14ac:dyDescent="0.2">
      <c r="A77" s="89"/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6"/>
      <c r="M77" s="76"/>
    </row>
    <row r="78" spans="1:13" ht="24" hidden="1" x14ac:dyDescent="0.2">
      <c r="A78" s="46" t="s">
        <v>117</v>
      </c>
      <c r="B78" s="46" t="s">
        <v>118</v>
      </c>
      <c r="C78" s="58"/>
      <c r="D78" s="58"/>
      <c r="E78" s="58"/>
      <c r="F78" s="58"/>
      <c r="G78" s="58"/>
      <c r="H78" s="58"/>
      <c r="I78" s="58"/>
      <c r="J78" s="58"/>
      <c r="K78" s="58"/>
      <c r="L78" s="46"/>
      <c r="M78" s="46"/>
    </row>
    <row r="79" spans="1:13" hidden="1" x14ac:dyDescent="0.2">
      <c r="A79" s="89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6"/>
      <c r="M79" s="76"/>
    </row>
    <row r="80" spans="1:13" ht="24" hidden="1" x14ac:dyDescent="0.2">
      <c r="A80" s="46" t="s">
        <v>121</v>
      </c>
      <c r="B80" s="46" t="s">
        <v>122</v>
      </c>
      <c r="C80" s="58"/>
      <c r="D80" s="58"/>
      <c r="E80" s="58"/>
      <c r="F80" s="58"/>
      <c r="G80" s="58"/>
      <c r="H80" s="58"/>
      <c r="I80" s="58"/>
      <c r="J80" s="58"/>
      <c r="K80" s="58"/>
      <c r="L80" s="46"/>
      <c r="M80" s="46"/>
    </row>
    <row r="81" spans="1:13" hidden="1" x14ac:dyDescent="0.2">
      <c r="A81" s="89"/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6"/>
      <c r="M81" s="76"/>
    </row>
    <row r="82" spans="1:13" ht="24" hidden="1" x14ac:dyDescent="0.2">
      <c r="A82" s="46" t="s">
        <v>123</v>
      </c>
      <c r="B82" s="46" t="s">
        <v>124</v>
      </c>
      <c r="C82" s="58"/>
      <c r="D82" s="58"/>
      <c r="E82" s="58"/>
      <c r="F82" s="58"/>
      <c r="G82" s="58"/>
      <c r="H82" s="58"/>
      <c r="I82" s="58"/>
      <c r="J82" s="58"/>
      <c r="K82" s="58"/>
      <c r="L82" s="46"/>
      <c r="M82" s="46"/>
    </row>
    <row r="83" spans="1:13" hidden="1" x14ac:dyDescent="0.2">
      <c r="A83" s="89"/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6"/>
      <c r="M83" s="76"/>
    </row>
    <row r="84" spans="1:13" ht="24" x14ac:dyDescent="0.2">
      <c r="A84" s="46" t="s">
        <v>125</v>
      </c>
      <c r="B84" s="47" t="s">
        <v>126</v>
      </c>
      <c r="C84" s="48">
        <f>SUM(D84:M84)</f>
        <v>4000</v>
      </c>
      <c r="D84" s="48">
        <f>D86</f>
        <v>4000</v>
      </c>
      <c r="E84" s="48">
        <f t="shared" ref="E84:M84" si="39">E86</f>
        <v>0</v>
      </c>
      <c r="F84" s="48">
        <f t="shared" si="39"/>
        <v>0</v>
      </c>
      <c r="G84" s="48">
        <f t="shared" si="39"/>
        <v>0</v>
      </c>
      <c r="H84" s="48">
        <f t="shared" si="39"/>
        <v>0</v>
      </c>
      <c r="I84" s="48">
        <f t="shared" si="39"/>
        <v>0</v>
      </c>
      <c r="J84" s="48">
        <f t="shared" si="39"/>
        <v>0</v>
      </c>
      <c r="K84" s="48">
        <f t="shared" si="39"/>
        <v>0</v>
      </c>
      <c r="L84" s="48">
        <f t="shared" si="39"/>
        <v>0</v>
      </c>
      <c r="M84" s="48">
        <f t="shared" si="39"/>
        <v>0</v>
      </c>
    </row>
    <row r="85" spans="1:13" ht="12.75" customHeight="1" x14ac:dyDescent="0.2">
      <c r="A85" s="495" t="s">
        <v>80</v>
      </c>
      <c r="B85" s="496"/>
      <c r="C85" s="83">
        <f>SUM(D85:M85)</f>
        <v>4000</v>
      </c>
      <c r="D85" s="83">
        <f>D86</f>
        <v>4000</v>
      </c>
      <c r="E85" s="83">
        <f t="shared" ref="E85:M87" si="40">E86</f>
        <v>0</v>
      </c>
      <c r="F85" s="83">
        <f t="shared" si="40"/>
        <v>0</v>
      </c>
      <c r="G85" s="83">
        <f t="shared" si="40"/>
        <v>0</v>
      </c>
      <c r="H85" s="83">
        <f t="shared" si="40"/>
        <v>0</v>
      </c>
      <c r="I85" s="83">
        <f t="shared" si="40"/>
        <v>0</v>
      </c>
      <c r="J85" s="83">
        <f t="shared" si="40"/>
        <v>0</v>
      </c>
      <c r="K85" s="83">
        <f t="shared" si="40"/>
        <v>0</v>
      </c>
      <c r="L85" s="83">
        <f t="shared" si="40"/>
        <v>0</v>
      </c>
      <c r="M85" s="83">
        <f t="shared" si="40"/>
        <v>0</v>
      </c>
    </row>
    <row r="86" spans="1:13" x14ac:dyDescent="0.2">
      <c r="A86" s="92">
        <v>32</v>
      </c>
      <c r="B86" s="93" t="s">
        <v>38</v>
      </c>
      <c r="C86" s="99">
        <f>SUM(D86:M86)</f>
        <v>4000</v>
      </c>
      <c r="D86" s="100">
        <f>D87</f>
        <v>4000</v>
      </c>
      <c r="E86" s="100">
        <f t="shared" si="40"/>
        <v>0</v>
      </c>
      <c r="F86" s="100">
        <f t="shared" si="40"/>
        <v>0</v>
      </c>
      <c r="G86" s="100">
        <f t="shared" si="40"/>
        <v>0</v>
      </c>
      <c r="H86" s="100">
        <f t="shared" si="40"/>
        <v>0</v>
      </c>
      <c r="I86" s="100">
        <f t="shared" si="40"/>
        <v>0</v>
      </c>
      <c r="J86" s="100">
        <f t="shared" si="40"/>
        <v>0</v>
      </c>
      <c r="K86" s="100">
        <f t="shared" si="40"/>
        <v>0</v>
      </c>
      <c r="L86" s="98">
        <f t="shared" si="40"/>
        <v>0</v>
      </c>
      <c r="M86" s="98">
        <f t="shared" si="40"/>
        <v>0</v>
      </c>
    </row>
    <row r="87" spans="1:13" x14ac:dyDescent="0.2">
      <c r="A87" s="68">
        <v>329</v>
      </c>
      <c r="B87" s="82" t="s">
        <v>108</v>
      </c>
      <c r="C87" s="78">
        <f>SUM(D87:M87)</f>
        <v>4000</v>
      </c>
      <c r="D87" s="54">
        <f>SUM(D88:D88)</f>
        <v>4000</v>
      </c>
      <c r="E87" s="54">
        <f t="shared" si="40"/>
        <v>0</v>
      </c>
      <c r="F87" s="54">
        <f t="shared" si="40"/>
        <v>0</v>
      </c>
      <c r="G87" s="54">
        <f t="shared" si="40"/>
        <v>0</v>
      </c>
      <c r="H87" s="54">
        <f t="shared" si="40"/>
        <v>0</v>
      </c>
      <c r="I87" s="54">
        <f t="shared" si="40"/>
        <v>0</v>
      </c>
      <c r="J87" s="54">
        <f t="shared" si="40"/>
        <v>0</v>
      </c>
      <c r="K87" s="54">
        <f t="shared" si="40"/>
        <v>0</v>
      </c>
      <c r="L87" s="55">
        <f t="shared" si="40"/>
        <v>0</v>
      </c>
      <c r="M87" s="55">
        <f t="shared" si="40"/>
        <v>0</v>
      </c>
    </row>
    <row r="88" spans="1:13" x14ac:dyDescent="0.2">
      <c r="A88" s="89">
        <v>3299</v>
      </c>
      <c r="B88" s="74" t="s">
        <v>120</v>
      </c>
      <c r="C88" s="75">
        <f>SUM(D88:M88)</f>
        <v>4000</v>
      </c>
      <c r="D88" s="50">
        <v>4000</v>
      </c>
      <c r="E88" s="75"/>
      <c r="F88" s="51"/>
      <c r="G88" s="75">
        <v>0</v>
      </c>
      <c r="H88" s="75"/>
      <c r="I88" s="75"/>
      <c r="J88" s="57">
        <v>0</v>
      </c>
      <c r="K88" s="75"/>
      <c r="L88" s="88"/>
      <c r="M88" s="88"/>
    </row>
    <row r="89" spans="1:13" x14ac:dyDescent="0.2">
      <c r="A89" s="89"/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6"/>
      <c r="M89" s="76"/>
    </row>
    <row r="90" spans="1:13" ht="24" hidden="1" x14ac:dyDescent="0.2">
      <c r="A90" s="46" t="s">
        <v>127</v>
      </c>
      <c r="B90" s="46" t="s">
        <v>128</v>
      </c>
      <c r="C90" s="58"/>
      <c r="D90" s="58"/>
      <c r="E90" s="58"/>
      <c r="F90" s="58"/>
      <c r="G90" s="58"/>
      <c r="H90" s="58"/>
      <c r="I90" s="58"/>
      <c r="J90" s="58"/>
      <c r="K90" s="58"/>
      <c r="L90" s="46"/>
      <c r="M90" s="46"/>
    </row>
    <row r="91" spans="1:13" hidden="1" x14ac:dyDescent="0.2">
      <c r="A91" s="89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6"/>
      <c r="M91" s="76"/>
    </row>
    <row r="92" spans="1:13" ht="24" hidden="1" x14ac:dyDescent="0.2">
      <c r="A92" s="46" t="s">
        <v>129</v>
      </c>
      <c r="B92" s="46" t="s">
        <v>130</v>
      </c>
      <c r="C92" s="58"/>
      <c r="D92" s="58"/>
      <c r="E92" s="58"/>
      <c r="F92" s="58"/>
      <c r="G92" s="58"/>
      <c r="H92" s="58"/>
      <c r="I92" s="58"/>
      <c r="J92" s="58"/>
      <c r="K92" s="58"/>
      <c r="L92" s="46"/>
      <c r="M92" s="46"/>
    </row>
    <row r="93" spans="1:13" hidden="1" x14ac:dyDescent="0.2">
      <c r="A93" s="89"/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6"/>
      <c r="M93" s="76"/>
    </row>
    <row r="94" spans="1:13" ht="24" x14ac:dyDescent="0.2">
      <c r="A94" s="46" t="s">
        <v>131</v>
      </c>
      <c r="B94" s="46" t="s">
        <v>143</v>
      </c>
      <c r="C94" s="48">
        <f>C95+C109</f>
        <v>227708.08</v>
      </c>
      <c r="D94" s="48">
        <f>D95+D109</f>
        <v>227708.08</v>
      </c>
      <c r="E94" s="48">
        <f t="shared" ref="E94:M94" si="41">E95+E109</f>
        <v>0</v>
      </c>
      <c r="F94" s="48"/>
      <c r="G94" s="48">
        <f t="shared" si="41"/>
        <v>0</v>
      </c>
      <c r="H94" s="48">
        <f t="shared" si="41"/>
        <v>0</v>
      </c>
      <c r="I94" s="48"/>
      <c r="J94" s="48">
        <f>J95+J109</f>
        <v>0</v>
      </c>
      <c r="K94" s="48">
        <f t="shared" si="41"/>
        <v>0</v>
      </c>
      <c r="L94" s="48">
        <f t="shared" si="41"/>
        <v>0</v>
      </c>
      <c r="M94" s="48">
        <f t="shared" si="41"/>
        <v>0</v>
      </c>
    </row>
    <row r="95" spans="1:13" x14ac:dyDescent="0.2">
      <c r="A95" s="495" t="s">
        <v>80</v>
      </c>
      <c r="B95" s="496"/>
      <c r="C95" s="83">
        <f t="shared" ref="C95:C122" si="42">SUM(D95:M95)</f>
        <v>34156.212</v>
      </c>
      <c r="D95" s="83">
        <f t="shared" ref="D95:M95" si="43">D96</f>
        <v>34156.212</v>
      </c>
      <c r="E95" s="83">
        <f t="shared" si="43"/>
        <v>0</v>
      </c>
      <c r="F95" s="83"/>
      <c r="G95" s="83">
        <f t="shared" si="43"/>
        <v>0</v>
      </c>
      <c r="H95" s="83">
        <f t="shared" si="43"/>
        <v>0</v>
      </c>
      <c r="I95" s="83"/>
      <c r="J95" s="83">
        <f t="shared" si="43"/>
        <v>0</v>
      </c>
      <c r="K95" s="83">
        <f t="shared" si="43"/>
        <v>0</v>
      </c>
      <c r="L95" s="84">
        <f t="shared" si="43"/>
        <v>0</v>
      </c>
      <c r="M95" s="84">
        <f t="shared" si="43"/>
        <v>0</v>
      </c>
    </row>
    <row r="96" spans="1:13" x14ac:dyDescent="0.2">
      <c r="A96" s="101">
        <v>3</v>
      </c>
      <c r="B96" s="102" t="s">
        <v>22</v>
      </c>
      <c r="C96" s="100">
        <f t="shared" si="42"/>
        <v>34156.212</v>
      </c>
      <c r="D96" s="100">
        <f>D97+D105</f>
        <v>34156.212</v>
      </c>
      <c r="E96" s="100">
        <f t="shared" ref="E96:M96" si="44">E97+E105</f>
        <v>0</v>
      </c>
      <c r="F96" s="100"/>
      <c r="G96" s="100">
        <f t="shared" si="44"/>
        <v>0</v>
      </c>
      <c r="H96" s="100">
        <f t="shared" si="44"/>
        <v>0</v>
      </c>
      <c r="I96" s="100"/>
      <c r="J96" s="100">
        <f>J97+J105</f>
        <v>0</v>
      </c>
      <c r="K96" s="100">
        <f t="shared" si="44"/>
        <v>0</v>
      </c>
      <c r="L96" s="98">
        <f t="shared" si="44"/>
        <v>0</v>
      </c>
      <c r="M96" s="98">
        <f t="shared" si="44"/>
        <v>0</v>
      </c>
    </row>
    <row r="97" spans="1:13" x14ac:dyDescent="0.2">
      <c r="A97" s="92">
        <v>31</v>
      </c>
      <c r="B97" s="93" t="s">
        <v>25</v>
      </c>
      <c r="C97" s="95">
        <f t="shared" si="42"/>
        <v>33817.5</v>
      </c>
      <c r="D97" s="95">
        <f>D98+D102+D100</f>
        <v>33817.5</v>
      </c>
      <c r="E97" s="95">
        <f t="shared" ref="E97:M97" si="45">E98+E102</f>
        <v>0</v>
      </c>
      <c r="F97" s="95"/>
      <c r="G97" s="95">
        <f t="shared" si="45"/>
        <v>0</v>
      </c>
      <c r="H97" s="95">
        <f t="shared" si="45"/>
        <v>0</v>
      </c>
      <c r="I97" s="95"/>
      <c r="J97" s="95">
        <f>J98+J102</f>
        <v>0</v>
      </c>
      <c r="K97" s="95">
        <f t="shared" si="45"/>
        <v>0</v>
      </c>
      <c r="L97" s="94">
        <f t="shared" si="45"/>
        <v>0</v>
      </c>
      <c r="M97" s="94">
        <f t="shared" si="45"/>
        <v>0</v>
      </c>
    </row>
    <row r="98" spans="1:13" x14ac:dyDescent="0.2">
      <c r="A98" s="68">
        <v>311</v>
      </c>
      <c r="B98" s="82" t="s">
        <v>133</v>
      </c>
      <c r="C98" s="78">
        <f t="shared" si="42"/>
        <v>28192.5</v>
      </c>
      <c r="D98" s="78">
        <f>D99</f>
        <v>28192.5</v>
      </c>
      <c r="E98" s="78">
        <f t="shared" ref="E98:M98" si="46">E99</f>
        <v>0</v>
      </c>
      <c r="F98" s="78"/>
      <c r="G98" s="78">
        <f t="shared" si="46"/>
        <v>0</v>
      </c>
      <c r="H98" s="78">
        <f t="shared" si="46"/>
        <v>0</v>
      </c>
      <c r="I98" s="78"/>
      <c r="J98" s="78">
        <f t="shared" si="46"/>
        <v>0</v>
      </c>
      <c r="K98" s="78">
        <f t="shared" si="46"/>
        <v>0</v>
      </c>
      <c r="L98" s="96">
        <f t="shared" si="46"/>
        <v>0</v>
      </c>
      <c r="M98" s="96">
        <f t="shared" si="46"/>
        <v>0</v>
      </c>
    </row>
    <row r="99" spans="1:13" x14ac:dyDescent="0.2">
      <c r="A99" s="89">
        <v>3111</v>
      </c>
      <c r="B99" s="74" t="s">
        <v>134</v>
      </c>
      <c r="C99" s="75">
        <f t="shared" si="42"/>
        <v>28192.5</v>
      </c>
      <c r="D99" s="75">
        <f>(105000+20300)/7*10*0.15*1.05</f>
        <v>28192.5</v>
      </c>
      <c r="E99" s="75"/>
      <c r="F99" s="75"/>
      <c r="G99" s="75"/>
      <c r="H99" s="75"/>
      <c r="I99" s="75"/>
      <c r="J99" s="75"/>
      <c r="K99" s="75"/>
      <c r="L99" s="88"/>
      <c r="M99" s="88"/>
    </row>
    <row r="100" spans="1:13" x14ac:dyDescent="0.2">
      <c r="A100" s="68">
        <v>312</v>
      </c>
      <c r="B100" s="82" t="s">
        <v>135</v>
      </c>
      <c r="C100" s="78">
        <f t="shared" si="42"/>
        <v>967.50000000000011</v>
      </c>
      <c r="D100" s="78">
        <f>SUM(D101)</f>
        <v>967.50000000000011</v>
      </c>
      <c r="E100" s="78">
        <f>SUM(E101:E102)</f>
        <v>0</v>
      </c>
      <c r="F100" s="78"/>
      <c r="G100" s="78">
        <f>SUM(G101:G102)</f>
        <v>0</v>
      </c>
      <c r="H100" s="78">
        <f>SUM(H101:H102)</f>
        <v>0</v>
      </c>
      <c r="I100" s="78"/>
      <c r="J100" s="78">
        <f>SUM(J101:J102)</f>
        <v>0</v>
      </c>
      <c r="K100" s="78">
        <f>SUM(K101:K102)</f>
        <v>0</v>
      </c>
      <c r="L100" s="96">
        <f>SUM(L101:L102)</f>
        <v>0</v>
      </c>
      <c r="M100" s="96">
        <f>SUM(M101:M102)</f>
        <v>0</v>
      </c>
    </row>
    <row r="101" spans="1:13" x14ac:dyDescent="0.2">
      <c r="A101" s="89">
        <v>3121</v>
      </c>
      <c r="B101" s="74" t="s">
        <v>135</v>
      </c>
      <c r="C101" s="75">
        <f t="shared" si="42"/>
        <v>967.50000000000011</v>
      </c>
      <c r="D101" s="75">
        <f>4300/7*10*0.15*1.05</f>
        <v>967.50000000000011</v>
      </c>
      <c r="E101" s="75"/>
      <c r="F101" s="75"/>
      <c r="G101" s="75"/>
      <c r="H101" s="75"/>
      <c r="I101" s="75"/>
      <c r="J101" s="75"/>
      <c r="K101" s="75"/>
      <c r="L101" s="88"/>
      <c r="M101" s="88"/>
    </row>
    <row r="102" spans="1:13" x14ac:dyDescent="0.2">
      <c r="A102" s="68">
        <v>313</v>
      </c>
      <c r="B102" s="82" t="s">
        <v>136</v>
      </c>
      <c r="C102" s="78">
        <f t="shared" si="42"/>
        <v>4657.5</v>
      </c>
      <c r="D102" s="78">
        <f>SUM(D103:D104)</f>
        <v>4657.5</v>
      </c>
      <c r="E102" s="78">
        <f>SUM(E103:E104)</f>
        <v>0</v>
      </c>
      <c r="F102" s="78"/>
      <c r="G102" s="78">
        <f>SUM(G103:G104)</f>
        <v>0</v>
      </c>
      <c r="H102" s="78">
        <f>SUM(H103:H104)</f>
        <v>0</v>
      </c>
      <c r="I102" s="78"/>
      <c r="J102" s="78">
        <f>SUM(J103:J104)</f>
        <v>0</v>
      </c>
      <c r="K102" s="78">
        <f>SUM(K103:K104)</f>
        <v>0</v>
      </c>
      <c r="L102" s="96">
        <f>SUM(L103:L104)</f>
        <v>0</v>
      </c>
      <c r="M102" s="96">
        <f>SUM(M103:M104)</f>
        <v>0</v>
      </c>
    </row>
    <row r="103" spans="1:13" x14ac:dyDescent="0.2">
      <c r="A103" s="89">
        <v>3132</v>
      </c>
      <c r="B103" s="74" t="s">
        <v>137</v>
      </c>
      <c r="C103" s="75">
        <f t="shared" si="42"/>
        <v>4657.5</v>
      </c>
      <c r="D103" s="75">
        <f>20700/7*10*0.15*1.05</f>
        <v>4657.5</v>
      </c>
      <c r="E103" s="75"/>
      <c r="F103" s="75"/>
      <c r="G103" s="75"/>
      <c r="H103" s="75"/>
      <c r="I103" s="75"/>
      <c r="J103" s="75"/>
      <c r="K103" s="75"/>
      <c r="L103" s="88"/>
      <c r="M103" s="88"/>
    </row>
    <row r="104" spans="1:13" x14ac:dyDescent="0.2">
      <c r="A104" s="89"/>
      <c r="B104" s="74"/>
      <c r="C104" s="75">
        <f t="shared" si="42"/>
        <v>0</v>
      </c>
      <c r="D104" s="75">
        <v>0</v>
      </c>
      <c r="E104" s="75"/>
      <c r="F104" s="75"/>
      <c r="G104" s="75"/>
      <c r="H104" s="75"/>
      <c r="I104" s="75"/>
      <c r="J104" s="75">
        <v>0</v>
      </c>
      <c r="K104" s="75"/>
      <c r="L104" s="88"/>
      <c r="M104" s="88"/>
    </row>
    <row r="105" spans="1:13" x14ac:dyDescent="0.2">
      <c r="A105" s="92">
        <v>32</v>
      </c>
      <c r="B105" s="93" t="s">
        <v>38</v>
      </c>
      <c r="C105" s="95">
        <f t="shared" si="42"/>
        <v>338.71199999999999</v>
      </c>
      <c r="D105" s="95">
        <f t="shared" ref="D105:M106" si="47">D106</f>
        <v>338.71199999999999</v>
      </c>
      <c r="E105" s="95">
        <f t="shared" si="47"/>
        <v>0</v>
      </c>
      <c r="F105" s="95"/>
      <c r="G105" s="95">
        <f t="shared" si="47"/>
        <v>0</v>
      </c>
      <c r="H105" s="95">
        <f t="shared" si="47"/>
        <v>0</v>
      </c>
      <c r="I105" s="95"/>
      <c r="J105" s="95">
        <f t="shared" si="47"/>
        <v>0</v>
      </c>
      <c r="K105" s="95">
        <f t="shared" si="47"/>
        <v>0</v>
      </c>
      <c r="L105" s="94">
        <f t="shared" si="47"/>
        <v>0</v>
      </c>
      <c r="M105" s="94">
        <f t="shared" si="47"/>
        <v>0</v>
      </c>
    </row>
    <row r="106" spans="1:13" x14ac:dyDescent="0.2">
      <c r="A106" s="68">
        <v>321</v>
      </c>
      <c r="B106" s="82" t="s">
        <v>138</v>
      </c>
      <c r="C106" s="78">
        <f t="shared" si="42"/>
        <v>338.71199999999999</v>
      </c>
      <c r="D106" s="78">
        <f>SUM(D107:D108)</f>
        <v>338.71199999999999</v>
      </c>
      <c r="E106" s="78">
        <f t="shared" si="47"/>
        <v>0</v>
      </c>
      <c r="F106" s="78"/>
      <c r="G106" s="78">
        <f t="shared" si="47"/>
        <v>0</v>
      </c>
      <c r="H106" s="78">
        <f t="shared" si="47"/>
        <v>0</v>
      </c>
      <c r="I106" s="78"/>
      <c r="J106" s="78">
        <f t="shared" si="47"/>
        <v>0</v>
      </c>
      <c r="K106" s="78">
        <f t="shared" si="47"/>
        <v>0</v>
      </c>
      <c r="L106" s="96">
        <f t="shared" si="47"/>
        <v>0</v>
      </c>
      <c r="M106" s="96">
        <f t="shared" si="47"/>
        <v>0</v>
      </c>
    </row>
    <row r="107" spans="1:13" x14ac:dyDescent="0.2">
      <c r="A107" s="89">
        <v>3211</v>
      </c>
      <c r="B107" s="74" t="s">
        <v>87</v>
      </c>
      <c r="C107" s="75">
        <f t="shared" si="42"/>
        <v>157.5</v>
      </c>
      <c r="D107" s="75">
        <f>1000*0.15*1.05</f>
        <v>157.5</v>
      </c>
      <c r="E107" s="75"/>
      <c r="F107" s="75"/>
      <c r="G107" s="75"/>
      <c r="H107" s="75"/>
      <c r="I107" s="75"/>
      <c r="J107" s="75"/>
      <c r="K107" s="75"/>
      <c r="L107" s="88"/>
      <c r="M107" s="88"/>
    </row>
    <row r="108" spans="1:13" x14ac:dyDescent="0.2">
      <c r="A108" s="89">
        <v>3212</v>
      </c>
      <c r="B108" s="74" t="s">
        <v>139</v>
      </c>
      <c r="C108" s="75">
        <f t="shared" si="42"/>
        <v>181.21199999999999</v>
      </c>
      <c r="D108" s="75">
        <f>1208.08*0.15</f>
        <v>181.21199999999999</v>
      </c>
      <c r="E108" s="75"/>
      <c r="F108" s="75"/>
      <c r="G108" s="75"/>
      <c r="H108" s="75"/>
      <c r="I108" s="75"/>
      <c r="J108" s="75"/>
      <c r="K108" s="75"/>
      <c r="L108" s="88"/>
      <c r="M108" s="88"/>
    </row>
    <row r="109" spans="1:13" x14ac:dyDescent="0.2">
      <c r="A109" s="495" t="s">
        <v>140</v>
      </c>
      <c r="B109" s="496"/>
      <c r="C109" s="83">
        <f t="shared" si="42"/>
        <v>193551.86799999999</v>
      </c>
      <c r="D109" s="83">
        <f>D110</f>
        <v>193551.86799999999</v>
      </c>
      <c r="E109" s="83">
        <f t="shared" ref="E109:M109" si="48">E110</f>
        <v>0</v>
      </c>
      <c r="F109" s="83"/>
      <c r="G109" s="83">
        <f t="shared" si="48"/>
        <v>0</v>
      </c>
      <c r="H109" s="83">
        <f t="shared" si="48"/>
        <v>0</v>
      </c>
      <c r="I109" s="83"/>
      <c r="J109" s="83">
        <f>J110</f>
        <v>0</v>
      </c>
      <c r="K109" s="83">
        <f t="shared" si="48"/>
        <v>0</v>
      </c>
      <c r="L109" s="84">
        <f t="shared" si="48"/>
        <v>0</v>
      </c>
      <c r="M109" s="84">
        <f t="shared" si="48"/>
        <v>0</v>
      </c>
    </row>
    <row r="110" spans="1:13" x14ac:dyDescent="0.2">
      <c r="A110" s="101">
        <v>3</v>
      </c>
      <c r="B110" s="102" t="s">
        <v>22</v>
      </c>
      <c r="C110" s="100">
        <f t="shared" si="42"/>
        <v>193551.86799999999</v>
      </c>
      <c r="D110" s="100">
        <f>D111+D119</f>
        <v>193551.86799999999</v>
      </c>
      <c r="E110" s="100">
        <f>E111+E119</f>
        <v>0</v>
      </c>
      <c r="F110" s="100"/>
      <c r="G110" s="100">
        <f>G111+G119</f>
        <v>0</v>
      </c>
      <c r="H110" s="100">
        <f>H111+H119</f>
        <v>0</v>
      </c>
      <c r="I110" s="100"/>
      <c r="J110" s="100">
        <f>J111+J119</f>
        <v>0</v>
      </c>
      <c r="K110" s="100">
        <f>K111+K119</f>
        <v>0</v>
      </c>
      <c r="L110" s="98">
        <f>L111+L119</f>
        <v>0</v>
      </c>
      <c r="M110" s="98">
        <f>M111+M119</f>
        <v>0</v>
      </c>
    </row>
    <row r="111" spans="1:13" x14ac:dyDescent="0.2">
      <c r="A111" s="92">
        <v>31</v>
      </c>
      <c r="B111" s="93" t="s">
        <v>25</v>
      </c>
      <c r="C111" s="95">
        <f t="shared" si="42"/>
        <v>191632.5</v>
      </c>
      <c r="D111" s="95">
        <f>D112+D114+D116</f>
        <v>191632.5</v>
      </c>
      <c r="E111" s="95">
        <f>E112+E116</f>
        <v>0</v>
      </c>
      <c r="F111" s="95"/>
      <c r="G111" s="95">
        <f>G112+G116</f>
        <v>0</v>
      </c>
      <c r="H111" s="95">
        <f>H112+H116</f>
        <v>0</v>
      </c>
      <c r="I111" s="95"/>
      <c r="J111" s="95">
        <f>J112+J116</f>
        <v>0</v>
      </c>
      <c r="K111" s="95">
        <f>K112+K116</f>
        <v>0</v>
      </c>
      <c r="L111" s="94">
        <f>L112+L116</f>
        <v>0</v>
      </c>
      <c r="M111" s="94">
        <f>M112+M116</f>
        <v>0</v>
      </c>
    </row>
    <row r="112" spans="1:13" x14ac:dyDescent="0.2">
      <c r="A112" s="68">
        <v>311</v>
      </c>
      <c r="B112" s="82" t="s">
        <v>133</v>
      </c>
      <c r="C112" s="78">
        <f t="shared" si="42"/>
        <v>159757.5</v>
      </c>
      <c r="D112" s="78">
        <f t="shared" ref="D112:M112" si="49">D113</f>
        <v>159757.5</v>
      </c>
      <c r="E112" s="78">
        <f t="shared" si="49"/>
        <v>0</v>
      </c>
      <c r="F112" s="78"/>
      <c r="G112" s="78">
        <f t="shared" si="49"/>
        <v>0</v>
      </c>
      <c r="H112" s="78">
        <f t="shared" si="49"/>
        <v>0</v>
      </c>
      <c r="I112" s="78"/>
      <c r="J112" s="78">
        <f t="shared" si="49"/>
        <v>0</v>
      </c>
      <c r="K112" s="78">
        <f t="shared" si="49"/>
        <v>0</v>
      </c>
      <c r="L112" s="96">
        <f t="shared" si="49"/>
        <v>0</v>
      </c>
      <c r="M112" s="96">
        <f t="shared" si="49"/>
        <v>0</v>
      </c>
    </row>
    <row r="113" spans="1:13" x14ac:dyDescent="0.2">
      <c r="A113" s="89">
        <v>3111</v>
      </c>
      <c r="B113" s="74" t="s">
        <v>134</v>
      </c>
      <c r="C113" s="75">
        <f t="shared" si="42"/>
        <v>159757.5</v>
      </c>
      <c r="D113" s="75">
        <f>(105000+20300)/7*10*0.85*1.05</f>
        <v>159757.5</v>
      </c>
      <c r="E113" s="75"/>
      <c r="F113" s="75"/>
      <c r="G113" s="75"/>
      <c r="H113" s="75"/>
      <c r="I113" s="75"/>
      <c r="J113" s="75"/>
      <c r="K113" s="75"/>
      <c r="L113" s="88"/>
      <c r="M113" s="88"/>
    </row>
    <row r="114" spans="1:13" x14ac:dyDescent="0.2">
      <c r="A114" s="68">
        <v>312</v>
      </c>
      <c r="B114" s="82" t="s">
        <v>135</v>
      </c>
      <c r="C114" s="78">
        <f t="shared" si="42"/>
        <v>5482.5</v>
      </c>
      <c r="D114" s="78">
        <f>SUM(D115)</f>
        <v>5482.5</v>
      </c>
      <c r="E114" s="78">
        <f>SUM(E115:E116)</f>
        <v>0</v>
      </c>
      <c r="F114" s="78"/>
      <c r="G114" s="78">
        <f>SUM(G115:G116)</f>
        <v>0</v>
      </c>
      <c r="H114" s="78">
        <f>SUM(H115:H116)</f>
        <v>0</v>
      </c>
      <c r="I114" s="78"/>
      <c r="J114" s="78">
        <f>SUM(J115:J116)</f>
        <v>0</v>
      </c>
      <c r="K114" s="78">
        <f>SUM(K115:K116)</f>
        <v>0</v>
      </c>
      <c r="L114" s="96">
        <f>SUM(L115:L116)</f>
        <v>0</v>
      </c>
      <c r="M114" s="96">
        <f>SUM(M115:M116)</f>
        <v>0</v>
      </c>
    </row>
    <row r="115" spans="1:13" x14ac:dyDescent="0.2">
      <c r="A115" s="89">
        <v>3121</v>
      </c>
      <c r="B115" s="74" t="s">
        <v>135</v>
      </c>
      <c r="C115" s="75">
        <f t="shared" si="42"/>
        <v>5482.5</v>
      </c>
      <c r="D115" s="75">
        <f>4300/7*10*0.85*1.05</f>
        <v>5482.5</v>
      </c>
      <c r="E115" s="75"/>
      <c r="F115" s="75"/>
      <c r="G115" s="75"/>
      <c r="H115" s="75"/>
      <c r="I115" s="75"/>
      <c r="J115" s="75"/>
      <c r="K115" s="75"/>
      <c r="L115" s="88"/>
      <c r="M115" s="88"/>
    </row>
    <row r="116" spans="1:13" x14ac:dyDescent="0.2">
      <c r="A116" s="68">
        <v>313</v>
      </c>
      <c r="B116" s="82" t="s">
        <v>136</v>
      </c>
      <c r="C116" s="78">
        <f t="shared" si="42"/>
        <v>26392.5</v>
      </c>
      <c r="D116" s="78">
        <f>SUM(D117:D118)</f>
        <v>26392.5</v>
      </c>
      <c r="E116" s="78">
        <f>SUM(E117:E118)</f>
        <v>0</v>
      </c>
      <c r="F116" s="78"/>
      <c r="G116" s="78">
        <f>SUM(G117:G118)</f>
        <v>0</v>
      </c>
      <c r="H116" s="78">
        <f>SUM(H117:H118)</f>
        <v>0</v>
      </c>
      <c r="I116" s="78"/>
      <c r="J116" s="78">
        <f>SUM(J117:J118)</f>
        <v>0</v>
      </c>
      <c r="K116" s="78">
        <f>SUM(K117:K118)</f>
        <v>0</v>
      </c>
      <c r="L116" s="96">
        <f>SUM(L117:L118)</f>
        <v>0</v>
      </c>
      <c r="M116" s="96">
        <f>SUM(M117:M118)</f>
        <v>0</v>
      </c>
    </row>
    <row r="117" spans="1:13" x14ac:dyDescent="0.2">
      <c r="A117" s="89">
        <v>3132</v>
      </c>
      <c r="B117" s="74" t="s">
        <v>137</v>
      </c>
      <c r="C117" s="75">
        <f t="shared" si="42"/>
        <v>26392.5</v>
      </c>
      <c r="D117" s="75">
        <f>20700/7*10*0.85*1.05</f>
        <v>26392.5</v>
      </c>
      <c r="E117" s="75"/>
      <c r="F117" s="75"/>
      <c r="G117" s="75"/>
      <c r="H117" s="75"/>
      <c r="I117" s="75"/>
      <c r="J117" s="75"/>
      <c r="K117" s="75"/>
      <c r="L117" s="88"/>
      <c r="M117" s="88"/>
    </row>
    <row r="118" spans="1:13" x14ac:dyDescent="0.2">
      <c r="A118" s="89"/>
      <c r="B118" s="74"/>
      <c r="C118" s="75">
        <f t="shared" si="42"/>
        <v>0</v>
      </c>
      <c r="D118" s="75"/>
      <c r="E118" s="75"/>
      <c r="F118" s="75"/>
      <c r="G118" s="75"/>
      <c r="H118" s="75"/>
      <c r="I118" s="75"/>
      <c r="J118" s="75">
        <v>0</v>
      </c>
      <c r="K118" s="75"/>
      <c r="L118" s="88"/>
      <c r="M118" s="88"/>
    </row>
    <row r="119" spans="1:13" x14ac:dyDescent="0.2">
      <c r="A119" s="92">
        <v>32</v>
      </c>
      <c r="B119" s="93" t="s">
        <v>38</v>
      </c>
      <c r="C119" s="95">
        <f t="shared" si="42"/>
        <v>1919.3679999999999</v>
      </c>
      <c r="D119" s="95">
        <f t="shared" ref="D119:M120" si="50">D120</f>
        <v>1919.3679999999999</v>
      </c>
      <c r="E119" s="95">
        <f t="shared" si="50"/>
        <v>0</v>
      </c>
      <c r="F119" s="95"/>
      <c r="G119" s="95">
        <f t="shared" si="50"/>
        <v>0</v>
      </c>
      <c r="H119" s="95">
        <f t="shared" si="50"/>
        <v>0</v>
      </c>
      <c r="I119" s="95"/>
      <c r="J119" s="95">
        <f t="shared" si="50"/>
        <v>0</v>
      </c>
      <c r="K119" s="95">
        <f t="shared" si="50"/>
        <v>0</v>
      </c>
      <c r="L119" s="94">
        <f t="shared" si="50"/>
        <v>0</v>
      </c>
      <c r="M119" s="94">
        <f t="shared" si="50"/>
        <v>0</v>
      </c>
    </row>
    <row r="120" spans="1:13" x14ac:dyDescent="0.2">
      <c r="A120" s="68">
        <v>321</v>
      </c>
      <c r="B120" s="82" t="s">
        <v>138</v>
      </c>
      <c r="C120" s="78">
        <f t="shared" si="42"/>
        <v>1919.3679999999999</v>
      </c>
      <c r="D120" s="78">
        <f>SUM(D121:D122)</f>
        <v>1919.3679999999999</v>
      </c>
      <c r="E120" s="78">
        <f t="shared" si="50"/>
        <v>0</v>
      </c>
      <c r="F120" s="78"/>
      <c r="G120" s="78">
        <f t="shared" si="50"/>
        <v>0</v>
      </c>
      <c r="H120" s="78">
        <f t="shared" si="50"/>
        <v>0</v>
      </c>
      <c r="I120" s="78"/>
      <c r="J120" s="78">
        <f t="shared" si="50"/>
        <v>0</v>
      </c>
      <c r="K120" s="78">
        <f t="shared" si="50"/>
        <v>0</v>
      </c>
      <c r="L120" s="96">
        <f t="shared" si="50"/>
        <v>0</v>
      </c>
      <c r="M120" s="96">
        <f t="shared" si="50"/>
        <v>0</v>
      </c>
    </row>
    <row r="121" spans="1:13" x14ac:dyDescent="0.2">
      <c r="A121" s="89">
        <v>3211</v>
      </c>
      <c r="B121" s="74" t="s">
        <v>87</v>
      </c>
      <c r="C121" s="75">
        <f t="shared" si="42"/>
        <v>892.5</v>
      </c>
      <c r="D121" s="75">
        <f>1000*0.85*1.05</f>
        <v>892.5</v>
      </c>
      <c r="E121" s="75"/>
      <c r="F121" s="75"/>
      <c r="G121" s="75"/>
      <c r="H121" s="75"/>
      <c r="I121" s="75"/>
      <c r="J121" s="75"/>
      <c r="K121" s="75"/>
      <c r="L121" s="88"/>
      <c r="M121" s="88"/>
    </row>
    <row r="122" spans="1:13" x14ac:dyDescent="0.2">
      <c r="A122" s="89">
        <v>3212</v>
      </c>
      <c r="B122" s="74" t="s">
        <v>139</v>
      </c>
      <c r="C122" s="75">
        <f t="shared" si="42"/>
        <v>1026.8679999999999</v>
      </c>
      <c r="D122" s="75">
        <f>1208.08*0.85</f>
        <v>1026.8679999999999</v>
      </c>
      <c r="E122" s="75"/>
      <c r="F122" s="75"/>
      <c r="G122" s="75"/>
      <c r="H122" s="75"/>
      <c r="I122" s="75"/>
      <c r="J122" s="75"/>
      <c r="K122" s="75"/>
      <c r="L122" s="88"/>
      <c r="M122" s="88"/>
    </row>
    <row r="123" spans="1:13" x14ac:dyDescent="0.2">
      <c r="A123" s="53"/>
      <c r="B123" s="53"/>
      <c r="C123" s="75"/>
      <c r="D123" s="75"/>
      <c r="E123" s="75"/>
      <c r="F123" s="75"/>
      <c r="G123" s="75"/>
      <c r="H123" s="75"/>
      <c r="I123" s="75"/>
      <c r="J123" s="75"/>
      <c r="K123" s="75"/>
      <c r="L123" s="76"/>
      <c r="M123" s="76"/>
    </row>
    <row r="124" spans="1:13" ht="24" hidden="1" x14ac:dyDescent="0.2">
      <c r="A124" s="46" t="s">
        <v>141</v>
      </c>
      <c r="B124" s="46" t="s">
        <v>142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46"/>
      <c r="M124" s="46"/>
    </row>
    <row r="125" spans="1:13" x14ac:dyDescent="0.2">
      <c r="A125" s="89"/>
      <c r="B125" s="74"/>
      <c r="C125" s="75"/>
      <c r="D125" s="75"/>
      <c r="E125" s="75"/>
      <c r="F125" s="75"/>
      <c r="G125" s="75"/>
      <c r="H125" s="75"/>
      <c r="I125" s="75"/>
      <c r="J125" s="75"/>
      <c r="K125" s="75"/>
      <c r="L125" s="76"/>
      <c r="M125" s="76"/>
    </row>
    <row r="126" spans="1:13" ht="24" x14ac:dyDescent="0.2">
      <c r="A126" s="46" t="s">
        <v>144</v>
      </c>
      <c r="B126" s="46" t="s">
        <v>145</v>
      </c>
      <c r="C126" s="48">
        <f>SUM(D126:M126)</f>
        <v>3913</v>
      </c>
      <c r="D126" s="48">
        <f>D127</f>
        <v>3913</v>
      </c>
      <c r="E126" s="48">
        <f t="shared" ref="E126:M126" si="51">E127</f>
        <v>0</v>
      </c>
      <c r="F126" s="48">
        <f t="shared" si="51"/>
        <v>0</v>
      </c>
      <c r="G126" s="48">
        <f t="shared" si="51"/>
        <v>0</v>
      </c>
      <c r="H126" s="48">
        <f t="shared" si="51"/>
        <v>0</v>
      </c>
      <c r="I126" s="48">
        <f t="shared" si="51"/>
        <v>0</v>
      </c>
      <c r="J126" s="48">
        <f t="shared" si="51"/>
        <v>0</v>
      </c>
      <c r="K126" s="48">
        <f t="shared" si="51"/>
        <v>0</v>
      </c>
      <c r="L126" s="49">
        <f t="shared" si="51"/>
        <v>0</v>
      </c>
      <c r="M126" s="49">
        <f t="shared" si="51"/>
        <v>0</v>
      </c>
    </row>
    <row r="127" spans="1:13" x14ac:dyDescent="0.2">
      <c r="A127" s="101">
        <v>3</v>
      </c>
      <c r="B127" s="102" t="s">
        <v>22</v>
      </c>
      <c r="C127" s="100">
        <f>SUM(D127:M127)</f>
        <v>3913</v>
      </c>
      <c r="D127" s="100">
        <f>D128+D136</f>
        <v>3913</v>
      </c>
      <c r="E127" s="100">
        <f>E128+E136</f>
        <v>0</v>
      </c>
      <c r="F127" s="100"/>
      <c r="G127" s="100">
        <f>G128+G136</f>
        <v>0</v>
      </c>
      <c r="H127" s="100">
        <f>H128+H136</f>
        <v>0</v>
      </c>
      <c r="I127" s="100"/>
      <c r="J127" s="100">
        <f>J128+J136</f>
        <v>0</v>
      </c>
      <c r="K127" s="100">
        <f>K128+K136</f>
        <v>0</v>
      </c>
      <c r="L127" s="98">
        <f>L128+L136</f>
        <v>0</v>
      </c>
      <c r="M127" s="98">
        <f>M128+M136</f>
        <v>0</v>
      </c>
    </row>
    <row r="128" spans="1:13" x14ac:dyDescent="0.2">
      <c r="A128" s="92">
        <v>32</v>
      </c>
      <c r="B128" s="93" t="s">
        <v>38</v>
      </c>
      <c r="C128" s="95">
        <f>SUM(D128:M128)</f>
        <v>3913</v>
      </c>
      <c r="D128" s="95">
        <f>D129</f>
        <v>3913</v>
      </c>
      <c r="E128" s="95">
        <f t="shared" ref="E128:M129" si="52">E129</f>
        <v>0</v>
      </c>
      <c r="F128" s="95">
        <f t="shared" si="52"/>
        <v>0</v>
      </c>
      <c r="G128" s="95">
        <f t="shared" si="52"/>
        <v>0</v>
      </c>
      <c r="H128" s="95">
        <f t="shared" si="52"/>
        <v>0</v>
      </c>
      <c r="I128" s="95">
        <f t="shared" si="52"/>
        <v>0</v>
      </c>
      <c r="J128" s="95">
        <f t="shared" si="52"/>
        <v>0</v>
      </c>
      <c r="K128" s="95">
        <f t="shared" si="52"/>
        <v>0</v>
      </c>
      <c r="L128" s="95">
        <f t="shared" si="52"/>
        <v>0</v>
      </c>
      <c r="M128" s="95">
        <f t="shared" si="52"/>
        <v>0</v>
      </c>
    </row>
    <row r="129" spans="1:16" x14ac:dyDescent="0.2">
      <c r="A129" s="68">
        <v>323</v>
      </c>
      <c r="B129" s="82" t="s">
        <v>110</v>
      </c>
      <c r="C129" s="78">
        <f>SUM(D129:M129)</f>
        <v>3913</v>
      </c>
      <c r="D129" s="78">
        <f>D130</f>
        <v>3913</v>
      </c>
      <c r="E129" s="78">
        <f t="shared" si="52"/>
        <v>0</v>
      </c>
      <c r="F129" s="78">
        <f t="shared" si="52"/>
        <v>0</v>
      </c>
      <c r="G129" s="78">
        <f t="shared" si="52"/>
        <v>0</v>
      </c>
      <c r="H129" s="78">
        <f t="shared" si="52"/>
        <v>0</v>
      </c>
      <c r="I129" s="78">
        <f t="shared" si="52"/>
        <v>0</v>
      </c>
      <c r="J129" s="78">
        <f t="shared" si="52"/>
        <v>0</v>
      </c>
      <c r="K129" s="78">
        <f t="shared" si="52"/>
        <v>0</v>
      </c>
      <c r="L129" s="96">
        <f t="shared" si="52"/>
        <v>0</v>
      </c>
      <c r="M129" s="96">
        <f t="shared" si="52"/>
        <v>0</v>
      </c>
    </row>
    <row r="130" spans="1:16" x14ac:dyDescent="0.2">
      <c r="A130" s="89">
        <v>3238</v>
      </c>
      <c r="B130" s="74" t="s">
        <v>99</v>
      </c>
      <c r="C130" s="75">
        <f>SUM(D130:M130)</f>
        <v>3913</v>
      </c>
      <c r="D130" s="50">
        <v>3913</v>
      </c>
      <c r="E130" s="75"/>
      <c r="F130" s="75"/>
      <c r="G130" s="75"/>
      <c r="H130" s="75"/>
      <c r="I130" s="75"/>
      <c r="J130" s="75"/>
      <c r="K130" s="75"/>
      <c r="L130" s="88"/>
      <c r="M130" s="88"/>
    </row>
    <row r="131" spans="1:16" x14ac:dyDescent="0.2">
      <c r="A131" s="89"/>
      <c r="B131" s="74"/>
      <c r="C131" s="75"/>
      <c r="D131" s="75"/>
      <c r="E131" s="75"/>
      <c r="F131" s="75"/>
      <c r="G131" s="75"/>
      <c r="H131" s="75"/>
      <c r="I131" s="75"/>
      <c r="J131" s="75"/>
      <c r="K131" s="75"/>
      <c r="L131" s="76"/>
      <c r="M131" s="76"/>
    </row>
    <row r="132" spans="1:16" ht="24" hidden="1" x14ac:dyDescent="0.2">
      <c r="A132" s="46" t="s">
        <v>146</v>
      </c>
      <c r="B132" s="46" t="s">
        <v>147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46"/>
      <c r="M132" s="46"/>
    </row>
    <row r="133" spans="1:16" hidden="1" x14ac:dyDescent="0.2">
      <c r="A133" s="89"/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6"/>
      <c r="M133" s="76"/>
    </row>
    <row r="134" spans="1:16" hidden="1" x14ac:dyDescent="0.2">
      <c r="A134" s="43" t="s">
        <v>148</v>
      </c>
      <c r="B134" s="43" t="s">
        <v>149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43"/>
      <c r="M134" s="43"/>
    </row>
    <row r="135" spans="1:16" hidden="1" x14ac:dyDescent="0.2">
      <c r="A135" s="89"/>
      <c r="B135" s="74"/>
      <c r="C135" s="75"/>
      <c r="D135" s="75"/>
      <c r="E135" s="75"/>
      <c r="F135" s="75"/>
      <c r="G135" s="75"/>
      <c r="H135" s="75"/>
      <c r="I135" s="75"/>
      <c r="J135" s="75"/>
      <c r="K135" s="75"/>
      <c r="L135" s="76"/>
      <c r="M135" s="76"/>
    </row>
    <row r="136" spans="1:16" ht="24" hidden="1" x14ac:dyDescent="0.2">
      <c r="A136" s="46" t="s">
        <v>150</v>
      </c>
      <c r="B136" s="46" t="s">
        <v>151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46"/>
      <c r="M136" s="46"/>
    </row>
    <row r="137" spans="1:16" hidden="1" x14ac:dyDescent="0.2">
      <c r="A137" s="89"/>
      <c r="B137" s="74"/>
      <c r="C137" s="75"/>
      <c r="D137" s="75"/>
      <c r="E137" s="75"/>
      <c r="F137" s="75"/>
      <c r="G137" s="75"/>
      <c r="H137" s="75"/>
      <c r="I137" s="75"/>
      <c r="J137" s="75"/>
      <c r="K137" s="75"/>
      <c r="L137" s="76"/>
      <c r="M137" s="76"/>
    </row>
    <row r="138" spans="1:16" ht="24" hidden="1" x14ac:dyDescent="0.2">
      <c r="A138" s="46" t="s">
        <v>152</v>
      </c>
      <c r="B138" s="46" t="s">
        <v>153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46"/>
      <c r="M138" s="46"/>
    </row>
    <row r="139" spans="1:16" hidden="1" x14ac:dyDescent="0.2">
      <c r="A139" s="89"/>
      <c r="B139" s="74"/>
      <c r="C139" s="75"/>
      <c r="D139" s="75"/>
      <c r="E139" s="75"/>
      <c r="F139" s="75"/>
      <c r="G139" s="75"/>
      <c r="H139" s="75"/>
      <c r="I139" s="75"/>
      <c r="J139" s="75"/>
      <c r="K139" s="75"/>
      <c r="L139" s="76"/>
      <c r="M139" s="76"/>
    </row>
    <row r="140" spans="1:16" ht="24" hidden="1" x14ac:dyDescent="0.2">
      <c r="A140" s="43" t="s">
        <v>154</v>
      </c>
      <c r="B140" s="43" t="s">
        <v>155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43"/>
      <c r="M140" s="43"/>
    </row>
    <row r="141" spans="1:16" hidden="1" x14ac:dyDescent="0.2">
      <c r="A141" s="89"/>
      <c r="B141" s="74"/>
      <c r="C141" s="75"/>
      <c r="D141" s="75"/>
      <c r="E141" s="75"/>
      <c r="F141" s="75"/>
      <c r="G141" s="75"/>
      <c r="H141" s="75"/>
      <c r="I141" s="75"/>
      <c r="J141" s="75"/>
      <c r="K141" s="75"/>
      <c r="L141" s="76"/>
      <c r="M141" s="76"/>
    </row>
    <row r="142" spans="1:16" ht="24" hidden="1" x14ac:dyDescent="0.2">
      <c r="A142" s="46" t="s">
        <v>85</v>
      </c>
      <c r="B142" s="46" t="s">
        <v>156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46"/>
      <c r="M142" s="46"/>
    </row>
    <row r="143" spans="1:16" x14ac:dyDescent="0.2">
      <c r="A143" s="89"/>
      <c r="B143" s="74"/>
      <c r="C143" s="75"/>
      <c r="D143" s="75"/>
      <c r="E143" s="75"/>
      <c r="F143" s="75"/>
      <c r="G143" s="75"/>
      <c r="H143" s="75"/>
      <c r="I143" s="75"/>
      <c r="J143" s="75"/>
      <c r="K143" s="75"/>
      <c r="L143" s="76"/>
      <c r="M143" s="76"/>
    </row>
    <row r="144" spans="1:16" ht="55.5" customHeight="1" x14ac:dyDescent="0.2">
      <c r="A144" s="103" t="s">
        <v>76</v>
      </c>
      <c r="B144" s="103" t="s">
        <v>157</v>
      </c>
      <c r="C144" s="104">
        <f>SUM(D144:M144)</f>
        <v>9311609.8800000008</v>
      </c>
      <c r="D144" s="104">
        <f t="shared" ref="D144:M144" si="53">D146+D194+D223+D259</f>
        <v>0</v>
      </c>
      <c r="E144" s="104">
        <f t="shared" si="53"/>
        <v>3600</v>
      </c>
      <c r="F144" s="104">
        <f t="shared" si="53"/>
        <v>61029</v>
      </c>
      <c r="G144" s="104">
        <f t="shared" si="53"/>
        <v>332450</v>
      </c>
      <c r="H144" s="104">
        <f t="shared" si="53"/>
        <v>320246</v>
      </c>
      <c r="I144" s="104">
        <f t="shared" si="53"/>
        <v>6500</v>
      </c>
      <c r="J144" s="104">
        <f t="shared" si="53"/>
        <v>8583784.8800000008</v>
      </c>
      <c r="K144" s="104">
        <f t="shared" si="53"/>
        <v>4000</v>
      </c>
      <c r="L144" s="104">
        <f t="shared" si="53"/>
        <v>0</v>
      </c>
      <c r="M144" s="104">
        <f t="shared" si="53"/>
        <v>0</v>
      </c>
      <c r="N144" s="91"/>
      <c r="O144" s="91">
        <f>D144+E144+F144+G144+H144+I144+J144+K144</f>
        <v>9311609.8800000008</v>
      </c>
      <c r="P144" s="91"/>
    </row>
    <row r="145" spans="1:14" x14ac:dyDescent="0.2">
      <c r="A145" s="89"/>
      <c r="B145" s="74"/>
      <c r="C145" s="75"/>
      <c r="D145" s="75"/>
      <c r="E145" s="75"/>
      <c r="F145" s="75"/>
      <c r="G145" s="75"/>
      <c r="H145" s="75"/>
      <c r="I145" s="75"/>
      <c r="J145" s="75"/>
      <c r="K145" s="75"/>
      <c r="L145" s="76"/>
      <c r="M145" s="76"/>
    </row>
    <row r="146" spans="1:14" ht="24" x14ac:dyDescent="0.2">
      <c r="A146" s="105" t="s">
        <v>85</v>
      </c>
      <c r="B146" s="105" t="s">
        <v>22</v>
      </c>
      <c r="C146" s="106">
        <f>SUM(D146:M146)</f>
        <v>228315</v>
      </c>
      <c r="D146" s="106">
        <f t="shared" ref="D146:M146" si="54">D147+D181</f>
        <v>0</v>
      </c>
      <c r="E146" s="106">
        <f t="shared" si="54"/>
        <v>3600</v>
      </c>
      <c r="F146" s="106">
        <f t="shared" si="54"/>
        <v>40229</v>
      </c>
      <c r="G146" s="106">
        <f t="shared" si="54"/>
        <v>116950</v>
      </c>
      <c r="H146" s="106">
        <f t="shared" si="54"/>
        <v>35500</v>
      </c>
      <c r="I146" s="106">
        <f t="shared" si="54"/>
        <v>0</v>
      </c>
      <c r="J146" s="106">
        <f t="shared" si="54"/>
        <v>28036</v>
      </c>
      <c r="K146" s="106">
        <f t="shared" si="54"/>
        <v>4000</v>
      </c>
      <c r="L146" s="107">
        <f t="shared" si="54"/>
        <v>0</v>
      </c>
      <c r="M146" s="107">
        <f t="shared" si="54"/>
        <v>0</v>
      </c>
      <c r="N146" s="67" t="s">
        <v>158</v>
      </c>
    </row>
    <row r="147" spans="1:14" x14ac:dyDescent="0.2">
      <c r="A147" s="101">
        <v>3</v>
      </c>
      <c r="B147" s="102" t="s">
        <v>22</v>
      </c>
      <c r="C147" s="100">
        <f>SUM(D147:M147)</f>
        <v>205786</v>
      </c>
      <c r="D147" s="100">
        <f>D148+D172+D176</f>
        <v>0</v>
      </c>
      <c r="E147" s="100">
        <f>E148+E172+E176</f>
        <v>3600</v>
      </c>
      <c r="F147" s="100">
        <f>F148+F172+F176</f>
        <v>26700</v>
      </c>
      <c r="G147" s="100">
        <f t="shared" ref="G147:M147" si="55">G148+G172+G176</f>
        <v>116950</v>
      </c>
      <c r="H147" s="100">
        <f t="shared" si="55"/>
        <v>33500</v>
      </c>
      <c r="I147" s="100">
        <f t="shared" si="55"/>
        <v>0</v>
      </c>
      <c r="J147" s="100">
        <f t="shared" si="55"/>
        <v>21036</v>
      </c>
      <c r="K147" s="100">
        <f t="shared" si="55"/>
        <v>4000</v>
      </c>
      <c r="L147" s="98">
        <f t="shared" si="55"/>
        <v>0</v>
      </c>
      <c r="M147" s="98">
        <f t="shared" si="55"/>
        <v>0</v>
      </c>
    </row>
    <row r="148" spans="1:14" x14ac:dyDescent="0.2">
      <c r="A148" s="92">
        <v>32</v>
      </c>
      <c r="B148" s="93" t="s">
        <v>38</v>
      </c>
      <c r="C148" s="100">
        <f>SUM(D148:M148)</f>
        <v>204586</v>
      </c>
      <c r="D148" s="100">
        <f t="shared" ref="D148:M148" si="56">D149+D153+D159+D167</f>
        <v>0</v>
      </c>
      <c r="E148" s="100">
        <f t="shared" si="56"/>
        <v>3600</v>
      </c>
      <c r="F148" s="100">
        <f t="shared" si="56"/>
        <v>25500</v>
      </c>
      <c r="G148" s="100">
        <f t="shared" si="56"/>
        <v>116950</v>
      </c>
      <c r="H148" s="100">
        <f t="shared" si="56"/>
        <v>33500</v>
      </c>
      <c r="I148" s="100">
        <f t="shared" si="56"/>
        <v>0</v>
      </c>
      <c r="J148" s="100">
        <f t="shared" si="56"/>
        <v>21036</v>
      </c>
      <c r="K148" s="100">
        <f t="shared" si="56"/>
        <v>4000</v>
      </c>
      <c r="L148" s="98">
        <f t="shared" si="56"/>
        <v>0</v>
      </c>
      <c r="M148" s="98">
        <f t="shared" si="56"/>
        <v>0</v>
      </c>
    </row>
    <row r="149" spans="1:14" x14ac:dyDescent="0.2">
      <c r="A149" s="68">
        <v>321</v>
      </c>
      <c r="B149" s="82" t="s">
        <v>108</v>
      </c>
      <c r="C149" s="78">
        <f t="shared" ref="C149:C157" si="57">SUM(D149:M149)</f>
        <v>12636</v>
      </c>
      <c r="D149" s="54">
        <f>SUM(D150:D152)</f>
        <v>0</v>
      </c>
      <c r="E149" s="60">
        <f t="shared" ref="E149:M149" si="58">SUM(E150:E152)</f>
        <v>0</v>
      </c>
      <c r="F149" s="60">
        <f t="shared" si="58"/>
        <v>4000</v>
      </c>
      <c r="G149" s="60">
        <f t="shared" si="58"/>
        <v>0</v>
      </c>
      <c r="H149" s="60">
        <f t="shared" si="58"/>
        <v>500</v>
      </c>
      <c r="I149" s="108">
        <f t="shared" si="58"/>
        <v>0</v>
      </c>
      <c r="J149" s="60">
        <f t="shared" si="58"/>
        <v>8136</v>
      </c>
      <c r="K149" s="108">
        <f t="shared" si="58"/>
        <v>0</v>
      </c>
      <c r="L149" s="55">
        <f t="shared" si="58"/>
        <v>0</v>
      </c>
      <c r="M149" s="55">
        <f t="shared" si="58"/>
        <v>0</v>
      </c>
    </row>
    <row r="150" spans="1:14" x14ac:dyDescent="0.2">
      <c r="A150" s="89">
        <v>3211</v>
      </c>
      <c r="B150" s="74" t="s">
        <v>87</v>
      </c>
      <c r="C150" s="75">
        <f t="shared" si="57"/>
        <v>8636</v>
      </c>
      <c r="D150" s="75"/>
      <c r="E150" s="50"/>
      <c r="F150" s="50">
        <v>2000</v>
      </c>
      <c r="G150" s="50"/>
      <c r="H150" s="50">
        <v>500</v>
      </c>
      <c r="I150" s="109"/>
      <c r="J150" s="50">
        <f>2600+2000+1536</f>
        <v>6136</v>
      </c>
      <c r="K150" s="109"/>
      <c r="L150" s="88"/>
      <c r="M150" s="88"/>
    </row>
    <row r="151" spans="1:14" x14ac:dyDescent="0.2">
      <c r="A151" s="89">
        <v>3213</v>
      </c>
      <c r="B151" s="74" t="s">
        <v>88</v>
      </c>
      <c r="C151" s="75">
        <f>SUM(D151:M151)</f>
        <v>4000</v>
      </c>
      <c r="D151" s="50"/>
      <c r="E151" s="61"/>
      <c r="F151" s="50">
        <v>2000</v>
      </c>
      <c r="G151" s="61"/>
      <c r="H151" s="50"/>
      <c r="I151" s="109"/>
      <c r="J151" s="50">
        <v>2000</v>
      </c>
      <c r="K151" s="110"/>
      <c r="L151" s="53"/>
      <c r="M151" s="53"/>
    </row>
    <row r="152" spans="1:14" x14ac:dyDescent="0.2">
      <c r="A152" s="89"/>
      <c r="B152" s="74"/>
      <c r="C152" s="75">
        <f t="shared" si="57"/>
        <v>0</v>
      </c>
      <c r="D152" s="75"/>
      <c r="E152" s="61"/>
      <c r="F152" s="110"/>
      <c r="G152" s="61"/>
      <c r="H152" s="50"/>
      <c r="I152" s="109"/>
      <c r="J152" s="109"/>
      <c r="K152" s="110"/>
      <c r="L152" s="53"/>
      <c r="M152" s="53"/>
    </row>
    <row r="153" spans="1:14" x14ac:dyDescent="0.2">
      <c r="A153" s="68">
        <v>322</v>
      </c>
      <c r="B153" s="82" t="s">
        <v>108</v>
      </c>
      <c r="C153" s="78">
        <f t="shared" si="57"/>
        <v>20800</v>
      </c>
      <c r="D153" s="54">
        <f>SUM(D154:D157)</f>
        <v>0</v>
      </c>
      <c r="E153" s="60">
        <f t="shared" ref="E153:M153" si="59">SUM(E154:E157)</f>
        <v>600</v>
      </c>
      <c r="F153" s="60">
        <f>SUM(F154:F157)</f>
        <v>3300</v>
      </c>
      <c r="G153" s="60">
        <f t="shared" si="59"/>
        <v>0</v>
      </c>
      <c r="H153" s="60">
        <f t="shared" si="59"/>
        <v>11400</v>
      </c>
      <c r="I153" s="108">
        <f t="shared" si="59"/>
        <v>0</v>
      </c>
      <c r="J153" s="60">
        <f t="shared" si="59"/>
        <v>5500</v>
      </c>
      <c r="K153" s="108">
        <f t="shared" si="59"/>
        <v>0</v>
      </c>
      <c r="L153" s="55">
        <f t="shared" si="59"/>
        <v>0</v>
      </c>
      <c r="M153" s="55">
        <f t="shared" si="59"/>
        <v>0</v>
      </c>
    </row>
    <row r="154" spans="1:14" x14ac:dyDescent="0.2">
      <c r="A154" s="89">
        <v>3221</v>
      </c>
      <c r="B154" s="74" t="s">
        <v>116</v>
      </c>
      <c r="C154" s="75">
        <f t="shared" si="57"/>
        <v>11500</v>
      </c>
      <c r="D154" s="75"/>
      <c r="E154" s="50"/>
      <c r="F154" s="50">
        <v>1000</v>
      </c>
      <c r="G154" s="50">
        <v>0</v>
      </c>
      <c r="H154" s="50">
        <f>500+4500</f>
        <v>5000</v>
      </c>
      <c r="I154" s="109"/>
      <c r="J154" s="50">
        <f>5000+500</f>
        <v>5500</v>
      </c>
      <c r="K154" s="109"/>
      <c r="L154" s="88"/>
      <c r="M154" s="88"/>
    </row>
    <row r="155" spans="1:14" x14ac:dyDescent="0.2">
      <c r="A155" s="89">
        <v>3224</v>
      </c>
      <c r="B155" s="74" t="s">
        <v>109</v>
      </c>
      <c r="C155" s="75">
        <f>SUM(D155:M155)</f>
        <v>2000</v>
      </c>
      <c r="D155" s="75">
        <v>0</v>
      </c>
      <c r="E155" s="50"/>
      <c r="F155" s="50">
        <v>2000</v>
      </c>
      <c r="G155" s="50"/>
      <c r="H155" s="50"/>
      <c r="I155" s="109"/>
      <c r="J155" s="50">
        <v>0</v>
      </c>
      <c r="K155" s="109"/>
      <c r="L155" s="88"/>
      <c r="M155" s="88"/>
    </row>
    <row r="156" spans="1:14" x14ac:dyDescent="0.2">
      <c r="A156" s="62">
        <v>3223</v>
      </c>
      <c r="B156" s="63" t="s">
        <v>90</v>
      </c>
      <c r="C156" s="75">
        <f>SUM(D156:M156)</f>
        <v>700</v>
      </c>
      <c r="D156" s="75"/>
      <c r="E156" s="50">
        <v>600</v>
      </c>
      <c r="F156" s="50">
        <v>100</v>
      </c>
      <c r="G156" s="50">
        <v>0</v>
      </c>
      <c r="H156" s="50">
        <v>0</v>
      </c>
      <c r="I156" s="109"/>
      <c r="J156" s="109"/>
      <c r="K156" s="109"/>
      <c r="L156" s="88"/>
      <c r="M156" s="88"/>
    </row>
    <row r="157" spans="1:14" x14ac:dyDescent="0.2">
      <c r="A157" s="89">
        <v>3225</v>
      </c>
      <c r="B157" s="74" t="s">
        <v>159</v>
      </c>
      <c r="C157" s="75">
        <f t="shared" si="57"/>
        <v>6600</v>
      </c>
      <c r="D157" s="75"/>
      <c r="E157" s="61"/>
      <c r="F157" s="64">
        <v>200</v>
      </c>
      <c r="G157" s="61"/>
      <c r="H157" s="50">
        <f>2400+4000</f>
        <v>6400</v>
      </c>
      <c r="I157" s="109"/>
      <c r="J157" s="109"/>
      <c r="K157" s="110"/>
      <c r="L157" s="53"/>
      <c r="M157" s="53"/>
    </row>
    <row r="158" spans="1:14" x14ac:dyDescent="0.2">
      <c r="A158" s="68"/>
      <c r="B158" s="82"/>
      <c r="C158" s="56"/>
      <c r="D158" s="75"/>
      <c r="E158" s="61"/>
      <c r="F158" s="110"/>
      <c r="G158" s="110"/>
      <c r="H158" s="61"/>
      <c r="I158" s="110"/>
      <c r="J158" s="109"/>
      <c r="K158" s="110"/>
      <c r="L158" s="53"/>
      <c r="M158" s="53"/>
    </row>
    <row r="159" spans="1:14" x14ac:dyDescent="0.2">
      <c r="A159" s="68">
        <v>323</v>
      </c>
      <c r="B159" s="82" t="s">
        <v>110</v>
      </c>
      <c r="C159" s="78">
        <f t="shared" ref="C159:C165" si="60">SUM(D159:M159)</f>
        <v>134750</v>
      </c>
      <c r="D159" s="54">
        <f>SUM(D160:D166)</f>
        <v>0</v>
      </c>
      <c r="E159" s="60">
        <f>SUM(E160:E166)</f>
        <v>2000</v>
      </c>
      <c r="F159" s="60">
        <f>SUM(F160:F166)</f>
        <v>13100</v>
      </c>
      <c r="G159" s="60">
        <f>SUM(G160:G166)</f>
        <v>93950</v>
      </c>
      <c r="H159" s="60">
        <f>SUM(H160:H166)</f>
        <v>19100</v>
      </c>
      <c r="I159" s="108"/>
      <c r="J159" s="60">
        <f>SUM(J160:J166)</f>
        <v>6600</v>
      </c>
      <c r="K159" s="60">
        <f>SUM(K160:K166)</f>
        <v>0</v>
      </c>
      <c r="L159" s="55">
        <f>SUM(L160:L166)</f>
        <v>0</v>
      </c>
      <c r="M159" s="55">
        <f>SUM(M160:M166)</f>
        <v>0</v>
      </c>
    </row>
    <row r="160" spans="1:14" x14ac:dyDescent="0.2">
      <c r="A160" s="89">
        <v>3231</v>
      </c>
      <c r="B160" s="74" t="s">
        <v>160</v>
      </c>
      <c r="C160" s="75">
        <f t="shared" si="60"/>
        <v>90000</v>
      </c>
      <c r="D160" s="75">
        <v>0</v>
      </c>
      <c r="E160" s="61"/>
      <c r="F160" s="64">
        <v>500</v>
      </c>
      <c r="G160" s="50">
        <f>58000+20000</f>
        <v>78000</v>
      </c>
      <c r="H160" s="50">
        <f>1900+3000</f>
        <v>4900</v>
      </c>
      <c r="I160" s="109"/>
      <c r="J160" s="50">
        <f>1700+1000+3900</f>
        <v>6600</v>
      </c>
      <c r="K160" s="61"/>
      <c r="L160" s="53"/>
      <c r="M160" s="53"/>
    </row>
    <row r="161" spans="1:13" ht="25.5" x14ac:dyDescent="0.2">
      <c r="A161" s="89">
        <v>3232</v>
      </c>
      <c r="B161" s="74" t="s">
        <v>161</v>
      </c>
      <c r="C161" s="75">
        <f t="shared" si="60"/>
        <v>17975</v>
      </c>
      <c r="D161" s="75"/>
      <c r="E161" s="61"/>
      <c r="F161" s="50">
        <v>10000</v>
      </c>
      <c r="G161" s="50">
        <f>3975+4000</f>
        <v>7975</v>
      </c>
      <c r="H161" s="50"/>
      <c r="I161" s="109"/>
      <c r="J161" s="109"/>
      <c r="K161" s="61"/>
      <c r="L161" s="53"/>
      <c r="M161" s="53"/>
    </row>
    <row r="162" spans="1:13" x14ac:dyDescent="0.2">
      <c r="A162" s="89">
        <v>3233</v>
      </c>
      <c r="B162" s="74" t="s">
        <v>94</v>
      </c>
      <c r="C162" s="75">
        <f>SUM(D162:M162)</f>
        <v>8075</v>
      </c>
      <c r="D162" s="75"/>
      <c r="E162" s="61"/>
      <c r="F162" s="50">
        <f>100</f>
        <v>100</v>
      </c>
      <c r="G162" s="50">
        <f>3975+4000</f>
        <v>7975</v>
      </c>
      <c r="H162" s="50"/>
      <c r="I162" s="109"/>
      <c r="J162" s="109"/>
      <c r="K162" s="61"/>
      <c r="L162" s="53"/>
      <c r="M162" s="53"/>
    </row>
    <row r="163" spans="1:13" x14ac:dyDescent="0.2">
      <c r="A163" s="89">
        <v>3235</v>
      </c>
      <c r="B163" s="74" t="s">
        <v>162</v>
      </c>
      <c r="C163" s="75">
        <f t="shared" si="60"/>
        <v>1000</v>
      </c>
      <c r="D163" s="75"/>
      <c r="E163" s="61"/>
      <c r="F163" s="64">
        <v>500</v>
      </c>
      <c r="G163" s="109"/>
      <c r="H163" s="50">
        <v>500</v>
      </c>
      <c r="I163" s="109"/>
      <c r="J163" s="109"/>
      <c r="K163" s="61"/>
      <c r="L163" s="53"/>
      <c r="M163" s="53"/>
    </row>
    <row r="164" spans="1:13" x14ac:dyDescent="0.2">
      <c r="A164" s="89">
        <v>3237</v>
      </c>
      <c r="B164" s="74" t="s">
        <v>98</v>
      </c>
      <c r="C164" s="75">
        <f t="shared" si="60"/>
        <v>500</v>
      </c>
      <c r="D164" s="75"/>
      <c r="E164" s="61"/>
      <c r="F164" s="50">
        <v>500</v>
      </c>
      <c r="G164" s="109"/>
      <c r="H164" s="50">
        <v>0</v>
      </c>
      <c r="I164" s="109"/>
      <c r="J164" s="109"/>
      <c r="K164" s="61"/>
      <c r="L164" s="53"/>
      <c r="M164" s="53"/>
    </row>
    <row r="165" spans="1:13" x14ac:dyDescent="0.2">
      <c r="A165" s="89">
        <v>3239</v>
      </c>
      <c r="B165" s="74" t="s">
        <v>100</v>
      </c>
      <c r="C165" s="75">
        <f t="shared" si="60"/>
        <v>17200</v>
      </c>
      <c r="D165" s="75"/>
      <c r="E165" s="50">
        <f>1000+1000</f>
        <v>2000</v>
      </c>
      <c r="F165" s="50">
        <v>1500</v>
      </c>
      <c r="G165" s="109"/>
      <c r="H165" s="50">
        <f>12700+1000</f>
        <v>13700</v>
      </c>
      <c r="I165" s="109"/>
      <c r="J165" s="109"/>
      <c r="K165" s="64"/>
      <c r="L165" s="53"/>
      <c r="M165" s="53"/>
    </row>
    <row r="166" spans="1:13" x14ac:dyDescent="0.2">
      <c r="A166" s="53"/>
      <c r="B166" s="53"/>
      <c r="C166" s="56"/>
      <c r="D166" s="75"/>
      <c r="E166" s="61"/>
      <c r="F166" s="110"/>
      <c r="G166" s="109"/>
      <c r="H166" s="50"/>
      <c r="I166" s="109"/>
      <c r="J166" s="109"/>
      <c r="K166" s="61"/>
      <c r="L166" s="53"/>
      <c r="M166" s="53"/>
    </row>
    <row r="167" spans="1:13" ht="25.5" x14ac:dyDescent="0.2">
      <c r="A167" s="68">
        <v>329</v>
      </c>
      <c r="B167" s="82" t="s">
        <v>104</v>
      </c>
      <c r="C167" s="78">
        <f t="shared" ref="C167:C191" si="61">SUM(D167:M167)</f>
        <v>36400</v>
      </c>
      <c r="D167" s="54">
        <f t="shared" ref="D167:M167" si="62">SUM(D168:D171)</f>
        <v>0</v>
      </c>
      <c r="E167" s="60">
        <f t="shared" si="62"/>
        <v>1000</v>
      </c>
      <c r="F167" s="60">
        <f t="shared" si="62"/>
        <v>5100</v>
      </c>
      <c r="G167" s="60">
        <f>SUM(G168:G171)</f>
        <v>23000</v>
      </c>
      <c r="H167" s="60">
        <f t="shared" si="62"/>
        <v>2500</v>
      </c>
      <c r="I167" s="108">
        <f t="shared" si="62"/>
        <v>0</v>
      </c>
      <c r="J167" s="60">
        <f t="shared" si="62"/>
        <v>800</v>
      </c>
      <c r="K167" s="60">
        <f t="shared" si="62"/>
        <v>4000</v>
      </c>
      <c r="L167" s="55">
        <f t="shared" si="62"/>
        <v>0</v>
      </c>
      <c r="M167" s="55">
        <f t="shared" si="62"/>
        <v>0</v>
      </c>
    </row>
    <row r="168" spans="1:13" x14ac:dyDescent="0.2">
      <c r="A168" s="89">
        <v>3292</v>
      </c>
      <c r="B168" s="74" t="s">
        <v>163</v>
      </c>
      <c r="C168" s="75">
        <f t="shared" si="61"/>
        <v>13900</v>
      </c>
      <c r="D168" s="75">
        <v>0</v>
      </c>
      <c r="E168" s="110"/>
      <c r="F168" s="110"/>
      <c r="G168" s="50">
        <v>13900</v>
      </c>
      <c r="H168" s="50"/>
      <c r="I168" s="109"/>
      <c r="J168" s="50">
        <v>0</v>
      </c>
      <c r="K168" s="110"/>
      <c r="L168" s="53"/>
      <c r="M168" s="53"/>
    </row>
    <row r="169" spans="1:13" x14ac:dyDescent="0.2">
      <c r="A169" s="89">
        <v>3293</v>
      </c>
      <c r="B169" s="74" t="s">
        <v>101</v>
      </c>
      <c r="C169" s="75">
        <f t="shared" si="61"/>
        <v>3100</v>
      </c>
      <c r="D169" s="50">
        <v>0</v>
      </c>
      <c r="E169" s="109"/>
      <c r="F169" s="50">
        <f>1900+400</f>
        <v>2300</v>
      </c>
      <c r="G169" s="50">
        <v>0</v>
      </c>
      <c r="H169" s="50"/>
      <c r="I169" s="109"/>
      <c r="J169" s="50">
        <f>300+500</f>
        <v>800</v>
      </c>
      <c r="K169" s="109"/>
      <c r="L169" s="88"/>
      <c r="M169" s="88"/>
    </row>
    <row r="170" spans="1:13" x14ac:dyDescent="0.2">
      <c r="A170" s="89">
        <v>3299</v>
      </c>
      <c r="B170" s="74" t="s">
        <v>104</v>
      </c>
      <c r="C170" s="75">
        <f t="shared" si="61"/>
        <v>19400</v>
      </c>
      <c r="D170" s="75"/>
      <c r="E170" s="50">
        <v>1000</v>
      </c>
      <c r="F170" s="50">
        <f>2000+800</f>
        <v>2800</v>
      </c>
      <c r="G170" s="50">
        <f>2100+2500+4500</f>
        <v>9100</v>
      </c>
      <c r="H170" s="50">
        <v>2500</v>
      </c>
      <c r="I170" s="109"/>
      <c r="J170" s="109"/>
      <c r="K170" s="64">
        <f>2820+1180</f>
        <v>4000</v>
      </c>
      <c r="L170" s="53"/>
      <c r="M170" s="53"/>
    </row>
    <row r="171" spans="1:13" x14ac:dyDescent="0.2">
      <c r="A171" s="53"/>
      <c r="B171" s="53"/>
      <c r="C171" s="75">
        <f t="shared" si="61"/>
        <v>0</v>
      </c>
      <c r="D171" s="75"/>
      <c r="E171" s="56"/>
      <c r="F171" s="56"/>
      <c r="G171" s="75"/>
      <c r="H171" s="75"/>
      <c r="I171" s="75"/>
      <c r="J171" s="75"/>
      <c r="K171" s="56"/>
      <c r="L171" s="53"/>
      <c r="M171" s="53"/>
    </row>
    <row r="172" spans="1:13" x14ac:dyDescent="0.2">
      <c r="A172" s="92">
        <v>34</v>
      </c>
      <c r="B172" s="93" t="s">
        <v>164</v>
      </c>
      <c r="C172" s="100">
        <f>SUM(D172:K172)</f>
        <v>1200</v>
      </c>
      <c r="D172" s="100">
        <f>D173</f>
        <v>0</v>
      </c>
      <c r="E172" s="100">
        <f t="shared" ref="E172:M172" si="63">E173</f>
        <v>0</v>
      </c>
      <c r="F172" s="100">
        <f>F173</f>
        <v>1200</v>
      </c>
      <c r="G172" s="100">
        <f t="shared" si="63"/>
        <v>0</v>
      </c>
      <c r="H172" s="100">
        <f t="shared" si="63"/>
        <v>0</v>
      </c>
      <c r="I172" s="100">
        <f t="shared" si="63"/>
        <v>0</v>
      </c>
      <c r="J172" s="100">
        <f t="shared" si="63"/>
        <v>0</v>
      </c>
      <c r="K172" s="100">
        <f t="shared" si="63"/>
        <v>0</v>
      </c>
      <c r="L172" s="98">
        <f t="shared" si="63"/>
        <v>0</v>
      </c>
      <c r="M172" s="98">
        <f t="shared" si="63"/>
        <v>0</v>
      </c>
    </row>
    <row r="173" spans="1:13" ht="25.5" x14ac:dyDescent="0.2">
      <c r="A173" s="68">
        <v>343</v>
      </c>
      <c r="B173" s="82" t="s">
        <v>104</v>
      </c>
      <c r="C173" s="78">
        <f t="shared" si="61"/>
        <v>1200</v>
      </c>
      <c r="D173" s="54">
        <f>SUM(D174:D175)</f>
        <v>0</v>
      </c>
      <c r="E173" s="54">
        <f>SUM(E174:E175)</f>
        <v>0</v>
      </c>
      <c r="F173" s="54">
        <f>SUM(F174:F175)</f>
        <v>1200</v>
      </c>
      <c r="G173" s="54">
        <f t="shared" ref="G173:M173" si="64">SUM(G174:G175)</f>
        <v>0</v>
      </c>
      <c r="H173" s="54">
        <f t="shared" si="64"/>
        <v>0</v>
      </c>
      <c r="I173" s="54">
        <f t="shared" si="64"/>
        <v>0</v>
      </c>
      <c r="J173" s="54">
        <f t="shared" si="64"/>
        <v>0</v>
      </c>
      <c r="K173" s="54">
        <f t="shared" si="64"/>
        <v>0</v>
      </c>
      <c r="L173" s="55">
        <f t="shared" si="64"/>
        <v>0</v>
      </c>
      <c r="M173" s="55">
        <f t="shared" si="64"/>
        <v>0</v>
      </c>
    </row>
    <row r="174" spans="1:13" ht="25.5" x14ac:dyDescent="0.2">
      <c r="A174" s="89">
        <v>3431</v>
      </c>
      <c r="B174" s="74" t="s">
        <v>165</v>
      </c>
      <c r="C174" s="75">
        <f t="shared" si="61"/>
        <v>900</v>
      </c>
      <c r="D174" s="75">
        <v>0</v>
      </c>
      <c r="E174" s="56"/>
      <c r="F174" s="50">
        <v>900</v>
      </c>
      <c r="G174" s="75">
        <v>0</v>
      </c>
      <c r="H174" s="75"/>
      <c r="I174" s="75"/>
      <c r="J174" s="75">
        <v>0</v>
      </c>
      <c r="K174" s="56"/>
      <c r="L174" s="53"/>
      <c r="M174" s="53"/>
    </row>
    <row r="175" spans="1:13" x14ac:dyDescent="0.2">
      <c r="A175" s="62">
        <v>3433</v>
      </c>
      <c r="B175" s="63" t="s">
        <v>166</v>
      </c>
      <c r="C175" s="75">
        <f t="shared" si="61"/>
        <v>300</v>
      </c>
      <c r="D175" s="51"/>
      <c r="E175" s="65"/>
      <c r="F175" s="50">
        <v>300</v>
      </c>
      <c r="G175" s="75"/>
      <c r="H175" s="75"/>
      <c r="I175" s="75"/>
      <c r="J175" s="75"/>
      <c r="K175" s="56"/>
      <c r="L175" s="53"/>
      <c r="M175" s="53"/>
    </row>
    <row r="176" spans="1:13" x14ac:dyDescent="0.2">
      <c r="A176" s="92">
        <v>38</v>
      </c>
      <c r="B176" s="93" t="s">
        <v>167</v>
      </c>
      <c r="C176" s="100">
        <f>SUM(D176:M176)</f>
        <v>0</v>
      </c>
      <c r="D176" s="100">
        <f>D177</f>
        <v>0</v>
      </c>
      <c r="E176" s="100">
        <f t="shared" ref="E176:K176" si="65">E177</f>
        <v>0</v>
      </c>
      <c r="F176" s="100">
        <f t="shared" si="65"/>
        <v>0</v>
      </c>
      <c r="G176" s="100">
        <f t="shared" si="65"/>
        <v>0</v>
      </c>
      <c r="H176" s="100">
        <f t="shared" si="65"/>
        <v>0</v>
      </c>
      <c r="I176" s="100">
        <f t="shared" si="65"/>
        <v>0</v>
      </c>
      <c r="J176" s="100">
        <f t="shared" si="65"/>
        <v>0</v>
      </c>
      <c r="K176" s="100">
        <f t="shared" si="65"/>
        <v>0</v>
      </c>
      <c r="L176" s="98">
        <f>L197+L202+L208</f>
        <v>0</v>
      </c>
      <c r="M176" s="98">
        <f>M197+M202+M208</f>
        <v>0</v>
      </c>
    </row>
    <row r="177" spans="1:13" x14ac:dyDescent="0.2">
      <c r="A177" s="68">
        <v>381</v>
      </c>
      <c r="B177" s="82" t="s">
        <v>168</v>
      </c>
      <c r="C177" s="78">
        <f>SUM(D177:M177)</f>
        <v>0</v>
      </c>
      <c r="D177" s="54">
        <f>SUM(D178:D180)</f>
        <v>0</v>
      </c>
      <c r="E177" s="54">
        <f>SUM(E178:E180)</f>
        <v>0</v>
      </c>
      <c r="F177" s="54">
        <f>SUM(F178:F180)</f>
        <v>0</v>
      </c>
      <c r="G177" s="54">
        <f t="shared" ref="G177:M177" si="66">SUM(G178:G180)</f>
        <v>0</v>
      </c>
      <c r="H177" s="54">
        <f t="shared" si="66"/>
        <v>0</v>
      </c>
      <c r="I177" s="54">
        <f t="shared" si="66"/>
        <v>0</v>
      </c>
      <c r="J177" s="54">
        <f t="shared" si="66"/>
        <v>0</v>
      </c>
      <c r="K177" s="54">
        <f t="shared" si="66"/>
        <v>0</v>
      </c>
      <c r="L177" s="55">
        <f t="shared" si="66"/>
        <v>0</v>
      </c>
      <c r="M177" s="55">
        <f t="shared" si="66"/>
        <v>0</v>
      </c>
    </row>
    <row r="178" spans="1:13" x14ac:dyDescent="0.2">
      <c r="A178" s="89">
        <v>3811</v>
      </c>
      <c r="B178" s="74" t="s">
        <v>169</v>
      </c>
      <c r="C178" s="75">
        <f>SUM(D178:M178)</f>
        <v>0</v>
      </c>
      <c r="D178" s="75">
        <v>0</v>
      </c>
      <c r="E178" s="56"/>
      <c r="F178" s="51">
        <v>0</v>
      </c>
      <c r="G178" s="75">
        <v>0</v>
      </c>
      <c r="H178" s="75"/>
      <c r="I178" s="75"/>
      <c r="J178" s="75">
        <v>0</v>
      </c>
      <c r="K178" s="56"/>
      <c r="L178" s="53"/>
      <c r="M178" s="53"/>
    </row>
    <row r="179" spans="1:13" x14ac:dyDescent="0.2">
      <c r="A179" s="62"/>
      <c r="B179" s="63"/>
      <c r="C179" s="75">
        <f>SUM(D179:M179)</f>
        <v>0</v>
      </c>
      <c r="D179" s="51"/>
      <c r="E179" s="65"/>
      <c r="F179" s="51"/>
      <c r="G179" s="75"/>
      <c r="H179" s="75"/>
      <c r="I179" s="75"/>
      <c r="J179" s="75"/>
      <c r="K179" s="56"/>
      <c r="L179" s="53"/>
      <c r="M179" s="53"/>
    </row>
    <row r="180" spans="1:13" x14ac:dyDescent="0.2">
      <c r="A180" s="53"/>
      <c r="B180" s="53"/>
      <c r="C180" s="75">
        <f t="shared" si="61"/>
        <v>0</v>
      </c>
      <c r="D180" s="75"/>
      <c r="E180" s="56"/>
      <c r="F180" s="56"/>
      <c r="G180" s="75"/>
      <c r="H180" s="75"/>
      <c r="I180" s="75"/>
      <c r="J180" s="75"/>
      <c r="K180" s="56"/>
      <c r="L180" s="53"/>
      <c r="M180" s="53"/>
    </row>
    <row r="181" spans="1:13" ht="25.5" x14ac:dyDescent="0.2">
      <c r="A181" s="85">
        <v>4</v>
      </c>
      <c r="B181" s="111" t="s">
        <v>26</v>
      </c>
      <c r="C181" s="100">
        <f t="shared" si="61"/>
        <v>22529</v>
      </c>
      <c r="D181" s="100">
        <f t="shared" ref="D181:K181" si="67">D182</f>
        <v>0</v>
      </c>
      <c r="E181" s="100">
        <f t="shared" si="67"/>
        <v>0</v>
      </c>
      <c r="F181" s="100">
        <f t="shared" si="67"/>
        <v>13529</v>
      </c>
      <c r="G181" s="100">
        <f t="shared" si="67"/>
        <v>0</v>
      </c>
      <c r="H181" s="100">
        <f t="shared" si="67"/>
        <v>2000</v>
      </c>
      <c r="I181" s="100">
        <f t="shared" si="67"/>
        <v>0</v>
      </c>
      <c r="J181" s="100">
        <f t="shared" si="67"/>
        <v>7000</v>
      </c>
      <c r="K181" s="100">
        <f t="shared" si="67"/>
        <v>0</v>
      </c>
      <c r="L181" s="98">
        <f>L182</f>
        <v>0</v>
      </c>
      <c r="M181" s="98">
        <f>M182</f>
        <v>0</v>
      </c>
    </row>
    <row r="182" spans="1:13" ht="25.5" x14ac:dyDescent="0.2">
      <c r="A182" s="92">
        <v>42</v>
      </c>
      <c r="B182" s="93" t="s">
        <v>170</v>
      </c>
      <c r="C182" s="95">
        <f t="shared" si="61"/>
        <v>22529</v>
      </c>
      <c r="D182" s="95">
        <f t="shared" ref="D182:M182" si="68">D183+D185+D191</f>
        <v>0</v>
      </c>
      <c r="E182" s="95">
        <f>E183+E185+E191</f>
        <v>0</v>
      </c>
      <c r="F182" s="95">
        <f t="shared" si="68"/>
        <v>13529</v>
      </c>
      <c r="G182" s="95">
        <f t="shared" si="68"/>
        <v>0</v>
      </c>
      <c r="H182" s="95">
        <f t="shared" si="68"/>
        <v>2000</v>
      </c>
      <c r="I182" s="95">
        <f t="shared" si="68"/>
        <v>0</v>
      </c>
      <c r="J182" s="95">
        <f t="shared" si="68"/>
        <v>7000</v>
      </c>
      <c r="K182" s="95">
        <f t="shared" si="68"/>
        <v>0</v>
      </c>
      <c r="L182" s="94">
        <f t="shared" si="68"/>
        <v>0</v>
      </c>
      <c r="M182" s="94">
        <f t="shared" si="68"/>
        <v>0</v>
      </c>
    </row>
    <row r="183" spans="1:13" x14ac:dyDescent="0.2">
      <c r="A183" s="68">
        <v>421</v>
      </c>
      <c r="B183" s="82" t="s">
        <v>171</v>
      </c>
      <c r="C183" s="78">
        <f t="shared" si="61"/>
        <v>0</v>
      </c>
      <c r="D183" s="78">
        <f t="shared" ref="D183:K183" si="69">D184</f>
        <v>0</v>
      </c>
      <c r="E183" s="78">
        <f t="shared" si="69"/>
        <v>0</v>
      </c>
      <c r="F183" s="78">
        <f t="shared" si="69"/>
        <v>0</v>
      </c>
      <c r="G183" s="78">
        <f t="shared" si="69"/>
        <v>0</v>
      </c>
      <c r="H183" s="78">
        <f t="shared" si="69"/>
        <v>0</v>
      </c>
      <c r="I183" s="78">
        <f t="shared" si="69"/>
        <v>0</v>
      </c>
      <c r="J183" s="78">
        <f t="shared" si="69"/>
        <v>0</v>
      </c>
      <c r="K183" s="78">
        <f t="shared" si="69"/>
        <v>0</v>
      </c>
      <c r="L183" s="96">
        <f>L184+L185+L186</f>
        <v>0</v>
      </c>
      <c r="M183" s="96">
        <f>M184+M185+M186</f>
        <v>0</v>
      </c>
    </row>
    <row r="184" spans="1:13" x14ac:dyDescent="0.2">
      <c r="A184" s="89">
        <v>4212</v>
      </c>
      <c r="B184" s="74" t="s">
        <v>172</v>
      </c>
      <c r="C184" s="75">
        <f t="shared" si="61"/>
        <v>0</v>
      </c>
      <c r="D184" s="75"/>
      <c r="E184" s="75"/>
      <c r="F184" s="75"/>
      <c r="G184" s="75"/>
      <c r="H184" s="75"/>
      <c r="I184" s="75"/>
      <c r="J184" s="75"/>
      <c r="K184" s="75"/>
      <c r="L184" s="88"/>
      <c r="M184" s="88"/>
    </row>
    <row r="185" spans="1:13" x14ac:dyDescent="0.2">
      <c r="A185" s="68">
        <v>422</v>
      </c>
      <c r="B185" s="82" t="s">
        <v>171</v>
      </c>
      <c r="C185" s="78">
        <f t="shared" si="61"/>
        <v>15229</v>
      </c>
      <c r="D185" s="78">
        <f t="shared" ref="D185:K185" si="70">SUM(D186:D190)</f>
        <v>0</v>
      </c>
      <c r="E185" s="78">
        <f t="shared" si="70"/>
        <v>0</v>
      </c>
      <c r="F185" s="78">
        <f>SUM(F186:F190)</f>
        <v>13229</v>
      </c>
      <c r="G185" s="78">
        <f t="shared" si="70"/>
        <v>0</v>
      </c>
      <c r="H185" s="78">
        <f t="shared" si="70"/>
        <v>0</v>
      </c>
      <c r="I185" s="78">
        <f t="shared" si="70"/>
        <v>0</v>
      </c>
      <c r="J185" s="78">
        <f t="shared" si="70"/>
        <v>2000</v>
      </c>
      <c r="K185" s="78">
        <f t="shared" si="70"/>
        <v>0</v>
      </c>
      <c r="L185" s="96">
        <f>L186+L187+L190</f>
        <v>0</v>
      </c>
      <c r="M185" s="96">
        <f>M186+M187+M190</f>
        <v>0</v>
      </c>
    </row>
    <row r="186" spans="1:13" x14ac:dyDescent="0.2">
      <c r="A186" s="89">
        <v>4221</v>
      </c>
      <c r="B186" s="74" t="s">
        <v>173</v>
      </c>
      <c r="C186" s="75">
        <f t="shared" si="61"/>
        <v>12000</v>
      </c>
      <c r="D186" s="75"/>
      <c r="E186" s="50">
        <v>0</v>
      </c>
      <c r="F186" s="50">
        <v>10000</v>
      </c>
      <c r="G186" s="75"/>
      <c r="H186" s="75"/>
      <c r="I186" s="75"/>
      <c r="J186" s="50">
        <v>2000</v>
      </c>
      <c r="K186" s="75"/>
      <c r="L186" s="88"/>
      <c r="M186" s="88"/>
    </row>
    <row r="187" spans="1:13" x14ac:dyDescent="0.2">
      <c r="A187" s="89">
        <v>4222</v>
      </c>
      <c r="B187" s="74" t="s">
        <v>174</v>
      </c>
      <c r="C187" s="75">
        <f t="shared" si="61"/>
        <v>0</v>
      </c>
      <c r="D187" s="75"/>
      <c r="E187" s="75">
        <v>0</v>
      </c>
      <c r="F187" s="75"/>
      <c r="G187" s="75"/>
      <c r="H187" s="75">
        <v>0</v>
      </c>
      <c r="I187" s="75"/>
      <c r="J187" s="75"/>
      <c r="K187" s="75">
        <v>0</v>
      </c>
      <c r="L187" s="88"/>
      <c r="M187" s="88"/>
    </row>
    <row r="188" spans="1:13" x14ac:dyDescent="0.2">
      <c r="A188" s="89">
        <v>4223</v>
      </c>
      <c r="B188" s="74" t="s">
        <v>175</v>
      </c>
      <c r="C188" s="75">
        <f t="shared" si="61"/>
        <v>2229</v>
      </c>
      <c r="D188" s="75">
        <v>0</v>
      </c>
      <c r="E188" s="56"/>
      <c r="F188" s="50">
        <f>2229</f>
        <v>2229</v>
      </c>
      <c r="G188" s="75">
        <v>0</v>
      </c>
      <c r="H188" s="75"/>
      <c r="I188" s="75"/>
      <c r="J188" s="75">
        <v>0</v>
      </c>
      <c r="K188" s="56"/>
      <c r="L188" s="53"/>
      <c r="M188" s="53"/>
    </row>
    <row r="189" spans="1:13" x14ac:dyDescent="0.2">
      <c r="A189" s="89">
        <v>4226</v>
      </c>
      <c r="B189" s="74" t="s">
        <v>176</v>
      </c>
      <c r="C189" s="75">
        <f t="shared" si="61"/>
        <v>0</v>
      </c>
      <c r="D189" s="75"/>
      <c r="E189" s="56"/>
      <c r="F189" s="56"/>
      <c r="G189" s="75"/>
      <c r="H189" s="75"/>
      <c r="I189" s="75"/>
      <c r="J189" s="75"/>
      <c r="K189" s="75"/>
      <c r="L189" s="53"/>
      <c r="M189" s="53"/>
    </row>
    <row r="190" spans="1:13" ht="25.5" x14ac:dyDescent="0.2">
      <c r="A190" s="89">
        <v>4227</v>
      </c>
      <c r="B190" s="74" t="s">
        <v>177</v>
      </c>
      <c r="C190" s="75">
        <f t="shared" si="61"/>
        <v>1000</v>
      </c>
      <c r="D190" s="75"/>
      <c r="E190" s="75">
        <v>0</v>
      </c>
      <c r="F190" s="50">
        <v>1000</v>
      </c>
      <c r="G190" s="75"/>
      <c r="H190" s="75">
        <v>0</v>
      </c>
      <c r="I190" s="50">
        <v>0</v>
      </c>
      <c r="J190" s="75"/>
      <c r="K190" s="75">
        <v>0</v>
      </c>
      <c r="L190" s="88"/>
      <c r="M190" s="88"/>
    </row>
    <row r="191" spans="1:13" ht="25.5" x14ac:dyDescent="0.2">
      <c r="A191" s="68">
        <v>424</v>
      </c>
      <c r="B191" s="82" t="s">
        <v>178</v>
      </c>
      <c r="C191" s="78">
        <f t="shared" si="61"/>
        <v>7300</v>
      </c>
      <c r="D191" s="78">
        <f t="shared" ref="D191:M191" si="71">D192</f>
        <v>0</v>
      </c>
      <c r="E191" s="78">
        <f t="shared" si="71"/>
        <v>0</v>
      </c>
      <c r="F191" s="78">
        <f t="shared" si="71"/>
        <v>300</v>
      </c>
      <c r="G191" s="78">
        <f t="shared" si="71"/>
        <v>0</v>
      </c>
      <c r="H191" s="78">
        <f t="shared" si="71"/>
        <v>2000</v>
      </c>
      <c r="I191" s="78">
        <f t="shared" si="71"/>
        <v>0</v>
      </c>
      <c r="J191" s="78">
        <f t="shared" si="71"/>
        <v>5000</v>
      </c>
      <c r="K191" s="78">
        <f t="shared" si="71"/>
        <v>0</v>
      </c>
      <c r="L191" s="96">
        <f t="shared" si="71"/>
        <v>0</v>
      </c>
      <c r="M191" s="96">
        <f t="shared" si="71"/>
        <v>0</v>
      </c>
    </row>
    <row r="192" spans="1:13" x14ac:dyDescent="0.2">
      <c r="A192" s="89">
        <v>4241</v>
      </c>
      <c r="B192" s="74" t="s">
        <v>179</v>
      </c>
      <c r="C192" s="75">
        <f>SUM(D192:M192)</f>
        <v>7300</v>
      </c>
      <c r="D192" s="75"/>
      <c r="E192" s="75"/>
      <c r="F192" s="50">
        <v>300</v>
      </c>
      <c r="G192" s="75"/>
      <c r="H192" s="50">
        <v>2000</v>
      </c>
      <c r="I192" s="50"/>
      <c r="J192" s="50">
        <v>5000</v>
      </c>
      <c r="K192" s="75"/>
      <c r="L192" s="88"/>
      <c r="M192" s="88"/>
    </row>
    <row r="193" spans="1:14" x14ac:dyDescent="0.2">
      <c r="A193" s="53"/>
      <c r="B193" s="53"/>
      <c r="C193" s="75">
        <f>SUM(D193:M193)</f>
        <v>0</v>
      </c>
      <c r="D193" s="56"/>
      <c r="E193" s="56"/>
      <c r="F193" s="56"/>
      <c r="G193" s="56"/>
      <c r="H193" s="56"/>
      <c r="I193" s="56"/>
      <c r="J193" s="56"/>
      <c r="K193" s="56"/>
      <c r="L193" s="53"/>
      <c r="M193" s="53"/>
    </row>
    <row r="194" spans="1:14" ht="24" x14ac:dyDescent="0.2">
      <c r="A194" s="105" t="s">
        <v>106</v>
      </c>
      <c r="B194" s="105" t="s">
        <v>180</v>
      </c>
      <c r="C194" s="106">
        <f>C195</f>
        <v>8399945</v>
      </c>
      <c r="D194" s="106">
        <f t="shared" ref="D194:M194" si="72">D195</f>
        <v>0</v>
      </c>
      <c r="E194" s="106">
        <f t="shared" si="72"/>
        <v>0</v>
      </c>
      <c r="F194" s="106"/>
      <c r="G194" s="106">
        <f t="shared" si="72"/>
        <v>0</v>
      </c>
      <c r="H194" s="106">
        <f t="shared" si="72"/>
        <v>0</v>
      </c>
      <c r="I194" s="106"/>
      <c r="J194" s="106">
        <f t="shared" si="72"/>
        <v>8399945</v>
      </c>
      <c r="K194" s="106">
        <f t="shared" si="72"/>
        <v>0</v>
      </c>
      <c r="L194" s="107">
        <f t="shared" si="72"/>
        <v>0</v>
      </c>
      <c r="M194" s="107">
        <f t="shared" si="72"/>
        <v>0</v>
      </c>
      <c r="N194" s="112" t="s">
        <v>181</v>
      </c>
    </row>
    <row r="195" spans="1:14" x14ac:dyDescent="0.2">
      <c r="A195" s="85">
        <v>3</v>
      </c>
      <c r="B195" s="111" t="s">
        <v>22</v>
      </c>
      <c r="C195" s="100">
        <f>SUM(D195:M195)</f>
        <v>8399945</v>
      </c>
      <c r="D195" s="100">
        <f t="shared" ref="D195:I195" si="73">D196+D206+D218</f>
        <v>0</v>
      </c>
      <c r="E195" s="100">
        <f t="shared" si="73"/>
        <v>0</v>
      </c>
      <c r="F195" s="100">
        <f t="shared" si="73"/>
        <v>0</v>
      </c>
      <c r="G195" s="100">
        <f t="shared" si="73"/>
        <v>0</v>
      </c>
      <c r="H195" s="100">
        <f t="shared" si="73"/>
        <v>0</v>
      </c>
      <c r="I195" s="100">
        <f t="shared" si="73"/>
        <v>0</v>
      </c>
      <c r="J195" s="100">
        <f>J196+J206+J218</f>
        <v>8399945</v>
      </c>
      <c r="K195" s="100">
        <f>K196+K206+K218</f>
        <v>0</v>
      </c>
      <c r="L195" s="98">
        <f>L196+L206</f>
        <v>0</v>
      </c>
      <c r="M195" s="98"/>
    </row>
    <row r="196" spans="1:14" x14ac:dyDescent="0.2">
      <c r="A196" s="92">
        <v>31</v>
      </c>
      <c r="B196" s="93" t="s">
        <v>25</v>
      </c>
      <c r="C196" s="95">
        <f>SUM(D196:M196)</f>
        <v>8038820</v>
      </c>
      <c r="D196" s="95">
        <f t="shared" ref="D196:L196" si="74">D197+D201+D203</f>
        <v>0</v>
      </c>
      <c r="E196" s="95">
        <f t="shared" si="74"/>
        <v>0</v>
      </c>
      <c r="F196" s="95"/>
      <c r="G196" s="95">
        <f t="shared" si="74"/>
        <v>0</v>
      </c>
      <c r="H196" s="95">
        <f t="shared" si="74"/>
        <v>0</v>
      </c>
      <c r="I196" s="95"/>
      <c r="J196" s="95">
        <f>J197+J201+J203</f>
        <v>8038820</v>
      </c>
      <c r="K196" s="95">
        <f t="shared" si="74"/>
        <v>0</v>
      </c>
      <c r="L196" s="94">
        <f t="shared" si="74"/>
        <v>0</v>
      </c>
      <c r="M196" s="94"/>
    </row>
    <row r="197" spans="1:14" x14ac:dyDescent="0.2">
      <c r="A197" s="68">
        <v>311</v>
      </c>
      <c r="B197" s="82" t="s">
        <v>133</v>
      </c>
      <c r="C197" s="78">
        <f>SUM(D197:M197)</f>
        <v>6692220</v>
      </c>
      <c r="D197" s="78">
        <f t="shared" ref="D197:L197" si="75">D198+D199+D200</f>
        <v>0</v>
      </c>
      <c r="E197" s="78">
        <f t="shared" si="75"/>
        <v>0</v>
      </c>
      <c r="F197" s="78"/>
      <c r="G197" s="78">
        <f t="shared" si="75"/>
        <v>0</v>
      </c>
      <c r="H197" s="78">
        <f t="shared" si="75"/>
        <v>0</v>
      </c>
      <c r="I197" s="78"/>
      <c r="J197" s="78">
        <f>J198+J199+J200</f>
        <v>6692220</v>
      </c>
      <c r="K197" s="78">
        <f t="shared" si="75"/>
        <v>0</v>
      </c>
      <c r="L197" s="96">
        <f t="shared" si="75"/>
        <v>0</v>
      </c>
      <c r="M197" s="96"/>
    </row>
    <row r="198" spans="1:14" x14ac:dyDescent="0.2">
      <c r="A198" s="89">
        <v>3111</v>
      </c>
      <c r="B198" s="74" t="s">
        <v>134</v>
      </c>
      <c r="C198" s="75">
        <f>SUM(D198:M198)</f>
        <v>6692220</v>
      </c>
      <c r="D198" s="75"/>
      <c r="E198" s="75"/>
      <c r="F198" s="75"/>
      <c r="G198" s="75"/>
      <c r="H198" s="75"/>
      <c r="I198" s="75"/>
      <c r="J198" s="50">
        <f>(4761000+1800000)*1.02</f>
        <v>6692220</v>
      </c>
      <c r="K198" s="75"/>
      <c r="L198" s="88"/>
      <c r="M198" s="88"/>
    </row>
    <row r="199" spans="1:14" x14ac:dyDescent="0.2">
      <c r="A199" s="89">
        <v>3113</v>
      </c>
      <c r="B199" s="74" t="s">
        <v>182</v>
      </c>
      <c r="C199" s="75">
        <f t="shared" ref="C199:C205" si="76">SUM(D199:M199)</f>
        <v>0</v>
      </c>
      <c r="D199" s="75"/>
      <c r="E199" s="75"/>
      <c r="F199" s="75"/>
      <c r="G199" s="75"/>
      <c r="H199" s="75"/>
      <c r="I199" s="75"/>
      <c r="J199" s="75"/>
      <c r="K199" s="75"/>
      <c r="L199" s="88"/>
      <c r="M199" s="88"/>
    </row>
    <row r="200" spans="1:14" x14ac:dyDescent="0.2">
      <c r="A200" s="89">
        <v>3114</v>
      </c>
      <c r="B200" s="74" t="s">
        <v>183</v>
      </c>
      <c r="C200" s="75">
        <f t="shared" si="76"/>
        <v>0</v>
      </c>
      <c r="D200" s="75"/>
      <c r="E200" s="75"/>
      <c r="F200" s="75"/>
      <c r="G200" s="75"/>
      <c r="H200" s="75"/>
      <c r="I200" s="75"/>
      <c r="J200" s="75"/>
      <c r="K200" s="75"/>
      <c r="L200" s="88"/>
      <c r="M200" s="88"/>
    </row>
    <row r="201" spans="1:14" x14ac:dyDescent="0.2">
      <c r="A201" s="68">
        <v>312</v>
      </c>
      <c r="B201" s="82" t="s">
        <v>135</v>
      </c>
      <c r="C201" s="78">
        <f>SUM(D201:M201)</f>
        <v>265200</v>
      </c>
      <c r="D201" s="78">
        <f t="shared" ref="D201:L201" si="77">D202</f>
        <v>0</v>
      </c>
      <c r="E201" s="78">
        <f t="shared" si="77"/>
        <v>0</v>
      </c>
      <c r="F201" s="78"/>
      <c r="G201" s="78">
        <f t="shared" si="77"/>
        <v>0</v>
      </c>
      <c r="H201" s="78">
        <f t="shared" si="77"/>
        <v>0</v>
      </c>
      <c r="I201" s="78"/>
      <c r="J201" s="78">
        <f t="shared" si="77"/>
        <v>265200</v>
      </c>
      <c r="K201" s="78">
        <f t="shared" si="77"/>
        <v>0</v>
      </c>
      <c r="L201" s="96">
        <f t="shared" si="77"/>
        <v>0</v>
      </c>
      <c r="M201" s="96"/>
    </row>
    <row r="202" spans="1:14" x14ac:dyDescent="0.2">
      <c r="A202" s="89">
        <v>3121</v>
      </c>
      <c r="B202" s="74" t="s">
        <v>135</v>
      </c>
      <c r="C202" s="75">
        <f t="shared" si="76"/>
        <v>265200</v>
      </c>
      <c r="D202" s="75"/>
      <c r="E202" s="75"/>
      <c r="F202" s="75"/>
      <c r="G202" s="75"/>
      <c r="H202" s="75"/>
      <c r="I202" s="75"/>
      <c r="J202" s="50">
        <f>(110000+80000+70000)*1.02</f>
        <v>265200</v>
      </c>
      <c r="K202" s="75"/>
      <c r="L202" s="88"/>
      <c r="M202" s="88"/>
    </row>
    <row r="203" spans="1:14" x14ac:dyDescent="0.2">
      <c r="A203" s="68">
        <v>313</v>
      </c>
      <c r="B203" s="82" t="s">
        <v>136</v>
      </c>
      <c r="C203" s="78">
        <f>SUM(D203:M203)</f>
        <v>1081400</v>
      </c>
      <c r="D203" s="78">
        <f t="shared" ref="D203:L203" si="78">D204+D205</f>
        <v>0</v>
      </c>
      <c r="E203" s="78">
        <f t="shared" si="78"/>
        <v>0</v>
      </c>
      <c r="F203" s="78"/>
      <c r="G203" s="78">
        <f t="shared" si="78"/>
        <v>0</v>
      </c>
      <c r="H203" s="78">
        <f t="shared" si="78"/>
        <v>0</v>
      </c>
      <c r="I203" s="78"/>
      <c r="J203" s="66">
        <f>J204+J205</f>
        <v>1081400</v>
      </c>
      <c r="K203" s="78">
        <f t="shared" si="78"/>
        <v>0</v>
      </c>
      <c r="L203" s="96">
        <f t="shared" si="78"/>
        <v>0</v>
      </c>
      <c r="M203" s="96"/>
    </row>
    <row r="204" spans="1:14" x14ac:dyDescent="0.2">
      <c r="A204" s="89">
        <v>3132</v>
      </c>
      <c r="B204" s="74" t="s">
        <v>137</v>
      </c>
      <c r="C204" s="75">
        <f t="shared" si="76"/>
        <v>1081200</v>
      </c>
      <c r="D204" s="75"/>
      <c r="E204" s="75"/>
      <c r="F204" s="75"/>
      <c r="G204" s="75"/>
      <c r="H204" s="75"/>
      <c r="I204" s="75"/>
      <c r="J204" s="50">
        <f>(790000+270000)*1.02</f>
        <v>1081200</v>
      </c>
      <c r="K204" s="75"/>
      <c r="L204" s="88"/>
      <c r="M204" s="88"/>
    </row>
    <row r="205" spans="1:14" ht="25.5" x14ac:dyDescent="0.2">
      <c r="A205" s="89">
        <v>3133</v>
      </c>
      <c r="B205" s="74" t="s">
        <v>184</v>
      </c>
      <c r="C205" s="75">
        <f t="shared" si="76"/>
        <v>200</v>
      </c>
      <c r="D205" s="75">
        <v>0</v>
      </c>
      <c r="E205" s="75"/>
      <c r="F205" s="75"/>
      <c r="G205" s="75"/>
      <c r="H205" s="75"/>
      <c r="I205" s="75"/>
      <c r="J205" s="50">
        <v>200</v>
      </c>
      <c r="K205" s="75"/>
      <c r="L205" s="88"/>
      <c r="M205" s="88"/>
    </row>
    <row r="206" spans="1:14" x14ac:dyDescent="0.2">
      <c r="A206" s="92">
        <v>32</v>
      </c>
      <c r="B206" s="93" t="s">
        <v>38</v>
      </c>
      <c r="C206" s="95">
        <f>SUM(D206:M206)</f>
        <v>360125</v>
      </c>
      <c r="D206" s="113">
        <f t="shared" ref="D206:I206" si="79">D207+D209+D213+D215</f>
        <v>0</v>
      </c>
      <c r="E206" s="113">
        <f t="shared" si="79"/>
        <v>0</v>
      </c>
      <c r="F206" s="113">
        <f t="shared" si="79"/>
        <v>0</v>
      </c>
      <c r="G206" s="113">
        <f t="shared" si="79"/>
        <v>0</v>
      </c>
      <c r="H206" s="113">
        <f t="shared" si="79"/>
        <v>0</v>
      </c>
      <c r="I206" s="113">
        <f t="shared" si="79"/>
        <v>0</v>
      </c>
      <c r="J206" s="113">
        <f>J207+J209+J213+J215</f>
        <v>360125</v>
      </c>
      <c r="K206" s="113">
        <f>K207+K209+K213+K215</f>
        <v>0</v>
      </c>
      <c r="L206" s="94">
        <f>L207+L209+L215</f>
        <v>0</v>
      </c>
      <c r="M206" s="94"/>
    </row>
    <row r="207" spans="1:14" x14ac:dyDescent="0.2">
      <c r="A207" s="68">
        <v>321</v>
      </c>
      <c r="B207" s="82" t="s">
        <v>138</v>
      </c>
      <c r="C207" s="78">
        <f t="shared" ref="C207:C212" si="80">SUM(D207:M207)</f>
        <v>332800</v>
      </c>
      <c r="D207" s="78">
        <f t="shared" ref="D207:L207" si="81">D208</f>
        <v>0</v>
      </c>
      <c r="E207" s="78">
        <f t="shared" si="81"/>
        <v>0</v>
      </c>
      <c r="F207" s="78"/>
      <c r="G207" s="78">
        <f t="shared" si="81"/>
        <v>0</v>
      </c>
      <c r="H207" s="78">
        <f t="shared" si="81"/>
        <v>0</v>
      </c>
      <c r="I207" s="78"/>
      <c r="J207" s="66">
        <f t="shared" si="81"/>
        <v>332800</v>
      </c>
      <c r="K207" s="78">
        <f t="shared" si="81"/>
        <v>0</v>
      </c>
      <c r="L207" s="96">
        <f t="shared" si="81"/>
        <v>0</v>
      </c>
      <c r="M207" s="96"/>
    </row>
    <row r="208" spans="1:14" x14ac:dyDescent="0.2">
      <c r="A208" s="89">
        <v>3212</v>
      </c>
      <c r="B208" s="74" t="s">
        <v>139</v>
      </c>
      <c r="C208" s="75">
        <f t="shared" si="80"/>
        <v>332800</v>
      </c>
      <c r="D208" s="75"/>
      <c r="E208" s="75"/>
      <c r="F208" s="75"/>
      <c r="G208" s="75"/>
      <c r="H208" s="75"/>
      <c r="I208" s="75"/>
      <c r="J208" s="50">
        <f>(176000+80000)*1.3</f>
        <v>332800</v>
      </c>
      <c r="K208" s="75"/>
      <c r="L208" s="88"/>
      <c r="M208" s="88"/>
    </row>
    <row r="209" spans="1:14" ht="25.5" x14ac:dyDescent="0.2">
      <c r="A209" s="68">
        <v>322</v>
      </c>
      <c r="B209" s="82" t="s">
        <v>104</v>
      </c>
      <c r="C209" s="78">
        <f t="shared" si="80"/>
        <v>0</v>
      </c>
      <c r="D209" s="78">
        <f>D211</f>
        <v>0</v>
      </c>
      <c r="E209" s="78">
        <f>E211</f>
        <v>0</v>
      </c>
      <c r="F209" s="78"/>
      <c r="G209" s="78">
        <f>G211</f>
        <v>0</v>
      </c>
      <c r="H209" s="78">
        <f>SUM(H210:H212)</f>
        <v>0</v>
      </c>
      <c r="I209" s="78"/>
      <c r="J209" s="66">
        <f>SUM(J210:J212)</f>
        <v>0</v>
      </c>
      <c r="K209" s="78">
        <f>K211+K212</f>
        <v>0</v>
      </c>
      <c r="L209" s="96">
        <f>L211</f>
        <v>0</v>
      </c>
      <c r="M209" s="96"/>
    </row>
    <row r="210" spans="1:14" x14ac:dyDescent="0.2">
      <c r="A210" s="89">
        <v>32210</v>
      </c>
      <c r="B210" s="74" t="s">
        <v>185</v>
      </c>
      <c r="C210" s="75">
        <f t="shared" si="80"/>
        <v>0</v>
      </c>
      <c r="D210" s="78"/>
      <c r="E210" s="78"/>
      <c r="F210" s="78"/>
      <c r="G210" s="78"/>
      <c r="H210" s="75">
        <v>0</v>
      </c>
      <c r="I210" s="75"/>
      <c r="J210" s="50">
        <v>0</v>
      </c>
      <c r="K210" s="78"/>
      <c r="L210" s="96"/>
      <c r="M210" s="96"/>
    </row>
    <row r="211" spans="1:14" x14ac:dyDescent="0.2">
      <c r="A211" s="89">
        <v>32216</v>
      </c>
      <c r="B211" s="74" t="s">
        <v>186</v>
      </c>
      <c r="C211" s="75">
        <f t="shared" si="80"/>
        <v>0</v>
      </c>
      <c r="D211" s="75"/>
      <c r="E211" s="75"/>
      <c r="F211" s="75"/>
      <c r="G211" s="75"/>
      <c r="H211" s="75"/>
      <c r="I211" s="75"/>
      <c r="J211" s="50"/>
      <c r="K211" s="75"/>
      <c r="L211" s="88"/>
      <c r="M211" s="88"/>
    </row>
    <row r="212" spans="1:14" x14ac:dyDescent="0.2">
      <c r="A212" s="89">
        <v>32251</v>
      </c>
      <c r="B212" s="74" t="s">
        <v>159</v>
      </c>
      <c r="C212" s="75">
        <f t="shared" si="80"/>
        <v>0</v>
      </c>
      <c r="D212" s="75"/>
      <c r="E212" s="75"/>
      <c r="F212" s="75"/>
      <c r="G212" s="75"/>
      <c r="H212" s="75"/>
      <c r="I212" s="75"/>
      <c r="J212" s="50">
        <v>0</v>
      </c>
      <c r="K212" s="75"/>
      <c r="L212" s="88"/>
      <c r="M212" s="88"/>
    </row>
    <row r="213" spans="1:14" x14ac:dyDescent="0.2">
      <c r="A213" s="68">
        <v>323</v>
      </c>
      <c r="B213" s="82" t="s">
        <v>110</v>
      </c>
      <c r="C213" s="78">
        <f>SUM(D213:M213)</f>
        <v>1000</v>
      </c>
      <c r="D213" s="66">
        <f t="shared" ref="D213:I213" si="82">D214</f>
        <v>0</v>
      </c>
      <c r="E213" s="66">
        <f t="shared" si="82"/>
        <v>0</v>
      </c>
      <c r="F213" s="66">
        <f t="shared" si="82"/>
        <v>0</v>
      </c>
      <c r="G213" s="66">
        <f t="shared" si="82"/>
        <v>0</v>
      </c>
      <c r="H213" s="66">
        <f t="shared" si="82"/>
        <v>0</v>
      </c>
      <c r="I213" s="66">
        <f t="shared" si="82"/>
        <v>0</v>
      </c>
      <c r="J213" s="66">
        <f>J214</f>
        <v>1000</v>
      </c>
      <c r="K213" s="66">
        <f>K214</f>
        <v>0</v>
      </c>
      <c r="L213" s="96">
        <f>L215</f>
        <v>0</v>
      </c>
      <c r="M213" s="96"/>
    </row>
    <row r="214" spans="1:14" ht="18" customHeight="1" x14ac:dyDescent="0.2">
      <c r="A214" s="89">
        <v>3236</v>
      </c>
      <c r="B214" s="114" t="s">
        <v>187</v>
      </c>
      <c r="C214" s="75">
        <f>SUM(D214:M214)</f>
        <v>1000</v>
      </c>
      <c r="D214" s="78"/>
      <c r="E214" s="78"/>
      <c r="F214" s="78"/>
      <c r="G214" s="78"/>
      <c r="H214" s="75">
        <v>0</v>
      </c>
      <c r="I214" s="75"/>
      <c r="J214" s="50">
        <v>1000</v>
      </c>
      <c r="K214" s="78"/>
      <c r="L214" s="96"/>
      <c r="M214" s="96"/>
    </row>
    <row r="215" spans="1:14" ht="25.5" x14ac:dyDescent="0.2">
      <c r="A215" s="68">
        <v>329</v>
      </c>
      <c r="B215" s="82" t="s">
        <v>104</v>
      </c>
      <c r="C215" s="78">
        <f>SUM(D215:K215)</f>
        <v>26325</v>
      </c>
      <c r="D215" s="66">
        <f t="shared" ref="D215:I215" si="83">D216+D217</f>
        <v>0</v>
      </c>
      <c r="E215" s="66">
        <f t="shared" si="83"/>
        <v>0</v>
      </c>
      <c r="F215" s="66">
        <f t="shared" si="83"/>
        <v>0</v>
      </c>
      <c r="G215" s="66">
        <f t="shared" si="83"/>
        <v>0</v>
      </c>
      <c r="H215" s="66">
        <f t="shared" si="83"/>
        <v>0</v>
      </c>
      <c r="I215" s="66">
        <f t="shared" si="83"/>
        <v>0</v>
      </c>
      <c r="J215" s="66">
        <f>J216+J217</f>
        <v>26325</v>
      </c>
      <c r="K215" s="66">
        <f>K216+K217</f>
        <v>0</v>
      </c>
      <c r="L215" s="96">
        <f>L216</f>
        <v>0</v>
      </c>
      <c r="M215" s="96"/>
    </row>
    <row r="216" spans="1:14" x14ac:dyDescent="0.2">
      <c r="A216" s="89">
        <v>3295</v>
      </c>
      <c r="B216" s="74" t="s">
        <v>188</v>
      </c>
      <c r="C216" s="75">
        <f>SUM(D216:M216)</f>
        <v>22325</v>
      </c>
      <c r="D216" s="75"/>
      <c r="E216" s="75"/>
      <c r="F216" s="75"/>
      <c r="G216" s="75"/>
      <c r="H216" s="75">
        <v>0</v>
      </c>
      <c r="I216" s="75"/>
      <c r="J216" s="50">
        <f>16700+1875*3</f>
        <v>22325</v>
      </c>
      <c r="K216" s="75"/>
      <c r="L216" s="88"/>
      <c r="M216" s="88"/>
    </row>
    <row r="217" spans="1:14" x14ac:dyDescent="0.2">
      <c r="A217" s="89">
        <v>3296</v>
      </c>
      <c r="B217" s="74" t="s">
        <v>189</v>
      </c>
      <c r="C217" s="75">
        <f>SUM(D217:M217)</f>
        <v>4000</v>
      </c>
      <c r="D217" s="75"/>
      <c r="E217" s="75"/>
      <c r="F217" s="75"/>
      <c r="G217" s="75"/>
      <c r="H217" s="75"/>
      <c r="I217" s="75"/>
      <c r="J217" s="75">
        <v>4000</v>
      </c>
      <c r="K217" s="75"/>
      <c r="L217" s="88"/>
      <c r="M217" s="88"/>
    </row>
    <row r="218" spans="1:14" x14ac:dyDescent="0.2">
      <c r="A218" s="92">
        <v>34</v>
      </c>
      <c r="B218" s="93" t="s">
        <v>164</v>
      </c>
      <c r="C218" s="95">
        <f>SUM(D218:K218)</f>
        <v>1000</v>
      </c>
      <c r="D218" s="113">
        <f t="shared" ref="D218:L219" si="84">D219</f>
        <v>0</v>
      </c>
      <c r="E218" s="113">
        <f t="shared" si="84"/>
        <v>0</v>
      </c>
      <c r="F218" s="113">
        <f t="shared" si="84"/>
        <v>0</v>
      </c>
      <c r="G218" s="113">
        <f t="shared" si="84"/>
        <v>0</v>
      </c>
      <c r="H218" s="113">
        <f t="shared" si="84"/>
        <v>0</v>
      </c>
      <c r="I218" s="113">
        <f t="shared" si="84"/>
        <v>0</v>
      </c>
      <c r="J218" s="113">
        <f>J219</f>
        <v>1000</v>
      </c>
      <c r="K218" s="113">
        <f>K219</f>
        <v>0</v>
      </c>
      <c r="L218" s="94" t="e">
        <f>L219+#REF!+L221</f>
        <v>#REF!</v>
      </c>
      <c r="M218" s="94"/>
    </row>
    <row r="219" spans="1:14" x14ac:dyDescent="0.2">
      <c r="A219" s="68">
        <v>343</v>
      </c>
      <c r="B219" s="82" t="s">
        <v>190</v>
      </c>
      <c r="C219" s="78">
        <f>SUM(D219:M219)</f>
        <v>1000</v>
      </c>
      <c r="D219" s="78">
        <f t="shared" si="84"/>
        <v>0</v>
      </c>
      <c r="E219" s="78">
        <f t="shared" si="84"/>
        <v>0</v>
      </c>
      <c r="F219" s="78"/>
      <c r="G219" s="78">
        <f t="shared" si="84"/>
        <v>0</v>
      </c>
      <c r="H219" s="78">
        <f t="shared" si="84"/>
        <v>0</v>
      </c>
      <c r="I219" s="78"/>
      <c r="J219" s="66">
        <f t="shared" si="84"/>
        <v>1000</v>
      </c>
      <c r="K219" s="78">
        <f t="shared" si="84"/>
        <v>0</v>
      </c>
      <c r="L219" s="96">
        <f t="shared" si="84"/>
        <v>0</v>
      </c>
      <c r="M219" s="96"/>
    </row>
    <row r="220" spans="1:14" x14ac:dyDescent="0.2">
      <c r="A220" s="89">
        <v>3433</v>
      </c>
      <c r="B220" s="74" t="s">
        <v>166</v>
      </c>
      <c r="C220" s="75">
        <f>SUM(D220:M220)</f>
        <v>1000</v>
      </c>
      <c r="D220" s="75"/>
      <c r="E220" s="75"/>
      <c r="F220" s="75"/>
      <c r="G220" s="75"/>
      <c r="H220" s="75"/>
      <c r="I220" s="75"/>
      <c r="J220" s="50">
        <v>1000</v>
      </c>
      <c r="K220" s="75"/>
      <c r="L220" s="88"/>
      <c r="M220" s="88"/>
    </row>
    <row r="221" spans="1:14" x14ac:dyDescent="0.2">
      <c r="A221" s="89"/>
      <c r="B221" s="74"/>
      <c r="C221" s="75">
        <f>SUM(D221:M221)</f>
        <v>0</v>
      </c>
      <c r="D221" s="75"/>
      <c r="E221" s="75"/>
      <c r="F221" s="75"/>
      <c r="G221" s="75"/>
      <c r="H221" s="75"/>
      <c r="I221" s="75"/>
      <c r="J221" s="75"/>
      <c r="K221" s="75"/>
      <c r="L221" s="88"/>
      <c r="M221" s="88"/>
    </row>
    <row r="222" spans="1:14" x14ac:dyDescent="0.2">
      <c r="A222" s="89"/>
      <c r="B222" s="74"/>
      <c r="C222" s="75"/>
      <c r="D222" s="75"/>
      <c r="E222" s="75"/>
      <c r="F222" s="75"/>
      <c r="G222" s="75"/>
      <c r="H222" s="75"/>
      <c r="I222" s="75"/>
      <c r="J222" s="75"/>
      <c r="K222" s="75"/>
      <c r="L222" s="76"/>
      <c r="M222" s="76"/>
    </row>
    <row r="223" spans="1:14" ht="24" x14ac:dyDescent="0.2">
      <c r="A223" s="105" t="s">
        <v>117</v>
      </c>
      <c r="B223" s="105" t="s">
        <v>191</v>
      </c>
      <c r="C223" s="106">
        <f>SUM(D223:M223)</f>
        <v>485682</v>
      </c>
      <c r="D223" s="106">
        <f t="shared" ref="D223:M223" si="85">D224</f>
        <v>0</v>
      </c>
      <c r="E223" s="106">
        <f t="shared" si="85"/>
        <v>0</v>
      </c>
      <c r="F223" s="106">
        <f>F224</f>
        <v>20000</v>
      </c>
      <c r="G223" s="106">
        <f t="shared" si="85"/>
        <v>215500</v>
      </c>
      <c r="H223" s="106">
        <f t="shared" si="85"/>
        <v>243682</v>
      </c>
      <c r="I223" s="106">
        <f t="shared" si="85"/>
        <v>6500</v>
      </c>
      <c r="J223" s="106">
        <f t="shared" si="85"/>
        <v>0</v>
      </c>
      <c r="K223" s="106">
        <f t="shared" si="85"/>
        <v>0</v>
      </c>
      <c r="L223" s="107">
        <f t="shared" si="85"/>
        <v>0</v>
      </c>
      <c r="M223" s="107">
        <f t="shared" si="85"/>
        <v>0</v>
      </c>
      <c r="N223" s="67" t="s">
        <v>158</v>
      </c>
    </row>
    <row r="224" spans="1:14" x14ac:dyDescent="0.2">
      <c r="A224" s="115" t="s">
        <v>192</v>
      </c>
      <c r="B224" s="116" t="s">
        <v>24</v>
      </c>
      <c r="C224" s="117">
        <f>SUM(D224:M224)</f>
        <v>485682</v>
      </c>
      <c r="D224" s="117">
        <f>D225+D241</f>
        <v>0</v>
      </c>
      <c r="E224" s="117">
        <f t="shared" ref="E224:M224" si="86">E225+E241</f>
        <v>0</v>
      </c>
      <c r="F224" s="117">
        <f>F225+F241</f>
        <v>20000</v>
      </c>
      <c r="G224" s="117">
        <f t="shared" si="86"/>
        <v>215500</v>
      </c>
      <c r="H224" s="117">
        <f t="shared" si="86"/>
        <v>243682</v>
      </c>
      <c r="I224" s="117">
        <f t="shared" si="86"/>
        <v>6500</v>
      </c>
      <c r="J224" s="117">
        <f>J225+J241</f>
        <v>0</v>
      </c>
      <c r="K224" s="117">
        <f t="shared" si="86"/>
        <v>0</v>
      </c>
      <c r="L224" s="118">
        <f t="shared" si="86"/>
        <v>0</v>
      </c>
      <c r="M224" s="118">
        <f t="shared" si="86"/>
        <v>0</v>
      </c>
    </row>
    <row r="225" spans="1:13" x14ac:dyDescent="0.2">
      <c r="A225" s="101">
        <v>3</v>
      </c>
      <c r="B225" s="102" t="s">
        <v>22</v>
      </c>
      <c r="C225" s="100">
        <f>SUM(D225:M225)</f>
        <v>465682</v>
      </c>
      <c r="D225" s="100">
        <f t="shared" ref="D225:M225" si="87">D226+D238</f>
        <v>0</v>
      </c>
      <c r="E225" s="100">
        <f t="shared" si="87"/>
        <v>0</v>
      </c>
      <c r="F225" s="100">
        <f t="shared" si="87"/>
        <v>10000</v>
      </c>
      <c r="G225" s="100">
        <f t="shared" si="87"/>
        <v>215500</v>
      </c>
      <c r="H225" s="100">
        <f t="shared" si="87"/>
        <v>233682</v>
      </c>
      <c r="I225" s="100">
        <f t="shared" si="87"/>
        <v>6500</v>
      </c>
      <c r="J225" s="100">
        <f t="shared" si="87"/>
        <v>0</v>
      </c>
      <c r="K225" s="100">
        <f t="shared" si="87"/>
        <v>0</v>
      </c>
      <c r="L225" s="98">
        <f t="shared" si="87"/>
        <v>0</v>
      </c>
      <c r="M225" s="98">
        <f t="shared" si="87"/>
        <v>0</v>
      </c>
    </row>
    <row r="226" spans="1:13" x14ac:dyDescent="0.2">
      <c r="A226" s="119">
        <v>32</v>
      </c>
      <c r="B226" s="120" t="s">
        <v>38</v>
      </c>
      <c r="C226" s="95">
        <f>SUM(D226:M226)</f>
        <v>465682</v>
      </c>
      <c r="D226" s="95">
        <f t="shared" ref="D226:M226" si="88">D227+D234</f>
        <v>0</v>
      </c>
      <c r="E226" s="95">
        <f t="shared" si="88"/>
        <v>0</v>
      </c>
      <c r="F226" s="95">
        <f t="shared" si="88"/>
        <v>10000</v>
      </c>
      <c r="G226" s="95">
        <f>G227+G234</f>
        <v>215500</v>
      </c>
      <c r="H226" s="95">
        <f t="shared" si="88"/>
        <v>233682</v>
      </c>
      <c r="I226" s="95">
        <f t="shared" si="88"/>
        <v>6500</v>
      </c>
      <c r="J226" s="95">
        <f>J227+J234</f>
        <v>0</v>
      </c>
      <c r="K226" s="95">
        <f t="shared" si="88"/>
        <v>0</v>
      </c>
      <c r="L226" s="94">
        <f t="shared" si="88"/>
        <v>0</v>
      </c>
      <c r="M226" s="94">
        <f t="shared" si="88"/>
        <v>0</v>
      </c>
    </row>
    <row r="227" spans="1:13" x14ac:dyDescent="0.2">
      <c r="A227" s="121">
        <v>322</v>
      </c>
      <c r="B227" s="122" t="s">
        <v>108</v>
      </c>
      <c r="C227" s="78">
        <f>SUM(D227:M227)</f>
        <v>443682</v>
      </c>
      <c r="D227" s="78">
        <f t="shared" ref="D227:M227" si="89">SUM(D228:D233)</f>
        <v>0</v>
      </c>
      <c r="E227" s="78">
        <f t="shared" si="89"/>
        <v>0</v>
      </c>
      <c r="F227" s="78">
        <f t="shared" si="89"/>
        <v>0</v>
      </c>
      <c r="G227" s="78">
        <f t="shared" si="89"/>
        <v>215500</v>
      </c>
      <c r="H227" s="78">
        <f t="shared" si="89"/>
        <v>222682</v>
      </c>
      <c r="I227" s="78">
        <f t="shared" si="89"/>
        <v>5500</v>
      </c>
      <c r="J227" s="78">
        <f>SUM(J228:J233)</f>
        <v>0</v>
      </c>
      <c r="K227" s="78">
        <f t="shared" si="89"/>
        <v>0</v>
      </c>
      <c r="L227" s="96">
        <f t="shared" si="89"/>
        <v>0</v>
      </c>
      <c r="M227" s="96">
        <f t="shared" si="89"/>
        <v>0</v>
      </c>
    </row>
    <row r="228" spans="1:13" x14ac:dyDescent="0.2">
      <c r="A228" s="89">
        <v>3221</v>
      </c>
      <c r="B228" s="74" t="s">
        <v>89</v>
      </c>
      <c r="C228" s="75">
        <f t="shared" ref="C228:C237" si="90">SUM(D228:M228)</f>
        <v>7000</v>
      </c>
      <c r="D228" s="75">
        <v>0</v>
      </c>
      <c r="E228" s="75"/>
      <c r="F228" s="75"/>
      <c r="G228" s="50">
        <f>3000+1000</f>
        <v>4000</v>
      </c>
      <c r="H228" s="50">
        <f>3000</f>
        <v>3000</v>
      </c>
      <c r="I228" s="75"/>
      <c r="J228" s="75">
        <v>0</v>
      </c>
      <c r="K228" s="75"/>
      <c r="L228" s="88"/>
      <c r="M228" s="88"/>
    </row>
    <row r="229" spans="1:13" x14ac:dyDescent="0.2">
      <c r="A229" s="89">
        <v>3222</v>
      </c>
      <c r="B229" s="74" t="s">
        <v>193</v>
      </c>
      <c r="C229" s="75">
        <f t="shared" si="90"/>
        <v>434182</v>
      </c>
      <c r="D229" s="75">
        <v>0</v>
      </c>
      <c r="E229" s="75"/>
      <c r="F229" s="75"/>
      <c r="G229" s="51">
        <f>150000+30*6*50+350*3*50</f>
        <v>211500</v>
      </c>
      <c r="H229" s="51">
        <f>122682+95000</f>
        <v>217682</v>
      </c>
      <c r="I229" s="75">
        <v>5000</v>
      </c>
      <c r="J229" s="75">
        <v>0</v>
      </c>
      <c r="K229" s="75"/>
      <c r="L229" s="88"/>
      <c r="M229" s="88"/>
    </row>
    <row r="230" spans="1:13" x14ac:dyDescent="0.2">
      <c r="A230" s="89">
        <v>3223</v>
      </c>
      <c r="B230" s="74" t="s">
        <v>90</v>
      </c>
      <c r="C230" s="75">
        <f t="shared" si="90"/>
        <v>0</v>
      </c>
      <c r="D230" s="75">
        <v>0</v>
      </c>
      <c r="E230" s="75"/>
      <c r="F230" s="75"/>
      <c r="G230" s="75"/>
      <c r="H230" s="75"/>
      <c r="I230" s="75"/>
      <c r="J230" s="75">
        <v>0</v>
      </c>
      <c r="K230" s="75"/>
      <c r="L230" s="88"/>
      <c r="M230" s="88"/>
    </row>
    <row r="231" spans="1:13" x14ac:dyDescent="0.2">
      <c r="A231" s="89">
        <v>3224</v>
      </c>
      <c r="B231" s="74" t="s">
        <v>109</v>
      </c>
      <c r="C231" s="75">
        <f t="shared" si="90"/>
        <v>1000</v>
      </c>
      <c r="D231" s="75">
        <v>0</v>
      </c>
      <c r="E231" s="75"/>
      <c r="F231" s="75"/>
      <c r="G231" s="75"/>
      <c r="H231" s="50">
        <v>1000</v>
      </c>
      <c r="I231" s="75">
        <v>0</v>
      </c>
      <c r="J231" s="75">
        <v>0</v>
      </c>
      <c r="K231" s="75"/>
      <c r="L231" s="88"/>
      <c r="M231" s="88"/>
    </row>
    <row r="232" spans="1:13" x14ac:dyDescent="0.2">
      <c r="A232" s="89">
        <v>3225</v>
      </c>
      <c r="B232" s="74" t="s">
        <v>91</v>
      </c>
      <c r="C232" s="75">
        <f t="shared" si="90"/>
        <v>1500</v>
      </c>
      <c r="D232" s="75">
        <v>0</v>
      </c>
      <c r="E232" s="75"/>
      <c r="F232" s="75"/>
      <c r="G232" s="75"/>
      <c r="H232" s="50">
        <v>1000</v>
      </c>
      <c r="I232" s="75">
        <v>500</v>
      </c>
      <c r="J232" s="75">
        <v>0</v>
      </c>
      <c r="K232" s="75"/>
      <c r="L232" s="88"/>
      <c r="M232" s="88"/>
    </row>
    <row r="233" spans="1:13" x14ac:dyDescent="0.2">
      <c r="A233" s="89">
        <v>3227</v>
      </c>
      <c r="B233" s="74" t="s">
        <v>92</v>
      </c>
      <c r="C233" s="75">
        <f t="shared" si="90"/>
        <v>0</v>
      </c>
      <c r="D233" s="75">
        <v>0</v>
      </c>
      <c r="E233" s="75"/>
      <c r="F233" s="75"/>
      <c r="G233" s="75"/>
      <c r="H233" s="75"/>
      <c r="I233" s="75"/>
      <c r="J233" s="75">
        <v>0</v>
      </c>
      <c r="K233" s="75"/>
      <c r="L233" s="88"/>
      <c r="M233" s="88"/>
    </row>
    <row r="234" spans="1:13" x14ac:dyDescent="0.2">
      <c r="A234" s="121">
        <v>323</v>
      </c>
      <c r="B234" s="122" t="s">
        <v>110</v>
      </c>
      <c r="C234" s="75">
        <f t="shared" si="90"/>
        <v>22000</v>
      </c>
      <c r="D234" s="78">
        <f t="shared" ref="D234:M234" si="91">SUM(D235:D237)</f>
        <v>0</v>
      </c>
      <c r="E234" s="78">
        <f t="shared" si="91"/>
        <v>0</v>
      </c>
      <c r="F234" s="78">
        <f t="shared" si="91"/>
        <v>10000</v>
      </c>
      <c r="G234" s="78">
        <f t="shared" si="91"/>
        <v>0</v>
      </c>
      <c r="H234" s="78">
        <f t="shared" si="91"/>
        <v>11000</v>
      </c>
      <c r="I234" s="78">
        <f t="shared" si="91"/>
        <v>1000</v>
      </c>
      <c r="J234" s="78">
        <f t="shared" si="91"/>
        <v>0</v>
      </c>
      <c r="K234" s="78">
        <f t="shared" si="91"/>
        <v>0</v>
      </c>
      <c r="L234" s="96">
        <f t="shared" si="91"/>
        <v>0</v>
      </c>
      <c r="M234" s="96">
        <f t="shared" si="91"/>
        <v>0</v>
      </c>
    </row>
    <row r="235" spans="1:13" x14ac:dyDescent="0.2">
      <c r="A235" s="89">
        <v>3232</v>
      </c>
      <c r="B235" s="74" t="s">
        <v>111</v>
      </c>
      <c r="C235" s="75">
        <f t="shared" si="90"/>
        <v>21000</v>
      </c>
      <c r="D235" s="75"/>
      <c r="E235" s="75"/>
      <c r="F235" s="51">
        <v>10000</v>
      </c>
      <c r="G235" s="75"/>
      <c r="H235" s="57">
        <v>10000</v>
      </c>
      <c r="I235" s="75">
        <v>1000</v>
      </c>
      <c r="J235" s="75"/>
      <c r="K235" s="75"/>
      <c r="L235" s="88"/>
      <c r="M235" s="88"/>
    </row>
    <row r="236" spans="1:13" x14ac:dyDescent="0.2">
      <c r="A236" s="89">
        <v>3234</v>
      </c>
      <c r="B236" s="74" t="s">
        <v>95</v>
      </c>
      <c r="C236" s="75">
        <f t="shared" si="90"/>
        <v>0</v>
      </c>
      <c r="D236" s="75"/>
      <c r="E236" s="75"/>
      <c r="F236" s="75"/>
      <c r="G236" s="75"/>
      <c r="H236" s="75"/>
      <c r="I236" s="75"/>
      <c r="J236" s="75"/>
      <c r="K236" s="75"/>
      <c r="L236" s="88"/>
      <c r="M236" s="88"/>
    </row>
    <row r="237" spans="1:13" x14ac:dyDescent="0.2">
      <c r="A237" s="89">
        <v>3236</v>
      </c>
      <c r="B237" s="74" t="s">
        <v>97</v>
      </c>
      <c r="C237" s="75">
        <f t="shared" si="90"/>
        <v>1000</v>
      </c>
      <c r="D237" s="75"/>
      <c r="E237" s="75"/>
      <c r="F237" s="75"/>
      <c r="G237" s="75"/>
      <c r="H237" s="75">
        <v>1000</v>
      </c>
      <c r="I237" s="75"/>
      <c r="J237" s="75"/>
      <c r="K237" s="75"/>
      <c r="L237" s="88"/>
      <c r="M237" s="88"/>
    </row>
    <row r="238" spans="1:13" x14ac:dyDescent="0.2">
      <c r="A238" s="92">
        <v>34</v>
      </c>
      <c r="B238" s="93" t="s">
        <v>194</v>
      </c>
      <c r="C238" s="95">
        <f>SUM(D238:M238)</f>
        <v>0</v>
      </c>
      <c r="D238" s="95">
        <f t="shared" ref="D238:M242" si="92">D239</f>
        <v>0</v>
      </c>
      <c r="E238" s="95">
        <f t="shared" si="92"/>
        <v>0</v>
      </c>
      <c r="F238" s="95">
        <f t="shared" si="92"/>
        <v>0</v>
      </c>
      <c r="G238" s="95">
        <f t="shared" si="92"/>
        <v>0</v>
      </c>
      <c r="H238" s="95">
        <f t="shared" si="92"/>
        <v>0</v>
      </c>
      <c r="I238" s="95"/>
      <c r="J238" s="95">
        <f t="shared" si="92"/>
        <v>0</v>
      </c>
      <c r="K238" s="95">
        <f t="shared" si="92"/>
        <v>0</v>
      </c>
      <c r="L238" s="94">
        <f t="shared" si="92"/>
        <v>0</v>
      </c>
      <c r="M238" s="94">
        <f t="shared" si="92"/>
        <v>0</v>
      </c>
    </row>
    <row r="239" spans="1:13" x14ac:dyDescent="0.2">
      <c r="A239" s="68">
        <v>343</v>
      </c>
      <c r="B239" s="82" t="s">
        <v>190</v>
      </c>
      <c r="C239" s="78">
        <f>SUM(D239:M239)</f>
        <v>0</v>
      </c>
      <c r="D239" s="78">
        <f t="shared" si="92"/>
        <v>0</v>
      </c>
      <c r="E239" s="78">
        <f t="shared" si="92"/>
        <v>0</v>
      </c>
      <c r="F239" s="78">
        <f t="shared" si="92"/>
        <v>0</v>
      </c>
      <c r="G239" s="78">
        <f t="shared" si="92"/>
        <v>0</v>
      </c>
      <c r="H239" s="78">
        <f t="shared" si="92"/>
        <v>0</v>
      </c>
      <c r="I239" s="78"/>
      <c r="J239" s="78">
        <f t="shared" si="92"/>
        <v>0</v>
      </c>
      <c r="K239" s="78">
        <f t="shared" si="92"/>
        <v>0</v>
      </c>
      <c r="L239" s="96">
        <f t="shared" si="92"/>
        <v>0</v>
      </c>
      <c r="M239" s="96">
        <f t="shared" si="92"/>
        <v>0</v>
      </c>
    </row>
    <row r="240" spans="1:13" x14ac:dyDescent="0.2">
      <c r="A240" s="89">
        <v>3431</v>
      </c>
      <c r="B240" s="74" t="s">
        <v>105</v>
      </c>
      <c r="C240" s="75">
        <f t="shared" ref="C240:C246" si="93">SUM(D240:M240)</f>
        <v>0</v>
      </c>
      <c r="D240" s="75"/>
      <c r="E240" s="75"/>
      <c r="F240" s="51">
        <v>0</v>
      </c>
      <c r="G240" s="75"/>
      <c r="H240" s="75"/>
      <c r="I240" s="75"/>
      <c r="J240" s="75"/>
      <c r="K240" s="75"/>
      <c r="L240" s="88"/>
      <c r="M240" s="88"/>
    </row>
    <row r="241" spans="1:13" x14ac:dyDescent="0.2">
      <c r="A241" s="101">
        <v>4</v>
      </c>
      <c r="B241" s="102" t="s">
        <v>195</v>
      </c>
      <c r="C241" s="100">
        <f t="shared" si="93"/>
        <v>20000</v>
      </c>
      <c r="D241" s="100">
        <f>D242</f>
        <v>0</v>
      </c>
      <c r="E241" s="100">
        <f t="shared" ref="E241:M241" si="94">E242</f>
        <v>0</v>
      </c>
      <c r="F241" s="100">
        <f t="shared" si="94"/>
        <v>10000</v>
      </c>
      <c r="G241" s="100">
        <f t="shared" si="94"/>
        <v>0</v>
      </c>
      <c r="H241" s="100">
        <f t="shared" si="94"/>
        <v>10000</v>
      </c>
      <c r="I241" s="100"/>
      <c r="J241" s="100">
        <f>J242</f>
        <v>0</v>
      </c>
      <c r="K241" s="100">
        <f t="shared" si="94"/>
        <v>0</v>
      </c>
      <c r="L241" s="98">
        <f t="shared" si="94"/>
        <v>0</v>
      </c>
      <c r="M241" s="98">
        <f t="shared" si="94"/>
        <v>0</v>
      </c>
    </row>
    <row r="242" spans="1:13" x14ac:dyDescent="0.2">
      <c r="A242" s="92">
        <v>42</v>
      </c>
      <c r="B242" s="93" t="s">
        <v>196</v>
      </c>
      <c r="C242" s="95">
        <f t="shared" si="93"/>
        <v>20000</v>
      </c>
      <c r="D242" s="95">
        <f t="shared" si="92"/>
        <v>0</v>
      </c>
      <c r="E242" s="95">
        <f t="shared" si="92"/>
        <v>0</v>
      </c>
      <c r="F242" s="95">
        <f t="shared" si="92"/>
        <v>10000</v>
      </c>
      <c r="G242" s="95">
        <f t="shared" si="92"/>
        <v>0</v>
      </c>
      <c r="H242" s="95">
        <f t="shared" si="92"/>
        <v>10000</v>
      </c>
      <c r="I242" s="95"/>
      <c r="J242" s="95">
        <f t="shared" si="92"/>
        <v>0</v>
      </c>
      <c r="K242" s="95">
        <f t="shared" si="92"/>
        <v>0</v>
      </c>
      <c r="L242" s="94">
        <f t="shared" si="92"/>
        <v>0</v>
      </c>
      <c r="M242" s="94">
        <f t="shared" si="92"/>
        <v>0</v>
      </c>
    </row>
    <row r="243" spans="1:13" x14ac:dyDescent="0.2">
      <c r="A243" s="68">
        <v>422</v>
      </c>
      <c r="B243" s="82" t="s">
        <v>196</v>
      </c>
      <c r="C243" s="78">
        <f t="shared" si="93"/>
        <v>20000</v>
      </c>
      <c r="D243" s="78">
        <f t="shared" ref="D243:M243" si="95">SUM(D244:D246)</f>
        <v>0</v>
      </c>
      <c r="E243" s="78">
        <f t="shared" si="95"/>
        <v>0</v>
      </c>
      <c r="F243" s="78">
        <f t="shared" si="95"/>
        <v>10000</v>
      </c>
      <c r="G243" s="78">
        <f t="shared" si="95"/>
        <v>0</v>
      </c>
      <c r="H243" s="78">
        <f t="shared" si="95"/>
        <v>10000</v>
      </c>
      <c r="I243" s="78">
        <f t="shared" si="95"/>
        <v>0</v>
      </c>
      <c r="J243" s="78">
        <f t="shared" si="95"/>
        <v>0</v>
      </c>
      <c r="K243" s="78">
        <f t="shared" si="95"/>
        <v>0</v>
      </c>
      <c r="L243" s="96">
        <f t="shared" si="95"/>
        <v>0</v>
      </c>
      <c r="M243" s="96">
        <f t="shared" si="95"/>
        <v>0</v>
      </c>
    </row>
    <row r="244" spans="1:13" x14ac:dyDescent="0.2">
      <c r="A244" s="89">
        <v>42219</v>
      </c>
      <c r="B244" s="74" t="s">
        <v>197</v>
      </c>
      <c r="C244" s="75">
        <f>SUM(D244:M244)</f>
        <v>0</v>
      </c>
      <c r="D244" s="75"/>
      <c r="E244" s="51">
        <v>0</v>
      </c>
      <c r="F244" s="51">
        <v>0</v>
      </c>
      <c r="G244" s="75"/>
      <c r="H244" s="57">
        <v>0</v>
      </c>
      <c r="I244" s="75"/>
      <c r="J244" s="75"/>
      <c r="K244" s="75"/>
      <c r="L244" s="88"/>
      <c r="M244" s="88"/>
    </row>
    <row r="245" spans="1:13" ht="25.5" x14ac:dyDescent="0.2">
      <c r="A245" s="89">
        <v>4227</v>
      </c>
      <c r="B245" s="74" t="s">
        <v>198</v>
      </c>
      <c r="C245" s="75">
        <f t="shared" si="93"/>
        <v>20000</v>
      </c>
      <c r="D245" s="75"/>
      <c r="E245" s="51">
        <v>0</v>
      </c>
      <c r="F245" s="51">
        <v>10000</v>
      </c>
      <c r="G245" s="75"/>
      <c r="H245" s="57">
        <v>10000</v>
      </c>
      <c r="I245" s="75"/>
      <c r="J245" s="75"/>
      <c r="K245" s="75"/>
      <c r="L245" s="88"/>
      <c r="M245" s="88"/>
    </row>
    <row r="246" spans="1:13" hidden="1" x14ac:dyDescent="0.2">
      <c r="A246" s="123"/>
      <c r="B246" s="124"/>
      <c r="C246" s="75">
        <f t="shared" si="93"/>
        <v>0</v>
      </c>
      <c r="D246" s="75"/>
      <c r="E246" s="75"/>
      <c r="F246" s="75"/>
      <c r="G246" s="75"/>
      <c r="H246" s="75"/>
      <c r="I246" s="75"/>
      <c r="J246" s="75"/>
      <c r="K246" s="75"/>
      <c r="L246" s="88"/>
      <c r="M246" s="88"/>
    </row>
    <row r="247" spans="1:13" ht="24" hidden="1" x14ac:dyDescent="0.2">
      <c r="A247" s="105" t="s">
        <v>123</v>
      </c>
      <c r="B247" s="105" t="s">
        <v>122</v>
      </c>
      <c r="C247" s="125"/>
      <c r="D247" s="125"/>
      <c r="E247" s="125"/>
      <c r="F247" s="125"/>
      <c r="G247" s="125"/>
      <c r="H247" s="125"/>
      <c r="I247" s="125"/>
      <c r="J247" s="125"/>
      <c r="K247" s="125"/>
      <c r="L247" s="105"/>
      <c r="M247" s="105"/>
    </row>
    <row r="248" spans="1:13" hidden="1" x14ac:dyDescent="0.2">
      <c r="A248" s="89"/>
      <c r="B248" s="74"/>
      <c r="C248" s="75"/>
      <c r="D248" s="75"/>
      <c r="E248" s="75"/>
      <c r="F248" s="75"/>
      <c r="G248" s="75"/>
      <c r="H248" s="75"/>
      <c r="I248" s="75"/>
      <c r="J248" s="75"/>
      <c r="K248" s="75"/>
      <c r="L248" s="76"/>
      <c r="M248" s="76"/>
    </row>
    <row r="249" spans="1:13" ht="24" hidden="1" x14ac:dyDescent="0.2">
      <c r="A249" s="105" t="s">
        <v>125</v>
      </c>
      <c r="B249" s="105" t="s">
        <v>199</v>
      </c>
      <c r="C249" s="125"/>
      <c r="D249" s="125"/>
      <c r="E249" s="125"/>
      <c r="F249" s="125"/>
      <c r="G249" s="125"/>
      <c r="H249" s="125"/>
      <c r="I249" s="125"/>
      <c r="J249" s="125"/>
      <c r="K249" s="125"/>
      <c r="L249" s="105"/>
      <c r="M249" s="105"/>
    </row>
    <row r="250" spans="1:13" hidden="1" x14ac:dyDescent="0.2">
      <c r="A250" s="89"/>
      <c r="B250" s="74"/>
      <c r="C250" s="75"/>
      <c r="D250" s="75"/>
      <c r="E250" s="75"/>
      <c r="F250" s="75"/>
      <c r="G250" s="75"/>
      <c r="H250" s="75"/>
      <c r="I250" s="75"/>
      <c r="J250" s="75"/>
      <c r="K250" s="75"/>
      <c r="L250" s="76"/>
      <c r="M250" s="76"/>
    </row>
    <row r="251" spans="1:13" ht="24" hidden="1" x14ac:dyDescent="0.2">
      <c r="A251" s="105" t="s">
        <v>200</v>
      </c>
      <c r="B251" s="105" t="s">
        <v>128</v>
      </c>
      <c r="C251" s="125"/>
      <c r="D251" s="125"/>
      <c r="E251" s="125"/>
      <c r="F251" s="125"/>
      <c r="G251" s="125"/>
      <c r="H251" s="125"/>
      <c r="I251" s="125"/>
      <c r="J251" s="125"/>
      <c r="K251" s="125"/>
      <c r="L251" s="105"/>
      <c r="M251" s="105"/>
    </row>
    <row r="252" spans="1:13" hidden="1" x14ac:dyDescent="0.2">
      <c r="A252" s="89"/>
      <c r="B252" s="74"/>
      <c r="C252" s="75"/>
      <c r="D252" s="75"/>
      <c r="E252" s="75"/>
      <c r="F252" s="75"/>
      <c r="G252" s="75"/>
      <c r="H252" s="75"/>
      <c r="I252" s="75"/>
      <c r="J252" s="75"/>
      <c r="K252" s="75"/>
      <c r="L252" s="76"/>
      <c r="M252" s="76"/>
    </row>
    <row r="253" spans="1:13" ht="24" hidden="1" x14ac:dyDescent="0.2">
      <c r="A253" s="105" t="s">
        <v>201</v>
      </c>
      <c r="B253" s="105" t="s">
        <v>202</v>
      </c>
      <c r="C253" s="125"/>
      <c r="D253" s="125"/>
      <c r="E253" s="125"/>
      <c r="F253" s="125"/>
      <c r="G253" s="125"/>
      <c r="H253" s="125"/>
      <c r="I253" s="125"/>
      <c r="J253" s="125"/>
      <c r="K253" s="125"/>
      <c r="L253" s="105"/>
      <c r="M253" s="105"/>
    </row>
    <row r="254" spans="1:13" hidden="1" x14ac:dyDescent="0.2">
      <c r="A254" s="89"/>
      <c r="B254" s="74"/>
      <c r="C254" s="75"/>
      <c r="D254" s="75"/>
      <c r="E254" s="75"/>
      <c r="F254" s="75"/>
      <c r="G254" s="75"/>
      <c r="H254" s="75"/>
      <c r="I254" s="75"/>
      <c r="J254" s="75"/>
      <c r="K254" s="75"/>
      <c r="L254" s="76"/>
      <c r="M254" s="76"/>
    </row>
    <row r="255" spans="1:13" ht="24" hidden="1" x14ac:dyDescent="0.2">
      <c r="A255" s="105" t="s">
        <v>203</v>
      </c>
      <c r="B255" s="105" t="s">
        <v>126</v>
      </c>
      <c r="C255" s="125"/>
      <c r="D255" s="125"/>
      <c r="E255" s="125"/>
      <c r="F255" s="125"/>
      <c r="G255" s="125"/>
      <c r="H255" s="125"/>
      <c r="I255" s="125"/>
      <c r="J255" s="125"/>
      <c r="K255" s="125"/>
      <c r="L255" s="105"/>
      <c r="M255" s="105"/>
    </row>
    <row r="256" spans="1:13" hidden="1" x14ac:dyDescent="0.2">
      <c r="A256" s="89"/>
      <c r="B256" s="74"/>
      <c r="C256" s="75"/>
      <c r="D256" s="75"/>
      <c r="E256" s="75"/>
      <c r="F256" s="75"/>
      <c r="G256" s="75"/>
      <c r="H256" s="75"/>
      <c r="I256" s="75"/>
      <c r="J256" s="75"/>
      <c r="K256" s="75"/>
      <c r="L256" s="76"/>
      <c r="M256" s="76"/>
    </row>
    <row r="257" spans="1:14" ht="24" hidden="1" x14ac:dyDescent="0.2">
      <c r="A257" s="105" t="s">
        <v>204</v>
      </c>
      <c r="B257" s="105" t="s">
        <v>205</v>
      </c>
      <c r="C257" s="125"/>
      <c r="D257" s="125"/>
      <c r="E257" s="125"/>
      <c r="F257" s="125"/>
      <c r="G257" s="125"/>
      <c r="H257" s="125"/>
      <c r="I257" s="125"/>
      <c r="J257" s="125"/>
      <c r="K257" s="125"/>
      <c r="L257" s="105"/>
      <c r="M257" s="105"/>
    </row>
    <row r="258" spans="1:14" hidden="1" x14ac:dyDescent="0.2">
      <c r="A258" s="89"/>
      <c r="B258" s="74"/>
      <c r="C258" s="75"/>
      <c r="D258" s="75"/>
      <c r="E258" s="75"/>
      <c r="F258" s="75"/>
      <c r="G258" s="75"/>
      <c r="H258" s="75"/>
      <c r="I258" s="75"/>
      <c r="J258" s="75"/>
      <c r="K258" s="75"/>
      <c r="L258" s="76"/>
      <c r="M258" s="76"/>
    </row>
    <row r="259" spans="1:14" ht="24" x14ac:dyDescent="0.2">
      <c r="A259" s="105" t="s">
        <v>206</v>
      </c>
      <c r="B259" s="105" t="s">
        <v>207</v>
      </c>
      <c r="C259" s="106">
        <f>SUM(D259:K259)</f>
        <v>197667.88</v>
      </c>
      <c r="D259" s="106">
        <f t="shared" ref="D259:M259" si="96">D260+D264</f>
        <v>0</v>
      </c>
      <c r="E259" s="106">
        <f t="shared" si="96"/>
        <v>0</v>
      </c>
      <c r="F259" s="106">
        <f t="shared" si="96"/>
        <v>800</v>
      </c>
      <c r="G259" s="106">
        <f t="shared" si="96"/>
        <v>0</v>
      </c>
      <c r="H259" s="106">
        <f t="shared" si="96"/>
        <v>41064</v>
      </c>
      <c r="I259" s="106">
        <f t="shared" si="96"/>
        <v>0</v>
      </c>
      <c r="J259" s="106">
        <f t="shared" si="96"/>
        <v>155803.88</v>
      </c>
      <c r="K259" s="106">
        <f t="shared" si="96"/>
        <v>0</v>
      </c>
      <c r="L259" s="107">
        <f t="shared" si="96"/>
        <v>0</v>
      </c>
      <c r="M259" s="107">
        <f t="shared" si="96"/>
        <v>0</v>
      </c>
      <c r="N259" s="112" t="s">
        <v>181</v>
      </c>
    </row>
    <row r="260" spans="1:14" x14ac:dyDescent="0.2">
      <c r="A260" s="85">
        <v>3</v>
      </c>
      <c r="B260" s="86" t="s">
        <v>22</v>
      </c>
      <c r="C260" s="87">
        <f t="shared" ref="C260:C269" si="97">SUM(D260:M260)</f>
        <v>189102.07</v>
      </c>
      <c r="D260" s="87">
        <f>D261+D264</f>
        <v>0</v>
      </c>
      <c r="E260" s="87">
        <f t="shared" ref="E260:M260" si="98">E261+E264</f>
        <v>0</v>
      </c>
      <c r="F260" s="87">
        <f t="shared" si="98"/>
        <v>800</v>
      </c>
      <c r="G260" s="87">
        <f t="shared" si="98"/>
        <v>0</v>
      </c>
      <c r="H260" s="87">
        <f>H261</f>
        <v>39864</v>
      </c>
      <c r="I260" s="87">
        <f t="shared" si="98"/>
        <v>0</v>
      </c>
      <c r="J260" s="87">
        <f>J261</f>
        <v>148438.07</v>
      </c>
      <c r="K260" s="87">
        <f t="shared" si="98"/>
        <v>0</v>
      </c>
      <c r="L260" s="90">
        <f t="shared" si="98"/>
        <v>0</v>
      </c>
      <c r="M260" s="90">
        <f t="shared" si="98"/>
        <v>0</v>
      </c>
    </row>
    <row r="261" spans="1:14" x14ac:dyDescent="0.2">
      <c r="A261" s="92">
        <v>32</v>
      </c>
      <c r="B261" s="93" t="s">
        <v>38</v>
      </c>
      <c r="C261" s="95">
        <f t="shared" si="97"/>
        <v>189102.07</v>
      </c>
      <c r="D261" s="95">
        <f>D262</f>
        <v>0</v>
      </c>
      <c r="E261" s="95">
        <f t="shared" ref="E261:M262" si="99">E262</f>
        <v>0</v>
      </c>
      <c r="F261" s="95">
        <f t="shared" si="99"/>
        <v>800</v>
      </c>
      <c r="G261" s="95">
        <f t="shared" si="99"/>
        <v>0</v>
      </c>
      <c r="H261" s="95">
        <f t="shared" si="99"/>
        <v>39864</v>
      </c>
      <c r="I261" s="95">
        <f t="shared" si="99"/>
        <v>0</v>
      </c>
      <c r="J261" s="95">
        <f t="shared" si="99"/>
        <v>148438.07</v>
      </c>
      <c r="K261" s="95">
        <f t="shared" si="99"/>
        <v>0</v>
      </c>
      <c r="L261" s="94">
        <f t="shared" si="99"/>
        <v>0</v>
      </c>
      <c r="M261" s="94">
        <f t="shared" si="99"/>
        <v>0</v>
      </c>
    </row>
    <row r="262" spans="1:14" x14ac:dyDescent="0.2">
      <c r="A262" s="68">
        <v>322</v>
      </c>
      <c r="B262" s="82" t="s">
        <v>108</v>
      </c>
      <c r="C262" s="78">
        <f t="shared" si="97"/>
        <v>189102.07</v>
      </c>
      <c r="D262" s="75">
        <f>D263</f>
        <v>0</v>
      </c>
      <c r="E262" s="75">
        <f t="shared" si="99"/>
        <v>0</v>
      </c>
      <c r="F262" s="75">
        <f t="shared" si="99"/>
        <v>800</v>
      </c>
      <c r="G262" s="75">
        <f t="shared" si="99"/>
        <v>0</v>
      </c>
      <c r="H262" s="75">
        <f>H263+H268+H269</f>
        <v>39864</v>
      </c>
      <c r="I262" s="75"/>
      <c r="J262" s="75">
        <f>J263</f>
        <v>148438.07</v>
      </c>
      <c r="K262" s="75">
        <f>K263+K268+K269</f>
        <v>0</v>
      </c>
      <c r="L262" s="88">
        <f>L263+L268+L269</f>
        <v>0</v>
      </c>
      <c r="M262" s="88">
        <f>M263+M268+M269</f>
        <v>0</v>
      </c>
    </row>
    <row r="263" spans="1:14" x14ac:dyDescent="0.2">
      <c r="A263" s="89">
        <v>3221</v>
      </c>
      <c r="B263" s="74" t="s">
        <v>208</v>
      </c>
      <c r="C263" s="75">
        <f>SUM(D263:M263)</f>
        <v>189102.07</v>
      </c>
      <c r="D263" s="75"/>
      <c r="E263" s="75"/>
      <c r="F263" s="50">
        <v>800</v>
      </c>
      <c r="G263" s="75"/>
      <c r="H263" s="50">
        <v>39864</v>
      </c>
      <c r="I263" s="75"/>
      <c r="J263" s="50">
        <f>30068.26+2375.05+6792.48+29190.75+28406.4+28094.5+14559.91+2450.72+6500</f>
        <v>148438.07</v>
      </c>
      <c r="K263" s="75"/>
      <c r="L263" s="88"/>
      <c r="M263" s="88"/>
    </row>
    <row r="264" spans="1:14" ht="25.5" x14ac:dyDescent="0.2">
      <c r="A264" s="85">
        <v>4</v>
      </c>
      <c r="B264" s="111" t="s">
        <v>26</v>
      </c>
      <c r="C264" s="100">
        <f>SUM(D264:M264)</f>
        <v>8565.81</v>
      </c>
      <c r="D264" s="100">
        <f t="shared" ref="D264:M265" si="100">D265</f>
        <v>0</v>
      </c>
      <c r="E264" s="100">
        <f t="shared" si="100"/>
        <v>0</v>
      </c>
      <c r="F264" s="100">
        <f t="shared" si="100"/>
        <v>0</v>
      </c>
      <c r="G264" s="100">
        <f t="shared" si="100"/>
        <v>0</v>
      </c>
      <c r="H264" s="100">
        <f t="shared" si="100"/>
        <v>1200</v>
      </c>
      <c r="I264" s="100">
        <f t="shared" si="100"/>
        <v>0</v>
      </c>
      <c r="J264" s="100">
        <f t="shared" si="100"/>
        <v>7365.8099999999995</v>
      </c>
      <c r="K264" s="100">
        <f t="shared" si="100"/>
        <v>0</v>
      </c>
      <c r="L264" s="98">
        <f>L265</f>
        <v>0</v>
      </c>
      <c r="M264" s="98">
        <f>M265</f>
        <v>0</v>
      </c>
    </row>
    <row r="265" spans="1:14" ht="25.5" x14ac:dyDescent="0.2">
      <c r="A265" s="92">
        <v>42</v>
      </c>
      <c r="B265" s="93" t="s">
        <v>170</v>
      </c>
      <c r="C265" s="95">
        <f>SUM(D265:M265)</f>
        <v>8565.81</v>
      </c>
      <c r="D265" s="95">
        <f t="shared" si="100"/>
        <v>0</v>
      </c>
      <c r="E265" s="95">
        <f t="shared" si="100"/>
        <v>0</v>
      </c>
      <c r="F265" s="95">
        <f t="shared" si="100"/>
        <v>0</v>
      </c>
      <c r="G265" s="95">
        <f t="shared" si="100"/>
        <v>0</v>
      </c>
      <c r="H265" s="95">
        <f>H266</f>
        <v>1200</v>
      </c>
      <c r="I265" s="95">
        <f t="shared" si="100"/>
        <v>0</v>
      </c>
      <c r="J265" s="95">
        <f t="shared" si="100"/>
        <v>7365.8099999999995</v>
      </c>
      <c r="K265" s="95">
        <f t="shared" si="100"/>
        <v>0</v>
      </c>
      <c r="L265" s="94">
        <f t="shared" si="100"/>
        <v>0</v>
      </c>
      <c r="M265" s="94">
        <f t="shared" si="100"/>
        <v>0</v>
      </c>
    </row>
    <row r="266" spans="1:14" ht="25.5" x14ac:dyDescent="0.2">
      <c r="A266" s="68">
        <v>424</v>
      </c>
      <c r="B266" s="82" t="s">
        <v>178</v>
      </c>
      <c r="C266" s="78">
        <f>SUM(D266:M266)</f>
        <v>8565.81</v>
      </c>
      <c r="D266" s="78">
        <f t="shared" ref="D266:J266" si="101">SUM(D267:D278)</f>
        <v>0</v>
      </c>
      <c r="E266" s="78">
        <f t="shared" si="101"/>
        <v>0</v>
      </c>
      <c r="F266" s="78">
        <f t="shared" si="101"/>
        <v>0</v>
      </c>
      <c r="G266" s="78">
        <f t="shared" si="101"/>
        <v>0</v>
      </c>
      <c r="H266" s="78">
        <f t="shared" si="101"/>
        <v>1200</v>
      </c>
      <c r="I266" s="78">
        <f t="shared" si="101"/>
        <v>0</v>
      </c>
      <c r="J266" s="78">
        <f t="shared" si="101"/>
        <v>7365.8099999999995</v>
      </c>
      <c r="K266" s="78">
        <f>SUM(K267:K268)</f>
        <v>0</v>
      </c>
      <c r="L266" s="96">
        <f>L268</f>
        <v>0</v>
      </c>
      <c r="M266" s="96">
        <f>M268</f>
        <v>0</v>
      </c>
    </row>
    <row r="267" spans="1:14" x14ac:dyDescent="0.2">
      <c r="A267" s="89">
        <v>4241</v>
      </c>
      <c r="B267" s="74" t="s">
        <v>209</v>
      </c>
      <c r="C267" s="75">
        <f>SUM(D267:M267)</f>
        <v>8565.81</v>
      </c>
      <c r="D267" s="75"/>
      <c r="E267" s="75"/>
      <c r="F267" s="75"/>
      <c r="G267" s="75"/>
      <c r="H267" s="50">
        <v>1200</v>
      </c>
      <c r="I267" s="75"/>
      <c r="J267" s="50">
        <f>2450.72+413.4+1001.69+1500+2000</f>
        <v>7365.8099999999995</v>
      </c>
      <c r="K267" s="75"/>
      <c r="L267" s="88"/>
      <c r="M267" s="88"/>
    </row>
    <row r="268" spans="1:14" x14ac:dyDescent="0.2">
      <c r="A268" s="89"/>
      <c r="B268" s="74"/>
      <c r="C268" s="75">
        <f t="shared" si="97"/>
        <v>0</v>
      </c>
      <c r="D268" s="75"/>
      <c r="E268" s="75"/>
      <c r="F268" s="75"/>
      <c r="G268" s="75"/>
      <c r="H268" s="75"/>
      <c r="I268" s="75"/>
      <c r="J268" s="75"/>
      <c r="K268" s="75"/>
      <c r="L268" s="88"/>
      <c r="M268" s="88"/>
    </row>
    <row r="269" spans="1:14" x14ac:dyDescent="0.2">
      <c r="A269" s="89"/>
      <c r="B269" s="74"/>
      <c r="C269" s="75">
        <f t="shared" si="97"/>
        <v>0</v>
      </c>
      <c r="D269" s="75"/>
      <c r="E269" s="75"/>
      <c r="F269" s="75"/>
      <c r="G269" s="75"/>
      <c r="H269" s="75"/>
      <c r="I269" s="75"/>
      <c r="J269" s="75"/>
      <c r="K269" s="75"/>
      <c r="L269" s="88"/>
      <c r="M269" s="88"/>
    </row>
    <row r="270" spans="1:14" ht="24" hidden="1" x14ac:dyDescent="0.2">
      <c r="A270" s="105" t="s">
        <v>210</v>
      </c>
      <c r="B270" s="105" t="s">
        <v>151</v>
      </c>
      <c r="C270" s="106">
        <f>C271</f>
        <v>0</v>
      </c>
      <c r="D270" s="106"/>
      <c r="E270" s="106"/>
      <c r="F270" s="106"/>
      <c r="G270" s="106"/>
      <c r="H270" s="106"/>
      <c r="I270" s="106"/>
      <c r="J270" s="106"/>
      <c r="K270" s="106"/>
      <c r="L270" s="107"/>
      <c r="M270" s="107"/>
    </row>
    <row r="271" spans="1:14" hidden="1" x14ac:dyDescent="0.2">
      <c r="A271" s="53"/>
      <c r="B271" s="53"/>
      <c r="C271" s="75"/>
      <c r="D271" s="56"/>
      <c r="E271" s="56"/>
      <c r="F271" s="56"/>
      <c r="G271" s="56"/>
      <c r="H271" s="56"/>
      <c r="I271" s="56"/>
      <c r="J271" s="56"/>
      <c r="K271" s="56"/>
      <c r="L271" s="53"/>
      <c r="M271" s="53"/>
    </row>
    <row r="272" spans="1:14" ht="24" hidden="1" x14ac:dyDescent="0.2">
      <c r="A272" s="105" t="s">
        <v>211</v>
      </c>
      <c r="B272" s="105" t="s">
        <v>153</v>
      </c>
      <c r="C272" s="106">
        <f>C273</f>
        <v>0</v>
      </c>
      <c r="D272" s="125"/>
      <c r="E272" s="125"/>
      <c r="F272" s="125"/>
      <c r="G272" s="125"/>
      <c r="H272" s="125"/>
      <c r="I272" s="125"/>
      <c r="J272" s="125"/>
      <c r="K272" s="125"/>
      <c r="L272" s="105"/>
      <c r="M272" s="105"/>
    </row>
    <row r="273" spans="1:13" hidden="1" x14ac:dyDescent="0.2">
      <c r="A273" s="89"/>
      <c r="B273" s="74"/>
      <c r="C273" s="75"/>
      <c r="D273" s="75"/>
      <c r="E273" s="75"/>
      <c r="F273" s="75"/>
      <c r="G273" s="75"/>
      <c r="H273" s="75"/>
      <c r="I273" s="75"/>
      <c r="J273" s="75"/>
      <c r="K273" s="75"/>
      <c r="L273" s="76"/>
      <c r="M273" s="76"/>
    </row>
    <row r="274" spans="1:13" ht="24" hidden="1" x14ac:dyDescent="0.2">
      <c r="A274" s="105" t="s">
        <v>212</v>
      </c>
      <c r="B274" s="105" t="s">
        <v>213</v>
      </c>
      <c r="C274" s="106">
        <v>0</v>
      </c>
      <c r="D274" s="106"/>
      <c r="E274" s="106"/>
      <c r="F274" s="106"/>
      <c r="G274" s="106"/>
      <c r="H274" s="106"/>
      <c r="I274" s="106"/>
      <c r="J274" s="106"/>
      <c r="K274" s="106"/>
      <c r="L274" s="107"/>
      <c r="M274" s="107"/>
    </row>
    <row r="275" spans="1:13" hidden="1" x14ac:dyDescent="0.2">
      <c r="A275" s="89"/>
      <c r="B275" s="74"/>
      <c r="C275" s="75"/>
      <c r="D275" s="75"/>
      <c r="E275" s="75"/>
      <c r="F275" s="75"/>
      <c r="G275" s="75"/>
      <c r="H275" s="75"/>
      <c r="I275" s="75"/>
      <c r="J275" s="75"/>
      <c r="K275" s="75"/>
      <c r="L275" s="76"/>
      <c r="M275" s="76"/>
    </row>
    <row r="276" spans="1:13" ht="24" hidden="1" x14ac:dyDescent="0.2">
      <c r="A276" s="105" t="s">
        <v>214</v>
      </c>
      <c r="B276" s="105" t="s">
        <v>215</v>
      </c>
      <c r="C276" s="106">
        <f>C277</f>
        <v>0</v>
      </c>
      <c r="D276" s="125"/>
      <c r="E276" s="125"/>
      <c r="F276" s="125"/>
      <c r="G276" s="125"/>
      <c r="H276" s="125"/>
      <c r="I276" s="125"/>
      <c r="J276" s="125"/>
      <c r="K276" s="125"/>
      <c r="L276" s="105"/>
      <c r="M276" s="105"/>
    </row>
    <row r="277" spans="1:13" hidden="1" x14ac:dyDescent="0.2">
      <c r="A277" s="89"/>
      <c r="B277" s="74"/>
      <c r="C277" s="75"/>
      <c r="D277" s="75"/>
      <c r="E277" s="75"/>
      <c r="F277" s="75"/>
      <c r="G277" s="75"/>
      <c r="H277" s="75"/>
      <c r="I277" s="75"/>
      <c r="J277" s="75"/>
      <c r="K277" s="75"/>
      <c r="L277" s="76"/>
      <c r="M277" s="76"/>
    </row>
    <row r="278" spans="1:13" ht="24" hidden="1" x14ac:dyDescent="0.2">
      <c r="A278" s="105" t="s">
        <v>131</v>
      </c>
      <c r="B278" s="105" t="s">
        <v>132</v>
      </c>
      <c r="C278" s="106">
        <f>SUM(D278:K278)</f>
        <v>0</v>
      </c>
      <c r="D278" s="125"/>
      <c r="E278" s="125"/>
      <c r="F278" s="125"/>
      <c r="G278" s="125"/>
      <c r="H278" s="125"/>
      <c r="I278" s="125"/>
      <c r="J278" s="125"/>
      <c r="K278" s="106"/>
      <c r="L278" s="105"/>
      <c r="M278" s="105"/>
    </row>
    <row r="279" spans="1:13" hidden="1" x14ac:dyDescent="0.2">
      <c r="A279" s="89"/>
      <c r="B279" s="74"/>
      <c r="C279" s="75"/>
      <c r="D279" s="75"/>
      <c r="E279" s="75"/>
      <c r="F279" s="75"/>
      <c r="G279" s="75"/>
      <c r="H279" s="75"/>
      <c r="I279" s="75"/>
      <c r="J279" s="75"/>
      <c r="K279" s="75"/>
      <c r="L279" s="88"/>
      <c r="M279" s="88"/>
    </row>
    <row r="280" spans="1:13" ht="24" hidden="1" x14ac:dyDescent="0.2">
      <c r="A280" s="105" t="s">
        <v>216</v>
      </c>
      <c r="B280" s="105" t="s">
        <v>145</v>
      </c>
      <c r="C280" s="125"/>
      <c r="D280" s="125"/>
      <c r="E280" s="125"/>
      <c r="F280" s="125"/>
      <c r="G280" s="125"/>
      <c r="H280" s="125"/>
      <c r="I280" s="125"/>
      <c r="J280" s="125"/>
      <c r="K280" s="125"/>
      <c r="L280" s="105"/>
      <c r="M280" s="105"/>
    </row>
    <row r="281" spans="1:13" hidden="1" x14ac:dyDescent="0.2">
      <c r="A281" s="89"/>
      <c r="B281" s="74"/>
      <c r="C281" s="75"/>
      <c r="D281" s="75"/>
      <c r="E281" s="75"/>
      <c r="F281" s="75"/>
      <c r="G281" s="75"/>
      <c r="H281" s="75"/>
      <c r="I281" s="75"/>
      <c r="J281" s="75"/>
      <c r="K281" s="75"/>
      <c r="L281" s="76"/>
      <c r="M281" s="76"/>
    </row>
    <row r="282" spans="1:13" hidden="1" x14ac:dyDescent="0.2">
      <c r="A282" s="105"/>
      <c r="B282" s="105"/>
      <c r="C282" s="125"/>
      <c r="D282" s="125"/>
      <c r="E282" s="125"/>
      <c r="F282" s="125"/>
      <c r="G282" s="125"/>
      <c r="H282" s="125"/>
      <c r="I282" s="125"/>
      <c r="J282" s="125"/>
      <c r="K282" s="125"/>
      <c r="L282" s="105"/>
      <c r="M282" s="105"/>
    </row>
    <row r="283" spans="1:13" hidden="1" x14ac:dyDescent="0.2">
      <c r="A283" s="89"/>
      <c r="B283" s="74"/>
      <c r="C283" s="75"/>
      <c r="D283" s="75"/>
      <c r="E283" s="75"/>
      <c r="F283" s="75"/>
      <c r="G283" s="75"/>
      <c r="H283" s="75"/>
      <c r="I283" s="75"/>
      <c r="J283" s="75"/>
      <c r="K283" s="75"/>
      <c r="L283" s="76"/>
      <c r="M283" s="76"/>
    </row>
    <row r="284" spans="1:13" hidden="1" x14ac:dyDescent="0.2">
      <c r="A284" s="105"/>
      <c r="B284" s="105"/>
      <c r="C284" s="125"/>
      <c r="D284" s="125"/>
      <c r="E284" s="125"/>
      <c r="F284" s="125"/>
      <c r="G284" s="125"/>
      <c r="H284" s="125"/>
      <c r="I284" s="125"/>
      <c r="J284" s="125"/>
      <c r="K284" s="125"/>
      <c r="L284" s="105"/>
      <c r="M284" s="105"/>
    </row>
    <row r="285" spans="1:13" hidden="1" x14ac:dyDescent="0.2">
      <c r="A285" s="89"/>
      <c r="B285" s="74"/>
      <c r="C285" s="75"/>
      <c r="D285" s="75"/>
      <c r="E285" s="75"/>
      <c r="F285" s="75"/>
      <c r="G285" s="75"/>
      <c r="H285" s="75"/>
      <c r="I285" s="75"/>
      <c r="J285" s="75"/>
      <c r="K285" s="75"/>
      <c r="L285" s="76"/>
      <c r="M285" s="76"/>
    </row>
    <row r="286" spans="1:13" hidden="1" x14ac:dyDescent="0.2">
      <c r="A286" s="105"/>
      <c r="B286" s="105"/>
      <c r="C286" s="125"/>
      <c r="D286" s="125"/>
      <c r="E286" s="125"/>
      <c r="F286" s="125"/>
      <c r="G286" s="125"/>
      <c r="H286" s="125"/>
      <c r="I286" s="125"/>
      <c r="J286" s="125"/>
      <c r="K286" s="125"/>
      <c r="L286" s="105"/>
      <c r="M286" s="105"/>
    </row>
    <row r="287" spans="1:13" hidden="1" x14ac:dyDescent="0.2">
      <c r="A287" s="89"/>
      <c r="B287" s="74"/>
      <c r="C287" s="75"/>
      <c r="D287" s="75"/>
      <c r="E287" s="75"/>
      <c r="F287" s="75"/>
      <c r="G287" s="75"/>
      <c r="H287" s="75"/>
      <c r="I287" s="75"/>
      <c r="J287" s="75"/>
      <c r="K287" s="75"/>
      <c r="L287" s="76"/>
      <c r="M287" s="76"/>
    </row>
    <row r="288" spans="1:13" hidden="1" x14ac:dyDescent="0.2">
      <c r="A288" s="105"/>
      <c r="B288" s="105"/>
      <c r="C288" s="125"/>
      <c r="D288" s="125"/>
      <c r="E288" s="125"/>
      <c r="F288" s="125"/>
      <c r="G288" s="125"/>
      <c r="H288" s="125"/>
      <c r="I288" s="125"/>
      <c r="J288" s="125"/>
      <c r="K288" s="125"/>
      <c r="L288" s="105"/>
      <c r="M288" s="105"/>
    </row>
    <row r="289" spans="1:13" hidden="1" x14ac:dyDescent="0.2">
      <c r="A289" s="126"/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9"/>
      <c r="M289" s="129"/>
    </row>
    <row r="290" spans="1:13" hidden="1" x14ac:dyDescent="0.2">
      <c r="A290" s="130"/>
      <c r="B290" s="131"/>
      <c r="C290" s="132"/>
      <c r="D290" s="132"/>
      <c r="E290" s="132"/>
      <c r="F290" s="132"/>
      <c r="G290" s="132"/>
      <c r="H290" s="133" t="e">
        <f>#REF!+#REF!+#REF!+#REF!+#REF!</f>
        <v>#REF!</v>
      </c>
      <c r="I290" s="133"/>
      <c r="J290" s="132"/>
      <c r="K290" s="132"/>
      <c r="L290" s="134"/>
      <c r="M290" s="134"/>
    </row>
    <row r="291" spans="1:13" hidden="1" x14ac:dyDescent="0.2">
      <c r="A291" s="130"/>
      <c r="B291" s="131"/>
      <c r="C291" s="132"/>
      <c r="D291" s="132"/>
      <c r="E291" s="132"/>
      <c r="F291" s="132"/>
      <c r="G291" s="132"/>
      <c r="H291" s="132"/>
      <c r="I291" s="132"/>
      <c r="J291" s="132"/>
      <c r="K291" s="132"/>
      <c r="L291" s="134"/>
      <c r="M291" s="134"/>
    </row>
    <row r="292" spans="1:13" hidden="1" x14ac:dyDescent="0.2">
      <c r="A292" s="130"/>
      <c r="B292" s="131"/>
      <c r="C292" s="132"/>
      <c r="D292" s="132"/>
      <c r="E292" s="132"/>
      <c r="F292" s="132"/>
      <c r="G292" s="132"/>
      <c r="H292" s="132"/>
      <c r="I292" s="132"/>
      <c r="J292" s="132"/>
      <c r="K292" s="132"/>
      <c r="L292" s="134"/>
      <c r="M292" s="134"/>
    </row>
    <row r="293" spans="1:13" hidden="1" x14ac:dyDescent="0.2">
      <c r="A293" s="130"/>
      <c r="B293" s="131"/>
      <c r="C293" s="132"/>
      <c r="D293" s="132"/>
      <c r="E293" s="132"/>
      <c r="F293" s="132"/>
      <c r="G293" s="132"/>
      <c r="H293" s="132"/>
      <c r="I293" s="132"/>
      <c r="J293" s="132"/>
      <c r="K293" s="132"/>
      <c r="L293" s="134"/>
      <c r="M293" s="134"/>
    </row>
    <row r="294" spans="1:13" hidden="1" x14ac:dyDescent="0.2">
      <c r="A294" s="130"/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  <c r="L294" s="134"/>
      <c r="M294" s="134"/>
    </row>
    <row r="295" spans="1:13" hidden="1" x14ac:dyDescent="0.2">
      <c r="A295" s="130"/>
      <c r="B295" s="131"/>
      <c r="C295" s="132"/>
      <c r="D295" s="132"/>
      <c r="E295" s="132"/>
      <c r="F295" s="132"/>
      <c r="G295" s="132"/>
      <c r="H295" s="132"/>
      <c r="I295" s="132"/>
      <c r="J295" s="132"/>
      <c r="K295" s="132"/>
      <c r="L295" s="134"/>
      <c r="M295" s="134"/>
    </row>
    <row r="296" spans="1:13" hidden="1" x14ac:dyDescent="0.2">
      <c r="A296" s="130"/>
      <c r="B296" s="131"/>
      <c r="C296" s="132"/>
      <c r="D296" s="132"/>
      <c r="E296" s="132"/>
      <c r="F296" s="132"/>
      <c r="G296" s="132"/>
      <c r="H296" s="132"/>
      <c r="I296" s="132"/>
      <c r="J296" s="132"/>
      <c r="K296" s="132"/>
      <c r="L296" s="134"/>
      <c r="M296" s="134"/>
    </row>
    <row r="297" spans="1:13" hidden="1" x14ac:dyDescent="0.2">
      <c r="A297" s="130"/>
      <c r="B297" s="131"/>
      <c r="C297" s="132"/>
      <c r="D297" s="132"/>
      <c r="E297" s="132"/>
      <c r="F297" s="132"/>
      <c r="G297" s="132"/>
      <c r="H297" s="132"/>
      <c r="I297" s="132"/>
      <c r="J297" s="132"/>
      <c r="K297" s="132"/>
      <c r="L297" s="134"/>
      <c r="M297" s="134"/>
    </row>
    <row r="298" spans="1:13" hidden="1" x14ac:dyDescent="0.2">
      <c r="A298" s="130"/>
      <c r="B298" s="131"/>
      <c r="C298" s="132"/>
      <c r="D298" s="132"/>
      <c r="E298" s="132"/>
      <c r="F298" s="132"/>
      <c r="G298" s="132"/>
      <c r="H298" s="132"/>
      <c r="I298" s="132"/>
      <c r="J298" s="132"/>
      <c r="K298" s="132"/>
      <c r="L298" s="134"/>
      <c r="M298" s="134"/>
    </row>
    <row r="299" spans="1:13" hidden="1" x14ac:dyDescent="0.2">
      <c r="A299" s="130"/>
      <c r="B299" s="131"/>
      <c r="C299" s="132"/>
      <c r="D299" s="132"/>
      <c r="E299" s="132"/>
      <c r="F299" s="132"/>
      <c r="G299" s="132"/>
      <c r="H299" s="132"/>
      <c r="I299" s="132"/>
      <c r="J299" s="132"/>
      <c r="K299" s="132"/>
      <c r="L299" s="134"/>
      <c r="M299" s="134"/>
    </row>
    <row r="300" spans="1:13" hidden="1" x14ac:dyDescent="0.2">
      <c r="A300" s="130"/>
      <c r="B300" s="131"/>
      <c r="C300" s="132"/>
      <c r="D300" s="132"/>
      <c r="E300" s="132"/>
      <c r="F300" s="132"/>
      <c r="G300" s="132"/>
      <c r="H300" s="132"/>
      <c r="I300" s="132"/>
      <c r="J300" s="132"/>
      <c r="K300" s="132"/>
      <c r="L300" s="134"/>
      <c r="M300" s="134"/>
    </row>
    <row r="301" spans="1:13" hidden="1" x14ac:dyDescent="0.2">
      <c r="C301" s="137"/>
      <c r="D301" s="137"/>
      <c r="E301" s="137"/>
      <c r="F301" s="137"/>
      <c r="G301" s="137"/>
      <c r="H301" s="137"/>
      <c r="I301" s="137"/>
      <c r="J301" s="137"/>
      <c r="K301" s="137"/>
    </row>
    <row r="302" spans="1:13" hidden="1" x14ac:dyDescent="0.2">
      <c r="C302" s="137"/>
      <c r="D302" s="137"/>
      <c r="E302" s="137"/>
      <c r="F302" s="137"/>
      <c r="G302" s="137"/>
      <c r="H302" s="137"/>
      <c r="I302" s="137"/>
      <c r="J302" s="137"/>
      <c r="K302" s="137"/>
    </row>
    <row r="303" spans="1:13" hidden="1" x14ac:dyDescent="0.2">
      <c r="C303" s="137"/>
      <c r="D303" s="137"/>
      <c r="E303" s="137"/>
      <c r="F303" s="137"/>
      <c r="G303" s="137"/>
      <c r="H303" s="137"/>
      <c r="I303" s="137"/>
      <c r="J303" s="137"/>
      <c r="K303" s="137"/>
    </row>
    <row r="304" spans="1:13" hidden="1" x14ac:dyDescent="0.2">
      <c r="C304" s="137"/>
      <c r="D304" s="137"/>
      <c r="E304" s="137"/>
      <c r="F304" s="137"/>
      <c r="G304" s="137"/>
      <c r="H304" s="137"/>
      <c r="I304" s="137"/>
      <c r="J304" s="137"/>
      <c r="K304" s="137"/>
    </row>
    <row r="305" spans="3:11" hidden="1" x14ac:dyDescent="0.2">
      <c r="C305" s="137"/>
      <c r="D305" s="137"/>
      <c r="E305" s="137"/>
      <c r="F305" s="137"/>
      <c r="G305" s="137"/>
      <c r="H305" s="137"/>
      <c r="I305" s="137"/>
      <c r="J305" s="137"/>
      <c r="K305" s="137"/>
    </row>
    <row r="306" spans="3:11" hidden="1" x14ac:dyDescent="0.2">
      <c r="C306" s="137"/>
      <c r="D306" s="137"/>
      <c r="E306" s="137"/>
      <c r="F306" s="137"/>
      <c r="G306" s="137"/>
      <c r="H306" s="137"/>
      <c r="I306" s="137"/>
      <c r="J306" s="137"/>
      <c r="K306" s="137"/>
    </row>
    <row r="307" spans="3:11" hidden="1" x14ac:dyDescent="0.2">
      <c r="C307" s="137"/>
      <c r="D307" s="137"/>
      <c r="E307" s="137"/>
      <c r="F307" s="137"/>
      <c r="G307" s="137"/>
      <c r="H307" s="137"/>
      <c r="I307" s="137"/>
      <c r="J307" s="137"/>
      <c r="K307" s="137"/>
    </row>
    <row r="308" spans="3:11" hidden="1" x14ac:dyDescent="0.2">
      <c r="C308" s="137"/>
      <c r="D308" s="137"/>
      <c r="E308" s="137"/>
      <c r="F308" s="137"/>
      <c r="G308" s="137"/>
      <c r="H308" s="137"/>
      <c r="I308" s="137"/>
      <c r="J308" s="137"/>
      <c r="K308" s="137"/>
    </row>
    <row r="309" spans="3:11" x14ac:dyDescent="0.2">
      <c r="C309" s="137"/>
      <c r="D309" s="137"/>
      <c r="E309" s="137"/>
      <c r="F309" s="137"/>
      <c r="G309" s="137"/>
      <c r="H309" s="137"/>
      <c r="I309" s="137"/>
      <c r="J309" s="137"/>
      <c r="K309" s="137"/>
    </row>
    <row r="310" spans="3:11" x14ac:dyDescent="0.2">
      <c r="C310" s="137"/>
      <c r="D310" s="137"/>
      <c r="E310" s="137"/>
      <c r="F310" s="137"/>
      <c r="G310" s="137"/>
      <c r="H310" s="137"/>
      <c r="I310" s="137"/>
      <c r="J310" s="137"/>
      <c r="K310" s="137"/>
    </row>
    <row r="311" spans="3:11" x14ac:dyDescent="0.2">
      <c r="C311" s="137"/>
      <c r="D311" s="137"/>
      <c r="E311" s="137"/>
      <c r="F311" s="137"/>
      <c r="G311" s="137"/>
      <c r="H311" s="137"/>
      <c r="I311" s="137"/>
      <c r="J311" s="137"/>
      <c r="K311" s="137"/>
    </row>
    <row r="312" spans="3:11" x14ac:dyDescent="0.2">
      <c r="C312" s="137"/>
      <c r="D312" s="137"/>
      <c r="E312" s="137"/>
      <c r="F312" s="137"/>
      <c r="G312" s="137"/>
      <c r="H312" s="137"/>
      <c r="I312" s="137"/>
      <c r="J312" s="137"/>
      <c r="K312" s="137"/>
    </row>
    <row r="313" spans="3:11" x14ac:dyDescent="0.2">
      <c r="C313" s="137"/>
      <c r="D313" s="137"/>
      <c r="E313" s="137"/>
      <c r="F313" s="137"/>
      <c r="G313" s="137"/>
      <c r="H313" s="137"/>
      <c r="I313" s="137"/>
      <c r="J313" s="137"/>
      <c r="K313" s="137"/>
    </row>
    <row r="314" spans="3:11" x14ac:dyDescent="0.2">
      <c r="C314" s="137"/>
      <c r="D314" s="137"/>
      <c r="E314" s="137"/>
      <c r="F314" s="137"/>
      <c r="G314" s="137"/>
      <c r="H314" s="137"/>
      <c r="I314" s="137"/>
      <c r="J314" s="137"/>
      <c r="K314" s="137"/>
    </row>
    <row r="315" spans="3:11" x14ac:dyDescent="0.2">
      <c r="C315" s="137"/>
      <c r="D315" s="137"/>
      <c r="E315" s="137"/>
      <c r="F315" s="137"/>
      <c r="G315" s="137"/>
      <c r="H315" s="137"/>
      <c r="I315" s="137"/>
      <c r="J315" s="137"/>
      <c r="K315" s="137"/>
    </row>
    <row r="316" spans="3:11" x14ac:dyDescent="0.2">
      <c r="C316" s="137"/>
      <c r="D316" s="137"/>
      <c r="E316" s="137"/>
      <c r="F316" s="137"/>
      <c r="G316" s="137"/>
      <c r="H316" s="137"/>
      <c r="I316" s="137"/>
      <c r="J316" s="137"/>
      <c r="K316" s="137"/>
    </row>
    <row r="317" spans="3:11" x14ac:dyDescent="0.2">
      <c r="C317" s="137"/>
      <c r="D317" s="137"/>
      <c r="E317" s="137"/>
      <c r="F317" s="137"/>
      <c r="G317" s="137"/>
      <c r="H317" s="137"/>
      <c r="I317" s="137"/>
      <c r="J317" s="137"/>
      <c r="K317" s="137"/>
    </row>
    <row r="318" spans="3:11" x14ac:dyDescent="0.2">
      <c r="C318" s="137"/>
      <c r="D318" s="137"/>
      <c r="E318" s="137"/>
      <c r="F318" s="137"/>
      <c r="G318" s="137"/>
      <c r="H318" s="137"/>
      <c r="I318" s="137"/>
      <c r="J318" s="137"/>
      <c r="K318" s="137"/>
    </row>
    <row r="319" spans="3:11" x14ac:dyDescent="0.2">
      <c r="C319" s="137"/>
      <c r="D319" s="137"/>
      <c r="E319" s="137"/>
      <c r="F319" s="137"/>
      <c r="G319" s="137"/>
      <c r="H319" s="137"/>
      <c r="I319" s="137"/>
      <c r="J319" s="137"/>
      <c r="K319" s="137"/>
    </row>
    <row r="320" spans="3:11" x14ac:dyDescent="0.2">
      <c r="C320" s="137"/>
      <c r="D320" s="137"/>
      <c r="E320" s="137"/>
      <c r="F320" s="137"/>
      <c r="G320" s="137"/>
      <c r="H320" s="137"/>
      <c r="I320" s="137"/>
      <c r="J320" s="137"/>
      <c r="K320" s="137"/>
    </row>
    <row r="321" spans="3:11" x14ac:dyDescent="0.2">
      <c r="C321" s="137"/>
      <c r="D321" s="137"/>
      <c r="E321" s="137"/>
      <c r="F321" s="137"/>
      <c r="G321" s="137"/>
      <c r="H321" s="137"/>
      <c r="I321" s="137"/>
      <c r="J321" s="137"/>
      <c r="K321" s="137"/>
    </row>
    <row r="322" spans="3:11" x14ac:dyDescent="0.2">
      <c r="C322" s="137"/>
      <c r="D322" s="137"/>
      <c r="E322" s="137"/>
      <c r="F322" s="137"/>
      <c r="G322" s="137"/>
      <c r="H322" s="137"/>
      <c r="I322" s="137"/>
      <c r="J322" s="137"/>
      <c r="K322" s="137"/>
    </row>
    <row r="323" spans="3:11" x14ac:dyDescent="0.2">
      <c r="C323" s="137"/>
      <c r="D323" s="137"/>
      <c r="E323" s="137"/>
      <c r="F323" s="137"/>
      <c r="G323" s="137"/>
      <c r="H323" s="137"/>
      <c r="I323" s="137"/>
      <c r="J323" s="137"/>
      <c r="K323" s="137"/>
    </row>
    <row r="324" spans="3:11" x14ac:dyDescent="0.2">
      <c r="C324" s="137"/>
      <c r="D324" s="137"/>
      <c r="E324" s="137"/>
      <c r="F324" s="137"/>
      <c r="G324" s="137"/>
      <c r="H324" s="137"/>
      <c r="I324" s="137"/>
      <c r="J324" s="137"/>
      <c r="K324" s="137"/>
    </row>
    <row r="325" spans="3:11" x14ac:dyDescent="0.2">
      <c r="C325" s="137"/>
      <c r="D325" s="137"/>
      <c r="E325" s="137"/>
      <c r="F325" s="137"/>
      <c r="G325" s="137"/>
      <c r="H325" s="137"/>
      <c r="I325" s="137"/>
      <c r="J325" s="137"/>
      <c r="K325" s="137"/>
    </row>
    <row r="326" spans="3:11" x14ac:dyDescent="0.2">
      <c r="C326" s="137"/>
      <c r="D326" s="137"/>
      <c r="E326" s="137"/>
      <c r="F326" s="137"/>
      <c r="G326" s="137"/>
      <c r="H326" s="137"/>
      <c r="I326" s="137"/>
      <c r="J326" s="137"/>
      <c r="K326" s="137"/>
    </row>
    <row r="327" spans="3:11" x14ac:dyDescent="0.2">
      <c r="C327" s="137"/>
      <c r="D327" s="137"/>
      <c r="E327" s="137"/>
      <c r="F327" s="137"/>
      <c r="G327" s="137"/>
      <c r="H327" s="137"/>
      <c r="I327" s="137"/>
      <c r="J327" s="137"/>
      <c r="K327" s="137"/>
    </row>
    <row r="328" spans="3:11" x14ac:dyDescent="0.2">
      <c r="C328" s="137"/>
      <c r="D328" s="137"/>
      <c r="E328" s="137"/>
      <c r="F328" s="137"/>
      <c r="G328" s="137"/>
      <c r="H328" s="137"/>
      <c r="I328" s="137"/>
      <c r="J328" s="137"/>
      <c r="K328" s="137"/>
    </row>
    <row r="329" spans="3:11" x14ac:dyDescent="0.2">
      <c r="C329" s="137"/>
      <c r="D329" s="137"/>
      <c r="E329" s="137"/>
      <c r="F329" s="137"/>
      <c r="G329" s="137"/>
      <c r="H329" s="137"/>
      <c r="I329" s="137"/>
      <c r="J329" s="137"/>
      <c r="K329" s="137"/>
    </row>
    <row r="330" spans="3:11" x14ac:dyDescent="0.2">
      <c r="C330" s="137"/>
      <c r="D330" s="137"/>
      <c r="E330" s="137"/>
      <c r="F330" s="137"/>
      <c r="G330" s="137"/>
      <c r="H330" s="137"/>
      <c r="I330" s="137"/>
      <c r="J330" s="137"/>
      <c r="K330" s="137"/>
    </row>
    <row r="331" spans="3:11" x14ac:dyDescent="0.2">
      <c r="C331" s="137"/>
      <c r="D331" s="137"/>
      <c r="E331" s="137"/>
      <c r="F331" s="137"/>
      <c r="G331" s="137"/>
      <c r="H331" s="137"/>
      <c r="I331" s="137"/>
      <c r="J331" s="137"/>
      <c r="K331" s="137"/>
    </row>
    <row r="332" spans="3:11" x14ac:dyDescent="0.2">
      <c r="C332" s="137"/>
      <c r="D332" s="137"/>
      <c r="E332" s="137"/>
      <c r="F332" s="137"/>
      <c r="G332" s="137"/>
      <c r="H332" s="137"/>
      <c r="I332" s="137"/>
      <c r="J332" s="137"/>
      <c r="K332" s="137"/>
    </row>
    <row r="333" spans="3:11" x14ac:dyDescent="0.2">
      <c r="C333" s="137"/>
      <c r="D333" s="137"/>
      <c r="E333" s="137"/>
      <c r="F333" s="137"/>
      <c r="G333" s="137"/>
      <c r="H333" s="137"/>
      <c r="I333" s="137"/>
      <c r="J333" s="137"/>
      <c r="K333" s="137"/>
    </row>
    <row r="334" spans="3:11" x14ac:dyDescent="0.2">
      <c r="C334" s="137"/>
      <c r="D334" s="137"/>
      <c r="E334" s="137"/>
      <c r="F334" s="137"/>
      <c r="G334" s="137"/>
      <c r="H334" s="137"/>
      <c r="I334" s="137"/>
      <c r="J334" s="137"/>
      <c r="K334" s="137"/>
    </row>
    <row r="335" spans="3:11" x14ac:dyDescent="0.2">
      <c r="C335" s="137"/>
      <c r="D335" s="137"/>
      <c r="E335" s="137"/>
      <c r="F335" s="137"/>
      <c r="G335" s="137"/>
      <c r="H335" s="137"/>
      <c r="I335" s="137"/>
      <c r="J335" s="137"/>
      <c r="K335" s="137"/>
    </row>
    <row r="336" spans="3:11" x14ac:dyDescent="0.2">
      <c r="C336" s="137"/>
      <c r="D336" s="137"/>
      <c r="E336" s="137"/>
      <c r="F336" s="137"/>
      <c r="G336" s="137"/>
      <c r="H336" s="137"/>
      <c r="I336" s="137"/>
      <c r="J336" s="137"/>
      <c r="K336" s="137"/>
    </row>
  </sheetData>
  <mergeCells count="8">
    <mergeCell ref="A95:B95"/>
    <mergeCell ref="A109:B109"/>
    <mergeCell ref="A1:M1"/>
    <mergeCell ref="A15:B15"/>
    <mergeCell ref="A60:B60"/>
    <mergeCell ref="A71:B71"/>
    <mergeCell ref="A85:B85"/>
    <mergeCell ref="A9:B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J7" sqref="J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443" t="s">
        <v>5584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443" t="s">
        <v>35</v>
      </c>
      <c r="B3" s="443"/>
      <c r="C3" s="443"/>
      <c r="D3" s="443"/>
      <c r="E3" s="443"/>
      <c r="F3" s="443"/>
      <c r="G3" s="443"/>
      <c r="H3" s="443"/>
      <c r="I3" s="444"/>
      <c r="J3" s="444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443" t="s">
        <v>43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8" t="s">
        <v>5532</v>
      </c>
    </row>
    <row r="7" spans="1:10" ht="25.5" x14ac:dyDescent="0.25">
      <c r="A7" s="30"/>
      <c r="B7" s="31"/>
      <c r="C7" s="31"/>
      <c r="D7" s="32"/>
      <c r="E7" s="33"/>
      <c r="F7" s="4" t="s">
        <v>45</v>
      </c>
      <c r="G7" s="4" t="s">
        <v>46</v>
      </c>
      <c r="H7" s="4" t="s">
        <v>51</v>
      </c>
      <c r="I7" s="4" t="s">
        <v>52</v>
      </c>
      <c r="J7" s="4" t="s">
        <v>53</v>
      </c>
    </row>
    <row r="8" spans="1:10" x14ac:dyDescent="0.25">
      <c r="A8" s="446" t="s">
        <v>0</v>
      </c>
      <c r="B8" s="447"/>
      <c r="C8" s="447"/>
      <c r="D8" s="447"/>
      <c r="E8" s="448"/>
      <c r="F8" s="289">
        <f t="shared" ref="F8:G8" si="0">SUM(F9:F10)</f>
        <v>1326430.4240493728</v>
      </c>
      <c r="G8" s="289">
        <f t="shared" si="0"/>
        <v>1318347.1378508222</v>
      </c>
      <c r="H8" s="289">
        <f>SUM(H9:H10)</f>
        <v>1316625.5958590484</v>
      </c>
      <c r="I8" s="289">
        <f t="shared" ref="I8:J8" si="1">SUM(I9:I10)</f>
        <v>1340918.3042590749</v>
      </c>
      <c r="J8" s="289">
        <f t="shared" si="1"/>
        <v>1340918.3042590749</v>
      </c>
    </row>
    <row r="9" spans="1:10" x14ac:dyDescent="0.25">
      <c r="A9" s="441" t="s">
        <v>1</v>
      </c>
      <c r="B9" s="442"/>
      <c r="C9" s="442"/>
      <c r="D9" s="442"/>
      <c r="E9" s="449"/>
      <c r="F9" s="290">
        <f>' Račun prihoda i rashoda'!E11</f>
        <v>1325659.6230672239</v>
      </c>
      <c r="G9" s="290">
        <f>' Račun prihoda i rashoda'!F11</f>
        <v>1318347.1378508222</v>
      </c>
      <c r="H9" s="290">
        <f>' Račun prihoda i rashoda'!G11</f>
        <v>1316625.5958590484</v>
      </c>
      <c r="I9" s="290">
        <f>' Račun prihoda i rashoda'!H11</f>
        <v>1340918.3042590749</v>
      </c>
      <c r="J9" s="290">
        <f>' Račun prihoda i rashoda'!I11</f>
        <v>1340918.3042590749</v>
      </c>
    </row>
    <row r="10" spans="1:10" x14ac:dyDescent="0.25">
      <c r="A10" s="450" t="s">
        <v>2</v>
      </c>
      <c r="B10" s="449"/>
      <c r="C10" s="449"/>
      <c r="D10" s="449"/>
      <c r="E10" s="449"/>
      <c r="F10" s="290">
        <f>' Račun prihoda i rashoda'!E26</f>
        <v>770.80098214878228</v>
      </c>
      <c r="G10" s="290">
        <f>' Račun prihoda i rashoda'!F26</f>
        <v>0</v>
      </c>
      <c r="H10" s="290">
        <f>' Račun prihoda i rashoda'!G26</f>
        <v>0</v>
      </c>
      <c r="I10" s="290">
        <f>' Račun prihoda i rashoda'!H26</f>
        <v>0</v>
      </c>
      <c r="J10" s="290">
        <f>' Račun prihoda i rashoda'!I26</f>
        <v>0</v>
      </c>
    </row>
    <row r="11" spans="1:10" x14ac:dyDescent="0.25">
      <c r="A11" s="39" t="s">
        <v>3</v>
      </c>
      <c r="B11" s="40"/>
      <c r="C11" s="40"/>
      <c r="D11" s="40"/>
      <c r="E11" s="40"/>
      <c r="F11" s="289">
        <f t="shared" ref="F11:G11" si="2">SUM(F12:F13)</f>
        <v>1323801.2462671711</v>
      </c>
      <c r="G11" s="289">
        <f t="shared" si="2"/>
        <v>1323191.5203579559</v>
      </c>
      <c r="H11" s="289">
        <f>SUM(H12:H13)</f>
        <v>1325588.2343884797</v>
      </c>
      <c r="I11" s="289">
        <f t="shared" ref="I11:J11" si="3">SUM(I12:I13)</f>
        <v>1340918.3042590749</v>
      </c>
      <c r="J11" s="289">
        <f t="shared" si="3"/>
        <v>1340918.3042590749</v>
      </c>
    </row>
    <row r="12" spans="1:10" x14ac:dyDescent="0.25">
      <c r="A12" s="451" t="s">
        <v>4</v>
      </c>
      <c r="B12" s="442"/>
      <c r="C12" s="442"/>
      <c r="D12" s="442"/>
      <c r="E12" s="442"/>
      <c r="F12" s="290">
        <f>' Račun prihoda i rashoda'!E34</f>
        <v>1282038.2825668592</v>
      </c>
      <c r="G12" s="290">
        <f>' Račun prihoda i rashoda'!F34</f>
        <v>1211200.0146176945</v>
      </c>
      <c r="H12" s="290">
        <f>' Račun prihoda i rashoda'!G34</f>
        <v>1318806.787709868</v>
      </c>
      <c r="I12" s="290">
        <f>' Račun prihoda i rashoda'!H34</f>
        <v>1337186.5203052624</v>
      </c>
      <c r="J12" s="290">
        <f>' Račun prihoda i rashoda'!I34</f>
        <v>1337186.5203052624</v>
      </c>
    </row>
    <row r="13" spans="1:10" x14ac:dyDescent="0.25">
      <c r="A13" s="452" t="s">
        <v>5</v>
      </c>
      <c r="B13" s="449"/>
      <c r="C13" s="449"/>
      <c r="D13" s="449"/>
      <c r="E13" s="449"/>
      <c r="F13" s="291">
        <f>' Račun prihoda i rashoda'!E61</f>
        <v>41762.963700311899</v>
      </c>
      <c r="G13" s="291">
        <f>' Račun prihoda i rashoda'!F61</f>
        <v>111991.50574026145</v>
      </c>
      <c r="H13" s="291">
        <f>' Račun prihoda i rashoda'!G61</f>
        <v>6781.4466786117191</v>
      </c>
      <c r="I13" s="291">
        <f>' Račun prihoda i rashoda'!H61</f>
        <v>3731.7839538124626</v>
      </c>
      <c r="J13" s="291">
        <f>' Račun prihoda i rashoda'!I61</f>
        <v>3731.7839538124626</v>
      </c>
    </row>
    <row r="14" spans="1:10" x14ac:dyDescent="0.25">
      <c r="A14" s="453" t="s">
        <v>6</v>
      </c>
      <c r="B14" s="447"/>
      <c r="C14" s="447"/>
      <c r="D14" s="447"/>
      <c r="E14" s="447"/>
      <c r="F14" s="292">
        <f t="shared" ref="F14:G14" si="4">F8-F11</f>
        <v>2629.1777822016738</v>
      </c>
      <c r="G14" s="292">
        <f t="shared" si="4"/>
        <v>-4844.3825071337633</v>
      </c>
      <c r="H14" s="292">
        <f>H8-H11</f>
        <v>-8962.6385294313077</v>
      </c>
      <c r="I14" s="292">
        <f t="shared" ref="I14:J14" si="5">I8-I11</f>
        <v>0</v>
      </c>
      <c r="J14" s="292">
        <f t="shared" si="5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443" t="s">
        <v>44</v>
      </c>
      <c r="B16" s="445"/>
      <c r="C16" s="445"/>
      <c r="D16" s="445"/>
      <c r="E16" s="445"/>
      <c r="F16" s="445"/>
      <c r="G16" s="445"/>
      <c r="H16" s="445"/>
      <c r="I16" s="445"/>
      <c r="J16" s="445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51</v>
      </c>
      <c r="I18" s="4" t="s">
        <v>52</v>
      </c>
      <c r="J18" s="4" t="s">
        <v>53</v>
      </c>
    </row>
    <row r="19" spans="1:10" ht="15.75" customHeight="1" x14ac:dyDescent="0.25">
      <c r="A19" s="441" t="s">
        <v>8</v>
      </c>
      <c r="B19" s="454"/>
      <c r="C19" s="454"/>
      <c r="D19" s="454"/>
      <c r="E19" s="455"/>
      <c r="F19" s="35">
        <f>'Račun financiranja'!E9</f>
        <v>0</v>
      </c>
      <c r="G19" s="35">
        <f>'Račun financiranja'!F9</f>
        <v>0</v>
      </c>
      <c r="H19" s="35">
        <f>'Račun financiranja'!G9</f>
        <v>0</v>
      </c>
      <c r="I19" s="35">
        <f>'Račun financiranja'!H9</f>
        <v>0</v>
      </c>
      <c r="J19" s="35">
        <f>'Račun financiranja'!I9</f>
        <v>0</v>
      </c>
    </row>
    <row r="20" spans="1:10" x14ac:dyDescent="0.25">
      <c r="A20" s="441" t="s">
        <v>9</v>
      </c>
      <c r="B20" s="442"/>
      <c r="C20" s="442"/>
      <c r="D20" s="442"/>
      <c r="E20" s="442"/>
      <c r="F20" s="35">
        <f>'Račun financiranja'!E12</f>
        <v>0</v>
      </c>
      <c r="G20" s="35">
        <f>'Račun financiranja'!F12</f>
        <v>0</v>
      </c>
      <c r="H20" s="35">
        <f>'Račun financiranja'!G12</f>
        <v>0</v>
      </c>
      <c r="I20" s="35">
        <f>'Račun financiranja'!H12</f>
        <v>0</v>
      </c>
      <c r="J20" s="35">
        <f>'Račun financiranja'!I12</f>
        <v>0</v>
      </c>
    </row>
    <row r="21" spans="1:10" x14ac:dyDescent="0.25">
      <c r="A21" s="453" t="s">
        <v>10</v>
      </c>
      <c r="B21" s="447"/>
      <c r="C21" s="447"/>
      <c r="D21" s="447"/>
      <c r="E21" s="447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8" customHeight="1" x14ac:dyDescent="0.25">
      <c r="A23" s="443" t="s">
        <v>58</v>
      </c>
      <c r="B23" s="445"/>
      <c r="C23" s="445"/>
      <c r="D23" s="445"/>
      <c r="E23" s="445"/>
      <c r="F23" s="445"/>
      <c r="G23" s="445"/>
      <c r="H23" s="445"/>
      <c r="I23" s="445"/>
      <c r="J23" s="445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51</v>
      </c>
      <c r="I25" s="4" t="s">
        <v>52</v>
      </c>
      <c r="J25" s="4" t="s">
        <v>53</v>
      </c>
    </row>
    <row r="26" spans="1:10" x14ac:dyDescent="0.25">
      <c r="A26" s="458" t="s">
        <v>47</v>
      </c>
      <c r="B26" s="459"/>
      <c r="C26" s="459"/>
      <c r="D26" s="459"/>
      <c r="E26" s="460"/>
      <c r="F26" s="36"/>
      <c r="G26" s="293">
        <v>4844.38</v>
      </c>
      <c r="H26" s="293">
        <v>8962.64</v>
      </c>
      <c r="I26" s="293"/>
      <c r="J26" s="294"/>
    </row>
    <row r="27" spans="1:10" ht="30" customHeight="1" x14ac:dyDescent="0.25">
      <c r="A27" s="461" t="s">
        <v>7</v>
      </c>
      <c r="B27" s="462"/>
      <c r="C27" s="462"/>
      <c r="D27" s="462"/>
      <c r="E27" s="463"/>
      <c r="F27" s="37"/>
      <c r="G27" s="295">
        <v>4844.38</v>
      </c>
      <c r="H27" s="295">
        <v>8962.64</v>
      </c>
      <c r="I27" s="295"/>
      <c r="J27" s="292"/>
    </row>
    <row r="30" spans="1:10" x14ac:dyDescent="0.25">
      <c r="A30" s="451" t="s">
        <v>11</v>
      </c>
      <c r="B30" s="442"/>
      <c r="C30" s="442"/>
      <c r="D30" s="442"/>
      <c r="E30" s="442"/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456" t="s">
        <v>59</v>
      </c>
      <c r="B32" s="457"/>
      <c r="C32" s="457"/>
      <c r="D32" s="457"/>
      <c r="E32" s="457"/>
      <c r="F32" s="457"/>
      <c r="G32" s="457"/>
      <c r="H32" s="457"/>
      <c r="I32" s="457"/>
      <c r="J32" s="457"/>
    </row>
    <row r="33" spans="1:10" ht="8.25" customHeight="1" x14ac:dyDescent="0.25"/>
    <row r="34" spans="1:10" x14ac:dyDescent="0.25">
      <c r="A34" s="456" t="s">
        <v>49</v>
      </c>
      <c r="B34" s="457"/>
      <c r="C34" s="457"/>
      <c r="D34" s="457"/>
      <c r="E34" s="457"/>
      <c r="F34" s="457"/>
      <c r="G34" s="457"/>
      <c r="H34" s="457"/>
      <c r="I34" s="457"/>
      <c r="J34" s="457"/>
    </row>
    <row r="35" spans="1:10" ht="8.25" customHeight="1" x14ac:dyDescent="0.25"/>
    <row r="36" spans="1:10" ht="29.25" customHeight="1" x14ac:dyDescent="0.25">
      <c r="A36" s="456" t="s">
        <v>50</v>
      </c>
      <c r="B36" s="457"/>
      <c r="C36" s="457"/>
      <c r="D36" s="457"/>
      <c r="E36" s="457"/>
      <c r="F36" s="457"/>
      <c r="G36" s="457"/>
      <c r="H36" s="457"/>
      <c r="I36" s="457"/>
      <c r="J36" s="457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opLeftCell="A4" workbookViewId="0">
      <selection activeCell="V12" sqref="V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8.7109375" customWidth="1"/>
    <col min="5" max="6" width="25.28515625" customWidth="1"/>
    <col min="7" max="9" width="25.28515625" style="270" customWidth="1"/>
    <col min="11" max="11" width="11.7109375" hidden="1" customWidth="1"/>
    <col min="12" max="12" width="10.85546875" hidden="1" customWidth="1"/>
    <col min="13" max="13" width="11.7109375" hidden="1" customWidth="1"/>
    <col min="14" max="14" width="0" hidden="1" customWidth="1"/>
    <col min="15" max="15" width="11.140625" hidden="1" customWidth="1"/>
    <col min="16" max="17" width="0" hidden="1" customWidth="1"/>
  </cols>
  <sheetData>
    <row r="1" spans="1:15" ht="42" customHeight="1" x14ac:dyDescent="0.25">
      <c r="A1" s="443" t="s">
        <v>57</v>
      </c>
      <c r="B1" s="443"/>
      <c r="C1" s="443"/>
      <c r="D1" s="443"/>
      <c r="E1" s="443"/>
      <c r="F1" s="443"/>
      <c r="G1" s="443"/>
      <c r="H1" s="443"/>
      <c r="I1" s="443"/>
    </row>
    <row r="2" spans="1:15" ht="18" customHeight="1" x14ac:dyDescent="0.25">
      <c r="A2" s="5"/>
      <c r="B2" s="5"/>
      <c r="C2" s="5"/>
      <c r="D2" s="5"/>
      <c r="E2" s="5"/>
      <c r="F2" s="5"/>
      <c r="G2" s="276"/>
      <c r="H2" s="276"/>
      <c r="I2" s="276"/>
    </row>
    <row r="3" spans="1:15" ht="15.75" x14ac:dyDescent="0.25">
      <c r="A3" s="443" t="s">
        <v>35</v>
      </c>
      <c r="B3" s="443"/>
      <c r="C3" s="443"/>
      <c r="D3" s="443"/>
      <c r="E3" s="443"/>
      <c r="F3" s="443"/>
      <c r="G3" s="443"/>
      <c r="H3" s="444"/>
      <c r="I3" s="444"/>
    </row>
    <row r="4" spans="1:15" ht="18" x14ac:dyDescent="0.25">
      <c r="A4" s="5"/>
      <c r="B4" s="5"/>
      <c r="C4" s="5"/>
      <c r="D4" s="5"/>
      <c r="E4" s="5"/>
      <c r="F4" s="5"/>
      <c r="G4" s="276"/>
      <c r="H4" s="277"/>
      <c r="I4" s="277"/>
    </row>
    <row r="5" spans="1:15" ht="18" customHeight="1" x14ac:dyDescent="0.25">
      <c r="A5" s="443" t="s">
        <v>15</v>
      </c>
      <c r="B5" s="445"/>
      <c r="C5" s="445"/>
      <c r="D5" s="445"/>
      <c r="E5" s="445"/>
      <c r="F5" s="445"/>
      <c r="G5" s="445"/>
      <c r="H5" s="445"/>
      <c r="I5" s="445"/>
    </row>
    <row r="6" spans="1:15" ht="18" x14ac:dyDescent="0.25">
      <c r="A6" s="5"/>
      <c r="B6" s="5"/>
      <c r="C6" s="5"/>
      <c r="D6" s="5"/>
      <c r="E6" s="5"/>
      <c r="F6" s="5"/>
      <c r="G6" s="276"/>
      <c r="H6" s="277"/>
      <c r="I6" s="277"/>
    </row>
    <row r="7" spans="1:15" ht="15.75" x14ac:dyDescent="0.25">
      <c r="A7" s="443" t="s">
        <v>1</v>
      </c>
      <c r="B7" s="464"/>
      <c r="C7" s="464"/>
      <c r="D7" s="464"/>
      <c r="E7" s="464"/>
      <c r="F7" s="464"/>
      <c r="G7" s="464"/>
      <c r="H7" s="464"/>
      <c r="I7" s="464"/>
    </row>
    <row r="8" spans="1:15" ht="18" x14ac:dyDescent="0.25">
      <c r="A8" s="5"/>
      <c r="B8" s="5"/>
      <c r="C8" s="5"/>
      <c r="D8" s="276"/>
      <c r="E8" s="5"/>
      <c r="F8" s="276"/>
      <c r="G8" s="276"/>
      <c r="H8" s="277"/>
      <c r="I8" s="277"/>
      <c r="K8" t="s">
        <v>282</v>
      </c>
      <c r="M8" t="s">
        <v>283</v>
      </c>
      <c r="O8" t="s">
        <v>5554</v>
      </c>
    </row>
    <row r="9" spans="1:15" ht="27.75" customHeight="1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78" t="s">
        <v>51</v>
      </c>
      <c r="H9" s="278" t="s">
        <v>52</v>
      </c>
      <c r="I9" s="278" t="s">
        <v>53</v>
      </c>
    </row>
    <row r="10" spans="1:15" ht="15.75" customHeight="1" x14ac:dyDescent="0.25">
      <c r="A10" s="287"/>
      <c r="B10" s="287"/>
      <c r="C10" s="287"/>
      <c r="D10" s="287" t="s">
        <v>284</v>
      </c>
      <c r="E10" s="288">
        <f t="shared" ref="E10:F10" si="0">E11+E26</f>
        <v>1326430.4240493728</v>
      </c>
      <c r="F10" s="288">
        <f t="shared" si="0"/>
        <v>1318347.1378508222</v>
      </c>
      <c r="G10" s="288">
        <f>G11+G26</f>
        <v>1316625.5958590484</v>
      </c>
      <c r="H10" s="288">
        <f t="shared" ref="H10" si="1">H11+H26</f>
        <v>1340918.3042590749</v>
      </c>
      <c r="I10" s="288">
        <f t="shared" ref="I10" si="2">I11+I26</f>
        <v>1340918.3042590749</v>
      </c>
      <c r="K10" s="270"/>
    </row>
    <row r="11" spans="1:15" ht="15.75" customHeight="1" x14ac:dyDescent="0.25">
      <c r="A11" s="281">
        <v>6</v>
      </c>
      <c r="B11" s="281"/>
      <c r="C11" s="281"/>
      <c r="D11" s="281" t="s">
        <v>19</v>
      </c>
      <c r="E11" s="282">
        <f t="shared" ref="E11" si="3">E12+E16+E18+E21+E14</f>
        <v>1325659.6230672239</v>
      </c>
      <c r="F11" s="282">
        <f>F12+F16+F18+F21+F14</f>
        <v>1318347.1378508222</v>
      </c>
      <c r="G11" s="282">
        <f>G12+G16+G18+G21+G14</f>
        <v>1316625.5958590484</v>
      </c>
      <c r="H11" s="282">
        <f t="shared" ref="H11:I11" si="4">H12+H16+H18+H21+H14</f>
        <v>1340918.3042590749</v>
      </c>
      <c r="I11" s="282">
        <f t="shared" si="4"/>
        <v>1340918.3042590749</v>
      </c>
      <c r="K11" s="270">
        <f>G11+G26</f>
        <v>1316625.5958590484</v>
      </c>
      <c r="M11" s="270">
        <f>G34+G61</f>
        <v>1325588.2343884797</v>
      </c>
      <c r="O11" s="270">
        <f>M11-K11</f>
        <v>8962.6385294313077</v>
      </c>
    </row>
    <row r="12" spans="1:15" ht="38.25" x14ac:dyDescent="0.25">
      <c r="A12" s="274"/>
      <c r="B12" s="275">
        <v>63</v>
      </c>
      <c r="C12" s="275"/>
      <c r="D12" s="275" t="s">
        <v>55</v>
      </c>
      <c r="E12" s="279">
        <f>E13</f>
        <v>1081931.1553520472</v>
      </c>
      <c r="F12" s="279">
        <f>F13</f>
        <v>1055569.181763886</v>
      </c>
      <c r="G12" s="279">
        <f>G13</f>
        <v>1188824.1518348928</v>
      </c>
      <c r="H12" s="279">
        <f t="shared" ref="H12:I12" si="5">H13</f>
        <v>1212255.5555697125</v>
      </c>
      <c r="I12" s="279">
        <f t="shared" si="5"/>
        <v>1212255.5555697125</v>
      </c>
      <c r="K12" s="270"/>
      <c r="O12" s="296">
        <f>'POSEBNI DIO'!G374+'POSEBNI DIO'!G378</f>
        <v>8962.6385294312822</v>
      </c>
    </row>
    <row r="13" spans="1:15" x14ac:dyDescent="0.25">
      <c r="A13" s="14"/>
      <c r="B13" s="14"/>
      <c r="C13" s="15" t="s">
        <v>65</v>
      </c>
      <c r="D13" s="15" t="s">
        <v>255</v>
      </c>
      <c r="E13" s="270">
        <f>8151810.29/7.5345</f>
        <v>1081931.1553520472</v>
      </c>
      <c r="F13" s="280">
        <f>'POSEBNI DIO'!F376</f>
        <v>1055569.181763886</v>
      </c>
      <c r="G13" s="280">
        <f>'POSEBNI DIO'!G376</f>
        <v>1188824.1518348928</v>
      </c>
      <c r="H13" s="280">
        <f>'POSEBNI DIO'!H376</f>
        <v>1212255.5555697125</v>
      </c>
      <c r="I13" s="280">
        <f>'POSEBNI DIO'!I376</f>
        <v>1212255.5555697125</v>
      </c>
    </row>
    <row r="14" spans="1:15" x14ac:dyDescent="0.25">
      <c r="A14" s="274"/>
      <c r="B14" s="275">
        <v>64</v>
      </c>
      <c r="C14" s="275"/>
      <c r="D14" s="275" t="s">
        <v>277</v>
      </c>
      <c r="E14" s="279">
        <f t="shared" ref="E14:F14" si="6">E15</f>
        <v>0.26544561682925211</v>
      </c>
      <c r="F14" s="279">
        <f t="shared" si="6"/>
        <v>0.3</v>
      </c>
      <c r="G14" s="279">
        <f>G15</f>
        <v>0.3</v>
      </c>
      <c r="H14" s="279">
        <f t="shared" ref="H14:I14" si="7">H15</f>
        <v>0.3</v>
      </c>
      <c r="I14" s="279">
        <f t="shared" si="7"/>
        <v>0.3</v>
      </c>
    </row>
    <row r="15" spans="1:15" x14ac:dyDescent="0.25">
      <c r="A15" s="14"/>
      <c r="B15" s="14"/>
      <c r="C15" s="15" t="s">
        <v>63</v>
      </c>
      <c r="D15" s="15" t="s">
        <v>42</v>
      </c>
      <c r="E15" s="280">
        <f>2/7.5345</f>
        <v>0.26544561682925211</v>
      </c>
      <c r="F15" s="280">
        <v>0.3</v>
      </c>
      <c r="G15" s="280">
        <v>0.3</v>
      </c>
      <c r="H15" s="280">
        <v>0.3</v>
      </c>
      <c r="I15" s="280">
        <v>0.3</v>
      </c>
      <c r="O15" s="270">
        <f>O11-O12</f>
        <v>2.5465851649641991E-11</v>
      </c>
    </row>
    <row r="16" spans="1:15" ht="25.5" x14ac:dyDescent="0.25">
      <c r="A16" s="274"/>
      <c r="B16" s="275">
        <v>65</v>
      </c>
      <c r="C16" s="275"/>
      <c r="D16" s="275" t="s">
        <v>279</v>
      </c>
      <c r="E16" s="279">
        <f t="shared" ref="E16:F16" si="8">E17</f>
        <v>25405.401818302475</v>
      </c>
      <c r="F16" s="279">
        <f t="shared" si="8"/>
        <v>29716.636804034773</v>
      </c>
      <c r="G16" s="279">
        <f>G17</f>
        <v>43065.233260335786</v>
      </c>
      <c r="H16" s="279">
        <f t="shared" ref="H16:I16" si="9">H17</f>
        <v>43926.5379255425</v>
      </c>
      <c r="I16" s="279">
        <f t="shared" si="9"/>
        <v>43926.5379255425</v>
      </c>
    </row>
    <row r="17" spans="1:11" ht="25.5" x14ac:dyDescent="0.25">
      <c r="A17" s="14"/>
      <c r="B17" s="29"/>
      <c r="C17" s="16" t="s">
        <v>271</v>
      </c>
      <c r="D17" s="18" t="s">
        <v>56</v>
      </c>
      <c r="E17" s="280">
        <f>191417/7.5345</f>
        <v>25405.401818302475</v>
      </c>
      <c r="F17" s="280">
        <f>'POSEBNI DIO'!F375</f>
        <v>29716.636804034773</v>
      </c>
      <c r="G17" s="280">
        <f>'POSEBNI DIO'!G375</f>
        <v>43065.233260335786</v>
      </c>
      <c r="H17" s="280">
        <f>'POSEBNI DIO'!H375</f>
        <v>43926.5379255425</v>
      </c>
      <c r="I17" s="280">
        <f>'POSEBNI DIO'!I375</f>
        <v>43926.5379255425</v>
      </c>
      <c r="K17" s="270"/>
    </row>
    <row r="18" spans="1:11" ht="25.5" x14ac:dyDescent="0.25">
      <c r="A18" s="274"/>
      <c r="B18" s="275">
        <v>66</v>
      </c>
      <c r="C18" s="275"/>
      <c r="D18" s="275" t="s">
        <v>278</v>
      </c>
      <c r="E18" s="279">
        <f t="shared" ref="E18:F18" si="10">SUM(E19:E20)</f>
        <v>3438.5121773176725</v>
      </c>
      <c r="F18" s="279">
        <f t="shared" si="10"/>
        <v>464.22982945119122</v>
      </c>
      <c r="G18" s="279">
        <f>SUM(G19:G20)</f>
        <v>1008.393343951158</v>
      </c>
      <c r="H18" s="279">
        <f t="shared" ref="H18:I18" si="11">SUM(H19:H20)</f>
        <v>1008.393343951158</v>
      </c>
      <c r="I18" s="279">
        <f t="shared" si="11"/>
        <v>1008.393343951158</v>
      </c>
    </row>
    <row r="19" spans="1:11" x14ac:dyDescent="0.25">
      <c r="A19" s="14"/>
      <c r="B19" s="14"/>
      <c r="C19" s="15" t="s">
        <v>63</v>
      </c>
      <c r="D19" s="286" t="s">
        <v>42</v>
      </c>
      <c r="E19" s="280">
        <f>4000/7.5345</f>
        <v>530.89123365850423</v>
      </c>
      <c r="F19" s="280">
        <f>'POSEBNI DIO'!F373-F15</f>
        <v>397.86842524387816</v>
      </c>
      <c r="G19" s="280">
        <f>'POSEBNI DIO'!G373-G15</f>
        <v>477.50211029265381</v>
      </c>
      <c r="H19" s="280">
        <f>'POSEBNI DIO'!H373-H15</f>
        <v>477.50211029265381</v>
      </c>
      <c r="I19" s="280">
        <f>'POSEBNI DIO'!I373-I15</f>
        <v>477.50211029265381</v>
      </c>
    </row>
    <row r="20" spans="1:11" x14ac:dyDescent="0.25">
      <c r="A20" s="14"/>
      <c r="B20" s="14"/>
      <c r="C20" s="15" t="s">
        <v>3455</v>
      </c>
      <c r="D20" s="286" t="s">
        <v>256</v>
      </c>
      <c r="E20" s="280">
        <f>21907.47/7.5345</f>
        <v>2907.620943659168</v>
      </c>
      <c r="F20" s="280">
        <f>'POSEBNI DIO'!F377</f>
        <v>66.361404207313029</v>
      </c>
      <c r="G20" s="280">
        <f>'POSEBNI DIO'!G377</f>
        <v>530.89123365850423</v>
      </c>
      <c r="H20" s="280">
        <f>'POSEBNI DIO'!H377</f>
        <v>530.89123365850423</v>
      </c>
      <c r="I20" s="280">
        <f>'POSEBNI DIO'!I377</f>
        <v>530.89123365850423</v>
      </c>
    </row>
    <row r="21" spans="1:11" ht="25.5" x14ac:dyDescent="0.25">
      <c r="A21" s="274"/>
      <c r="B21" s="275">
        <v>67</v>
      </c>
      <c r="C21" s="275"/>
      <c r="D21" s="275" t="s">
        <v>280</v>
      </c>
      <c r="E21" s="279">
        <f t="shared" ref="E21:F21" si="12">SUM(E22:E25)</f>
        <v>214884.28827393986</v>
      </c>
      <c r="F21" s="279">
        <f t="shared" si="12"/>
        <v>232596.78945345024</v>
      </c>
      <c r="G21" s="279">
        <f>SUM(G22:G25)</f>
        <v>83727.517419868585</v>
      </c>
      <c r="H21" s="279">
        <f t="shared" ref="H21:I21" si="13">SUM(H22:H25)</f>
        <v>83727.517419868585</v>
      </c>
      <c r="I21" s="279">
        <f t="shared" si="13"/>
        <v>83727.517419868585</v>
      </c>
      <c r="K21" s="270"/>
    </row>
    <row r="22" spans="1:11" x14ac:dyDescent="0.25">
      <c r="A22" s="14"/>
      <c r="B22" s="14"/>
      <c r="C22" s="15" t="s">
        <v>265</v>
      </c>
      <c r="D22" s="286" t="s">
        <v>266</v>
      </c>
      <c r="E22" s="270">
        <f>(378725.49+175000+13750+720118)/7.5345</f>
        <v>170893.02408918971</v>
      </c>
      <c r="F22" s="280">
        <f>'POSEBNI DIO'!F370</f>
        <v>95232.251642444753</v>
      </c>
      <c r="G22" s="280">
        <f>'POSEBNI DIO'!G370</f>
        <v>47411.759240825522</v>
      </c>
      <c r="H22" s="280">
        <f>'POSEBNI DIO'!H370</f>
        <v>47411.759240825522</v>
      </c>
      <c r="I22" s="280">
        <f>'POSEBNI DIO'!I370</f>
        <v>47411.759240825522</v>
      </c>
      <c r="K22" s="270"/>
    </row>
    <row r="23" spans="1:11" x14ac:dyDescent="0.25">
      <c r="A23" s="14"/>
      <c r="B23" s="14"/>
      <c r="C23" s="15" t="s">
        <v>62</v>
      </c>
      <c r="D23" s="286" t="s">
        <v>20</v>
      </c>
      <c r="E23" s="280">
        <f>1619045.67/7.5345-E22-E25</f>
        <v>33148.109363594136</v>
      </c>
      <c r="F23" s="280">
        <f>'POSEBNI DIO'!F371</f>
        <v>108126.14225984085</v>
      </c>
      <c r="G23" s="280">
        <f>'POSEBNI DIO'!G371</f>
        <v>8370.7229411374337</v>
      </c>
      <c r="H23" s="280">
        <f>'POSEBNI DIO'!H371</f>
        <v>8370.7229411374337</v>
      </c>
      <c r="I23" s="280">
        <f>'POSEBNI DIO'!I371</f>
        <v>8370.7229411374337</v>
      </c>
      <c r="K23" s="270"/>
    </row>
    <row r="24" spans="1:11" x14ac:dyDescent="0.25">
      <c r="A24" s="14"/>
      <c r="B24" s="14"/>
      <c r="C24" s="15" t="s">
        <v>281</v>
      </c>
      <c r="D24" s="286" t="s">
        <v>244</v>
      </c>
      <c r="E24" s="280">
        <f>'POSEBNI DIO'!E369</f>
        <v>0</v>
      </c>
      <c r="F24" s="280">
        <v>2256.29</v>
      </c>
      <c r="G24" s="280">
        <f>'POSEBNI DIO'!G369</f>
        <v>2256.2877430486428</v>
      </c>
      <c r="H24" s="280">
        <f>'POSEBNI DIO'!H369</f>
        <v>2256.2877430486428</v>
      </c>
      <c r="I24" s="280">
        <f>'POSEBNI DIO'!I369</f>
        <v>2256.2877430486428</v>
      </c>
    </row>
    <row r="25" spans="1:11" ht="25.5" x14ac:dyDescent="0.25">
      <c r="A25" s="14"/>
      <c r="B25" s="14"/>
      <c r="C25" s="15" t="s">
        <v>2015</v>
      </c>
      <c r="D25" s="286" t="s">
        <v>236</v>
      </c>
      <c r="E25" s="270">
        <f>(20322.41+61375.34)/7.5345</f>
        <v>10843.154821156015</v>
      </c>
      <c r="F25" s="280">
        <f>'POSEBNI DIO'!F372</f>
        <v>26982.105551164634</v>
      </c>
      <c r="G25" s="280">
        <f>'POSEBNI DIO'!G372</f>
        <v>25688.747494856987</v>
      </c>
      <c r="H25" s="280">
        <f>'POSEBNI DIO'!H372</f>
        <v>25688.747494856987</v>
      </c>
      <c r="I25" s="280">
        <f>'POSEBNI DIO'!I372</f>
        <v>25688.747494856987</v>
      </c>
      <c r="K25" s="270"/>
    </row>
    <row r="26" spans="1:11" ht="25.5" x14ac:dyDescent="0.25">
      <c r="A26" s="283">
        <v>7</v>
      </c>
      <c r="B26" s="284"/>
      <c r="C26" s="284"/>
      <c r="D26" s="285" t="s">
        <v>21</v>
      </c>
      <c r="E26" s="282">
        <f>E27</f>
        <v>770.80098214878228</v>
      </c>
      <c r="F26" s="282">
        <v>0</v>
      </c>
      <c r="G26" s="282">
        <v>0</v>
      </c>
      <c r="H26" s="282">
        <v>0</v>
      </c>
      <c r="I26" s="282">
        <v>0</v>
      </c>
    </row>
    <row r="27" spans="1:11" ht="25.5" x14ac:dyDescent="0.25">
      <c r="A27" s="274"/>
      <c r="B27" s="275">
        <v>72</v>
      </c>
      <c r="C27" s="275"/>
      <c r="D27" s="275" t="s">
        <v>54</v>
      </c>
      <c r="E27" s="279">
        <f>E28</f>
        <v>770.80098214878228</v>
      </c>
      <c r="F27" s="279">
        <v>0</v>
      </c>
      <c r="G27" s="279">
        <v>0</v>
      </c>
      <c r="H27" s="279">
        <v>0</v>
      </c>
      <c r="I27" s="279">
        <v>0</v>
      </c>
    </row>
    <row r="28" spans="1:11" x14ac:dyDescent="0.25">
      <c r="A28" s="16"/>
      <c r="B28" s="16"/>
      <c r="C28" s="15" t="s">
        <v>63</v>
      </c>
      <c r="D28" s="286" t="s">
        <v>42</v>
      </c>
      <c r="E28" s="142">
        <f>5807.6/7.5345</f>
        <v>770.80098214878228</v>
      </c>
      <c r="F28" s="142">
        <v>0</v>
      </c>
      <c r="G28" s="142">
        <v>0</v>
      </c>
      <c r="H28" s="142">
        <v>0</v>
      </c>
      <c r="I28" s="143">
        <v>0</v>
      </c>
    </row>
    <row r="30" spans="1:11" ht="15.75" x14ac:dyDescent="0.25">
      <c r="A30" s="443" t="s">
        <v>22</v>
      </c>
      <c r="B30" s="464"/>
      <c r="C30" s="464"/>
      <c r="D30" s="464"/>
      <c r="E30" s="464"/>
      <c r="F30" s="464"/>
      <c r="G30" s="464"/>
      <c r="H30" s="464"/>
      <c r="I30" s="464"/>
    </row>
    <row r="31" spans="1:11" ht="18" x14ac:dyDescent="0.25">
      <c r="A31" s="5"/>
      <c r="B31" s="5"/>
      <c r="C31" s="5"/>
      <c r="D31" s="5"/>
      <c r="E31" s="5"/>
      <c r="F31" s="5"/>
      <c r="G31" s="276"/>
      <c r="H31" s="277"/>
      <c r="I31" s="277"/>
    </row>
    <row r="32" spans="1:11" ht="25.5" x14ac:dyDescent="0.25">
      <c r="A32" s="23" t="s">
        <v>16</v>
      </c>
      <c r="B32" s="22" t="s">
        <v>17</v>
      </c>
      <c r="C32" s="22" t="s">
        <v>18</v>
      </c>
      <c r="D32" s="22" t="s">
        <v>23</v>
      </c>
      <c r="E32" s="22" t="s">
        <v>12</v>
      </c>
      <c r="F32" s="23" t="s">
        <v>13</v>
      </c>
      <c r="G32" s="278" t="s">
        <v>51</v>
      </c>
      <c r="H32" s="278" t="s">
        <v>52</v>
      </c>
      <c r="I32" s="278" t="s">
        <v>53</v>
      </c>
    </row>
    <row r="33" spans="1:13" ht="15.75" customHeight="1" x14ac:dyDescent="0.25">
      <c r="A33" s="287"/>
      <c r="B33" s="287"/>
      <c r="C33" s="287"/>
      <c r="D33" s="287" t="s">
        <v>285</v>
      </c>
      <c r="E33" s="288">
        <f>E34+E61</f>
        <v>1323801.2462671711</v>
      </c>
      <c r="F33" s="288">
        <f>F34+F61</f>
        <v>1323191.5203579559</v>
      </c>
      <c r="G33" s="288">
        <f>G34+G61</f>
        <v>1325588.2343884797</v>
      </c>
      <c r="H33" s="288">
        <f>H34+H61</f>
        <v>1340918.3042590749</v>
      </c>
      <c r="I33" s="288">
        <f>I34+I61</f>
        <v>1340918.3042590749</v>
      </c>
      <c r="K33" s="270"/>
    </row>
    <row r="34" spans="1:13" ht="15.75" customHeight="1" x14ac:dyDescent="0.25">
      <c r="A34" s="281">
        <v>3</v>
      </c>
      <c r="B34" s="281"/>
      <c r="C34" s="281"/>
      <c r="D34" s="281" t="s">
        <v>24</v>
      </c>
      <c r="E34" s="282">
        <f>E35+E39+E49+E54+E56+E58</f>
        <v>1282038.2825668592</v>
      </c>
      <c r="F34" s="282">
        <f>F35+F39+F49+F54+F56+F58</f>
        <v>1211200.0146176945</v>
      </c>
      <c r="G34" s="282">
        <f t="shared" ref="G34" si="14">G35+G39+G49+G54+G56+G58</f>
        <v>1318806.787709868</v>
      </c>
      <c r="H34" s="282">
        <f>H35+H39+H49+H54+H56+H58</f>
        <v>1337186.5203052624</v>
      </c>
      <c r="I34" s="282">
        <f t="shared" ref="I34" si="15">I35+I39+I49+I54+I56+I58</f>
        <v>1337186.5203052624</v>
      </c>
      <c r="K34" s="270"/>
    </row>
    <row r="35" spans="1:13" ht="15.75" customHeight="1" x14ac:dyDescent="0.25">
      <c r="A35" s="274"/>
      <c r="B35" s="275">
        <v>31</v>
      </c>
      <c r="C35" s="275"/>
      <c r="D35" s="275" t="s">
        <v>25</v>
      </c>
      <c r="E35" s="279">
        <f t="shared" ref="E35:F35" si="16">SUM(E36:E38)</f>
        <v>1008145.6473554979</v>
      </c>
      <c r="F35" s="279">
        <f t="shared" si="16"/>
        <v>990790.5847983748</v>
      </c>
      <c r="G35" s="279">
        <f>SUM(G36:G38)</f>
        <v>1096857.1238967415</v>
      </c>
      <c r="H35" s="279">
        <f t="shared" ref="H35" si="17">SUM(H36:H38)</f>
        <v>1118195.8192315348</v>
      </c>
      <c r="I35" s="279">
        <f t="shared" ref="I35" si="18">SUM(I36:I38)</f>
        <v>1118195.8192315348</v>
      </c>
      <c r="K35" s="270"/>
      <c r="L35" s="270"/>
    </row>
    <row r="36" spans="1:13" x14ac:dyDescent="0.25">
      <c r="A36" s="14"/>
      <c r="B36" s="14"/>
      <c r="C36" s="15" t="s">
        <v>62</v>
      </c>
      <c r="D36" s="15" t="s">
        <v>20</v>
      </c>
      <c r="E36" s="280">
        <f>'POSEBNI DIO'!E82+'POSEBNI DIO'!E101+'POSEBNI DIO'!E120+'POSEBNI DIO'!E139+'POSEBNI DIO'!E158+'POSEBNI DIO'!E172</f>
        <v>18657.504811201805</v>
      </c>
      <c r="F36" s="280">
        <f>'POSEBNI DIO'!F82+'POSEBNI DIO'!F101+'POSEBNI DIO'!F120+'POSEBNI DIO'!F139+'POSEBNI DIO'!F158+'POSEBNI DIO'!F172</f>
        <v>5296.7543940236001</v>
      </c>
      <c r="G36" s="280">
        <f>'POSEBNI DIO'!G82+'POSEBNI DIO'!G101+'POSEBNI DIO'!G120+'POSEBNI DIO'!G139+'POSEBNI DIO'!G158+'POSEBNI DIO'!G172</f>
        <v>4488.353573561616</v>
      </c>
      <c r="H36" s="280">
        <f>'POSEBNI DIO'!H82+'POSEBNI DIO'!H101+'POSEBNI DIO'!H120+'POSEBNI DIO'!H139+'POSEBNI DIO'!H158+'POSEBNI DIO'!H172</f>
        <v>4488.353573561616</v>
      </c>
      <c r="I36" s="280">
        <f>'POSEBNI DIO'!I82+'POSEBNI DIO'!I101+'POSEBNI DIO'!I120+'POSEBNI DIO'!I139+'POSEBNI DIO'!I158+'POSEBNI DIO'!I172</f>
        <v>4488.353573561616</v>
      </c>
    </row>
    <row r="37" spans="1:13" x14ac:dyDescent="0.25">
      <c r="A37" s="14"/>
      <c r="B37" s="14"/>
      <c r="C37" s="15" t="s">
        <v>267</v>
      </c>
      <c r="D37" s="15" t="s">
        <v>268</v>
      </c>
      <c r="E37" s="280">
        <f>'POSEBNI DIO'!E91+'POSEBNI DIO'!E110+'POSEBNI DIO'!E129+'POSEBNI DIO'!E139+'POSEBNI DIO'!E148+'POSEBNI DIO'!E167+'POSEBNI DIO'!E181</f>
        <v>10806.403875506005</v>
      </c>
      <c r="F37" s="280">
        <f>'POSEBNI DIO'!F91+'POSEBNI DIO'!F110+'POSEBNI DIO'!F129+'POSEBNI DIO'!F139+'POSEBNI DIO'!F148+'POSEBNI DIO'!F167+'POSEBNI DIO'!F181</f>
        <v>26571.539608678053</v>
      </c>
      <c r="G37" s="280">
        <f>'POSEBNI DIO'!G91+'POSEBNI DIO'!G110+'POSEBNI DIO'!G129+'POSEBNI DIO'!G139+'POSEBNI DIO'!G148+'POSEBNI DIO'!G167+'POSEBNI DIO'!G181</f>
        <v>25434.003583515827</v>
      </c>
      <c r="H37" s="280">
        <f>'POSEBNI DIO'!H91+'POSEBNI DIO'!H110+'POSEBNI DIO'!H129+'POSEBNI DIO'!H139+'POSEBNI DIO'!H148+'POSEBNI DIO'!H167+'POSEBNI DIO'!H181</f>
        <v>25434.003583515827</v>
      </c>
      <c r="I37" s="280">
        <f>'POSEBNI DIO'!I91+'POSEBNI DIO'!I110+'POSEBNI DIO'!I129+'POSEBNI DIO'!I148+'POSEBNI DIO'!I167</f>
        <v>25434.003583515827</v>
      </c>
      <c r="M37" s="270"/>
    </row>
    <row r="38" spans="1:13" x14ac:dyDescent="0.25">
      <c r="A38" s="14"/>
      <c r="B38" s="14"/>
      <c r="C38" s="15" t="s">
        <v>65</v>
      </c>
      <c r="D38" s="15" t="s">
        <v>255</v>
      </c>
      <c r="E38" s="280">
        <f>'POSEBNI DIO'!E291</f>
        <v>978681.73866879009</v>
      </c>
      <c r="F38" s="280">
        <f>'POSEBNI DIO'!F291</f>
        <v>958922.29079567315</v>
      </c>
      <c r="G38" s="280">
        <f>'POSEBNI DIO'!G291</f>
        <v>1066934.7667396641</v>
      </c>
      <c r="H38" s="280">
        <f>'POSEBNI DIO'!H291</f>
        <v>1088273.4620744574</v>
      </c>
      <c r="I38" s="280">
        <f>'POSEBNI DIO'!I291</f>
        <v>1088273.4620744574</v>
      </c>
      <c r="M38" s="270"/>
    </row>
    <row r="39" spans="1:13" x14ac:dyDescent="0.25">
      <c r="A39" s="274"/>
      <c r="B39" s="275">
        <v>32</v>
      </c>
      <c r="C39" s="275"/>
      <c r="D39" s="275" t="s">
        <v>38</v>
      </c>
      <c r="E39" s="279">
        <f>SUM(E40:E48)</f>
        <v>263727.73243081826</v>
      </c>
      <c r="F39" s="279">
        <f>SUM(F40:F48)</f>
        <v>217024.99594779545</v>
      </c>
      <c r="G39" s="279">
        <f>SUM(G40:G48)</f>
        <v>218273.24202004116</v>
      </c>
      <c r="H39" s="279">
        <f>SUM(H40:H48)</f>
        <v>215539.90805494721</v>
      </c>
      <c r="I39" s="279">
        <f>SUM(I40:I48)</f>
        <v>215539.90805494721</v>
      </c>
      <c r="K39" s="270"/>
      <c r="L39" s="270"/>
    </row>
    <row r="40" spans="1:13" x14ac:dyDescent="0.25">
      <c r="A40" s="14"/>
      <c r="B40" s="14"/>
      <c r="C40" s="15" t="s">
        <v>62</v>
      </c>
      <c r="D40" s="15" t="s">
        <v>20</v>
      </c>
      <c r="E40" s="280">
        <f>'POSEBNI DIO'!E57+'POSEBNI DIO'!E66+'POSEBNI DIO'!E72+'POSEBNI DIO'!E77+'POSEBNI DIO'!E86+'POSEBNI DIO'!E105+'POSEBNI DIO'!E124+'POSEBNI DIO'!E143+'POSEBNI DIO'!E162+'POSEBNI DIO'!E176</f>
        <v>1286.7091379653593</v>
      </c>
      <c r="F40" s="280">
        <f>'POSEBNI DIO'!F57+'POSEBNI DIO'!F66+'POSEBNI DIO'!F72+'POSEBNI DIO'!F77+'POSEBNI DIO'!F86+'POSEBNI DIO'!F105+'POSEBNI DIO'!F124+'POSEBNI DIO'!F133+'POSEBNI DIO'!F143+'POSEBNI DIO'!F162+'POSEBNI DIO'!F176</f>
        <v>3287.2815548477006</v>
      </c>
      <c r="G40" s="280">
        <f>'POSEBNI DIO'!G57+'POSEBNI DIO'!G66+'POSEBNI DIO'!G72+'POSEBNI DIO'!G77+'POSEBNI DIO'!G86+'POSEBNI DIO'!G105+'POSEBNI DIO'!G124+'POSEBNI DIO'!G143+'POSEBNI DIO'!G162+'POSEBNI DIO'!G176</f>
        <v>3882.3693675758177</v>
      </c>
      <c r="H40" s="280">
        <f>'POSEBNI DIO'!H57+'POSEBNI DIO'!H66+'POSEBNI DIO'!H72+'POSEBNI DIO'!H77+'POSEBNI DIO'!H86+'POSEBNI DIO'!H105+'POSEBNI DIO'!H124+'POSEBNI DIO'!H143+'POSEBNI DIO'!H162+'POSEBNI DIO'!H176</f>
        <v>3882.3693675758177</v>
      </c>
      <c r="I40" s="280">
        <f>'POSEBNI DIO'!I57+'POSEBNI DIO'!I66+'POSEBNI DIO'!I72+'POSEBNI DIO'!I77+'POSEBNI DIO'!I86+'POSEBNI DIO'!I105+'POSEBNI DIO'!I124+'POSEBNI DIO'!I143+'POSEBNI DIO'!I162+'POSEBNI DIO'!I176</f>
        <v>3882.3693675758177</v>
      </c>
    </row>
    <row r="41" spans="1:13" x14ac:dyDescent="0.25">
      <c r="A41" s="14"/>
      <c r="B41" s="29"/>
      <c r="C41" s="15" t="s">
        <v>265</v>
      </c>
      <c r="D41" s="15" t="s">
        <v>266</v>
      </c>
      <c r="E41" s="280">
        <f>'POSEBNI DIO'!E22+'POSEBNI DIO'!E46+'POSEBNI DIO'!E203</f>
        <v>154601.32722808415</v>
      </c>
      <c r="F41" s="280">
        <f>'POSEBNI DIO'!F22+'POSEBNI DIO'!F46+'POSEBNI DIO'!F207</f>
        <v>94236.830579335045</v>
      </c>
      <c r="G41" s="280">
        <f>'POSEBNI DIO'!G22+'POSEBNI DIO'!G46</f>
        <v>46283.615369301202</v>
      </c>
      <c r="H41" s="280">
        <f>'POSEBNI DIO'!H22+'POSEBNI DIO'!H46</f>
        <v>46283.615369301202</v>
      </c>
      <c r="I41" s="280">
        <f>'POSEBNI DIO'!I22+'POSEBNI DIO'!I46</f>
        <v>46283.615369301202</v>
      </c>
    </row>
    <row r="42" spans="1:13" x14ac:dyDescent="0.25">
      <c r="A42" s="14"/>
      <c r="B42" s="14"/>
      <c r="C42" s="15" t="s">
        <v>267</v>
      </c>
      <c r="D42" s="15" t="s">
        <v>268</v>
      </c>
      <c r="E42" s="280">
        <f>'POSEBNI DIO'!E95+'POSEBNI DIO'!E114+'POSEBNI DIO'!E133+'POSEBNI DIO'!E152+'POSEBNI DIO'!E185</f>
        <v>36.750945650009946</v>
      </c>
      <c r="F42" s="280">
        <f>'POSEBNI DIO'!F95+'POSEBNI DIO'!F114+'POSEBNI DIO'!F133+'POSEBNI DIO'!F152+'POSEBNI DIO'!F185</f>
        <v>410.56594248658172</v>
      </c>
      <c r="G42" s="280">
        <f>'POSEBNI DIO'!G95+'POSEBNI DIO'!G114+'POSEBNI DIO'!G133+'POSEBNI DIO'!G152+'POSEBNI DIO'!G185</f>
        <v>254.74391134116399</v>
      </c>
      <c r="H42" s="280">
        <f>'POSEBNI DIO'!H95+'POSEBNI DIO'!H114+'POSEBNI DIO'!H133+'POSEBNI DIO'!H152+'POSEBNI DIO'!H185</f>
        <v>254.74391134116399</v>
      </c>
      <c r="I42" s="280">
        <f>'POSEBNI DIO'!I95+'POSEBNI DIO'!I114+'POSEBNI DIO'!I133+'POSEBNI DIO'!I152+'POSEBNI DIO'!I185</f>
        <v>254.74391134116399</v>
      </c>
    </row>
    <row r="43" spans="1:13" x14ac:dyDescent="0.25">
      <c r="A43" s="14"/>
      <c r="B43" s="29"/>
      <c r="C43" s="15" t="s">
        <v>63</v>
      </c>
      <c r="D43" s="15" t="s">
        <v>42</v>
      </c>
      <c r="E43" s="280">
        <f>'POSEBNI DIO'!E213</f>
        <v>55.743579534142938</v>
      </c>
      <c r="F43" s="280">
        <f>'POSEBNI DIO'!F213</f>
        <v>265.44561682925212</v>
      </c>
      <c r="G43" s="280">
        <f>'POSEBNI DIO'!G213</f>
        <v>477.80211029265382</v>
      </c>
      <c r="H43" s="280">
        <f>'POSEBNI DIO'!H213</f>
        <v>477.80211029265382</v>
      </c>
      <c r="I43" s="280">
        <f>'POSEBNI DIO'!I213</f>
        <v>477.80211029265382</v>
      </c>
    </row>
    <row r="44" spans="1:13" x14ac:dyDescent="0.25">
      <c r="A44" s="14"/>
      <c r="B44" s="29"/>
      <c r="C44" s="15" t="s">
        <v>269</v>
      </c>
      <c r="D44" s="15" t="s">
        <v>270</v>
      </c>
      <c r="E44" s="280">
        <f>'POSEBNI DIO'!E222+'POSEBNI DIO'!E306+'POSEBNI DIO'!E338</f>
        <v>759.0510319198354</v>
      </c>
      <c r="F44" s="280">
        <f>'POSEBNI DIO'!F222+'POSEBNI DIO'!F306+'POSEBNI DIO'!F338</f>
        <v>3344.6147720485769</v>
      </c>
      <c r="G44" s="280">
        <f>'POSEBNI DIO'!G222+'POSEBNI DIO'!G306+'POSEBNI DIO'!G338</f>
        <v>4817.8379454509259</v>
      </c>
      <c r="H44" s="280">
        <f>'POSEBNI DIO'!H222+'POSEBNI DIO'!H306+'POSEBNI DIO'!H338</f>
        <v>0</v>
      </c>
      <c r="I44" s="280">
        <f>'POSEBNI DIO'!I222+'POSEBNI DIO'!I306+'POSEBNI DIO'!I338</f>
        <v>0</v>
      </c>
    </row>
    <row r="45" spans="1:13" x14ac:dyDescent="0.25">
      <c r="A45" s="14"/>
      <c r="B45" s="29"/>
      <c r="C45" s="15" t="s">
        <v>271</v>
      </c>
      <c r="D45" s="15" t="s">
        <v>253</v>
      </c>
      <c r="E45" s="280">
        <f>'POSEBNI DIO'!E251+'POSEBNI DIO'!E313</f>
        <v>25405.505342093038</v>
      </c>
      <c r="F45" s="280">
        <f>'POSEBNI DIO'!F251+'POSEBNI DIO'!F313</f>
        <v>29716.636804034773</v>
      </c>
      <c r="G45" s="280">
        <f>'POSEBNI DIO'!G251+'POSEBNI DIO'!G313</f>
        <v>43065.233260335786</v>
      </c>
      <c r="H45" s="280">
        <f>'POSEBNI DIO'!H251+'POSEBNI DIO'!H313</f>
        <v>43926.5379255425</v>
      </c>
      <c r="I45" s="280">
        <f>'POSEBNI DIO'!I251+'POSEBNI DIO'!I313</f>
        <v>43926.5379255425</v>
      </c>
    </row>
    <row r="46" spans="1:13" x14ac:dyDescent="0.25">
      <c r="A46" s="14"/>
      <c r="B46" s="29"/>
      <c r="C46" s="15" t="s">
        <v>65</v>
      </c>
      <c r="D46" s="15" t="s">
        <v>255</v>
      </c>
      <c r="E46" s="280">
        <f>'POSEBNI DIO'!E258+'POSEBNI DIO'!E296+'POSEBNI DIO'!E319+'POSEBNI DIO'!E342</f>
        <v>81582.645165571696</v>
      </c>
      <c r="F46" s="280">
        <f>'POSEBNI DIO'!F258+'POSEBNI DIO'!F296+'POSEBNI DIO'!F319+'POSEBNI DIO'!F342</f>
        <v>85697.259274006239</v>
      </c>
      <c r="G46" s="280">
        <f>'POSEBNI DIO'!G258+'POSEBNI DIO'!G296+'POSEBNI DIO'!G319+'POSEBNI DIO'!G342</f>
        <v>118098.05056739002</v>
      </c>
      <c r="H46" s="280">
        <f>'POSEBNI DIO'!H258+'POSEBNI DIO'!H296+'POSEBNI DIO'!H319+'POSEBNI DIO'!H342</f>
        <v>120183.94813723536</v>
      </c>
      <c r="I46" s="280">
        <f>'POSEBNI DIO'!I258+'POSEBNI DIO'!I296+'POSEBNI DIO'!I319+'POSEBNI DIO'!I342</f>
        <v>120183.94813723536</v>
      </c>
    </row>
    <row r="47" spans="1:13" x14ac:dyDescent="0.25">
      <c r="A47" s="14"/>
      <c r="B47" s="29"/>
      <c r="C47" s="360" t="s">
        <v>3260</v>
      </c>
      <c r="D47" s="15" t="s">
        <v>287</v>
      </c>
      <c r="E47" s="280">
        <f>'POSEBNI DIO'!E329</f>
        <v>0</v>
      </c>
      <c r="F47" s="280">
        <f>'POSEBNI DIO'!F329</f>
        <v>0</v>
      </c>
      <c r="G47" s="280">
        <f>'POSEBNI DIO'!G329</f>
        <v>862.69825469506941</v>
      </c>
      <c r="H47" s="280">
        <f>'POSEBNI DIO'!H329</f>
        <v>0</v>
      </c>
      <c r="I47" s="280">
        <f>'POSEBNI DIO'!I329</f>
        <v>0</v>
      </c>
    </row>
    <row r="48" spans="1:13" x14ac:dyDescent="0.25">
      <c r="A48" s="14"/>
      <c r="B48" s="29"/>
      <c r="C48" s="15" t="s">
        <v>272</v>
      </c>
      <c r="D48" s="15" t="s">
        <v>256</v>
      </c>
      <c r="E48" s="280">
        <f>'POSEBNI DIO'!E286</f>
        <v>0</v>
      </c>
      <c r="F48" s="280">
        <f>'POSEBNI DIO'!F286</f>
        <v>66.361404207313029</v>
      </c>
      <c r="G48" s="280">
        <f>'POSEBNI DIO'!G286</f>
        <v>530.89123365850423</v>
      </c>
      <c r="H48" s="280">
        <f>'POSEBNI DIO'!H286</f>
        <v>530.89123365850423</v>
      </c>
      <c r="I48" s="280">
        <f>'POSEBNI DIO'!I286</f>
        <v>530.89123365850423</v>
      </c>
    </row>
    <row r="49" spans="1:12" x14ac:dyDescent="0.25">
      <c r="A49" s="274"/>
      <c r="B49" s="275">
        <v>34</v>
      </c>
      <c r="C49" s="275"/>
      <c r="D49" s="275" t="s">
        <v>164</v>
      </c>
      <c r="E49" s="279">
        <f>SUM(E50:E53)</f>
        <v>7503.7958723206584</v>
      </c>
      <c r="F49" s="279">
        <f t="shared" ref="F49:I49" si="19">SUM(F50:F53)</f>
        <v>1128.1438715243214</v>
      </c>
      <c r="G49" s="279">
        <f t="shared" si="19"/>
        <v>1420.1340500364988</v>
      </c>
      <c r="H49" s="279">
        <f t="shared" si="19"/>
        <v>1194.5052757316344</v>
      </c>
      <c r="I49" s="279">
        <f t="shared" si="19"/>
        <v>1194.5052757316344</v>
      </c>
      <c r="K49" s="270">
        <f>'POSEBNI DIO'!E364</f>
        <v>7503.7958723206584</v>
      </c>
      <c r="L49" s="270">
        <f>E49-K49</f>
        <v>0</v>
      </c>
    </row>
    <row r="50" spans="1:12" x14ac:dyDescent="0.25">
      <c r="A50" s="14"/>
      <c r="B50" s="29"/>
      <c r="C50" s="15" t="s">
        <v>265</v>
      </c>
      <c r="D50" s="15" t="s">
        <v>266</v>
      </c>
      <c r="E50" s="280">
        <f>'POSEBNI DIO'!E41</f>
        <v>945.65000995421053</v>
      </c>
      <c r="F50" s="280">
        <f>'POSEBNI DIO'!F41</f>
        <v>995.4210631096953</v>
      </c>
      <c r="G50" s="280">
        <f>'POSEBNI DIO'!G41</f>
        <v>1128.1438715243214</v>
      </c>
      <c r="H50" s="280">
        <f>'POSEBNI DIO'!H41</f>
        <v>1128.1438715243214</v>
      </c>
      <c r="I50" s="280">
        <f>'POSEBNI DIO'!I41</f>
        <v>1128.1438715243214</v>
      </c>
    </row>
    <row r="51" spans="1:12" x14ac:dyDescent="0.25">
      <c r="A51" s="14"/>
      <c r="B51" s="29"/>
      <c r="C51" s="15" t="s">
        <v>269</v>
      </c>
      <c r="D51" s="15" t="s">
        <v>270</v>
      </c>
      <c r="E51" s="280">
        <f>'POSEBNI DIO'!E238</f>
        <v>2.1222377065498703</v>
      </c>
      <c r="F51" s="280">
        <f>'POSEBNI DIO'!F238</f>
        <v>132.72280841462606</v>
      </c>
      <c r="G51" s="280">
        <f>'POSEBNI DIO'!G238</f>
        <v>159.26737009755126</v>
      </c>
      <c r="H51" s="280">
        <f>'POSEBNI DIO'!H238</f>
        <v>0</v>
      </c>
      <c r="I51" s="280">
        <f>'POSEBNI DIO'!I238</f>
        <v>0</v>
      </c>
    </row>
    <row r="52" spans="1:12" x14ac:dyDescent="0.25">
      <c r="A52" s="14"/>
      <c r="B52" s="29"/>
      <c r="C52" s="15" t="s">
        <v>65</v>
      </c>
      <c r="D52" s="15" t="s">
        <v>255</v>
      </c>
      <c r="E52" s="280">
        <f>'POSEBNI DIO'!E277+'POSEBNI DIO'!E301+'POSEBNI DIO'!E344</f>
        <v>6504.0785719025816</v>
      </c>
      <c r="F52" s="280">
        <f>'POSEBNI DIO'!F277+'POSEBNI DIO'!F301+'POSEBNI DIO'!F344</f>
        <v>0</v>
      </c>
      <c r="G52" s="280">
        <f>'POSEBNI DIO'!G277+'POSEBNI DIO'!G301+'POSEBNI DIO'!G344</f>
        <v>132.72280841462606</v>
      </c>
      <c r="H52" s="280">
        <f>'POSEBNI DIO'!H301</f>
        <v>66.361404207313029</v>
      </c>
      <c r="I52" s="280">
        <f>'POSEBNI DIO'!I301</f>
        <v>66.361404207313029</v>
      </c>
    </row>
    <row r="53" spans="1:12" x14ac:dyDescent="0.25">
      <c r="A53" s="14"/>
      <c r="B53" s="14"/>
      <c r="C53" s="15" t="s">
        <v>3455</v>
      </c>
      <c r="D53" s="15" t="s">
        <v>256</v>
      </c>
      <c r="E53" s="280">
        <f>'POSEBNI DIO'!E351</f>
        <v>51.94505275731634</v>
      </c>
      <c r="F53" s="280"/>
      <c r="G53" s="280"/>
      <c r="H53" s="280"/>
      <c r="I53" s="280"/>
    </row>
    <row r="54" spans="1:12" ht="24" customHeight="1" x14ac:dyDescent="0.25">
      <c r="A54" s="274"/>
      <c r="B54" s="275">
        <v>38</v>
      </c>
      <c r="C54" s="275"/>
      <c r="D54" s="275" t="s">
        <v>168</v>
      </c>
      <c r="E54" s="279">
        <f t="shared" ref="E54:F56" si="20">SUM(E55:E55)</f>
        <v>0</v>
      </c>
      <c r="F54" s="279">
        <f t="shared" si="20"/>
        <v>2256.29</v>
      </c>
      <c r="G54" s="279">
        <f>SUM(G55:G55)</f>
        <v>2256.2877430486428</v>
      </c>
      <c r="H54" s="279">
        <f t="shared" ref="H54:I56" si="21">SUM(H55:H55)</f>
        <v>2256.2877430486428</v>
      </c>
      <c r="I54" s="279">
        <f t="shared" si="21"/>
        <v>2256.2877430486428</v>
      </c>
      <c r="K54" s="270">
        <f>'POSEBNI DIO'!E365</f>
        <v>0</v>
      </c>
      <c r="L54" s="270"/>
    </row>
    <row r="55" spans="1:12" x14ac:dyDescent="0.25">
      <c r="A55" s="14"/>
      <c r="B55" s="14"/>
      <c r="C55" s="15" t="s">
        <v>273</v>
      </c>
      <c r="D55" s="15" t="s">
        <v>274</v>
      </c>
      <c r="E55" s="280">
        <f>'POSEBNI DIO'!E10</f>
        <v>0</v>
      </c>
      <c r="F55" s="280">
        <f>'POSEBNI DIO'!F10</f>
        <v>2256.29</v>
      </c>
      <c r="G55" s="280">
        <f>'POSEBNI DIO'!G10</f>
        <v>2256.2877430486428</v>
      </c>
      <c r="H55" s="280">
        <f>'POSEBNI DIO'!H10</f>
        <v>2256.2877430486428</v>
      </c>
      <c r="I55" s="280">
        <f>'POSEBNI DIO'!I10</f>
        <v>2256.2877430486428</v>
      </c>
    </row>
    <row r="56" spans="1:12" ht="24" customHeight="1" x14ac:dyDescent="0.25">
      <c r="A56" s="274"/>
      <c r="B56" s="275">
        <v>37</v>
      </c>
      <c r="C56" s="275"/>
      <c r="D56" s="275" t="s">
        <v>246</v>
      </c>
      <c r="E56" s="279">
        <f t="shared" si="20"/>
        <v>0</v>
      </c>
      <c r="F56" s="279">
        <f t="shared" si="20"/>
        <v>0</v>
      </c>
      <c r="G56" s="279">
        <f>SUM(G57:G57)</f>
        <v>0</v>
      </c>
      <c r="H56" s="279">
        <f t="shared" si="21"/>
        <v>0</v>
      </c>
      <c r="I56" s="279">
        <f t="shared" si="21"/>
        <v>0</v>
      </c>
      <c r="K56" s="270"/>
      <c r="L56" s="270"/>
    </row>
    <row r="57" spans="1:12" x14ac:dyDescent="0.25">
      <c r="A57" s="14"/>
      <c r="B57" s="14"/>
      <c r="C57" s="15" t="s">
        <v>273</v>
      </c>
      <c r="D57" s="15" t="s">
        <v>274</v>
      </c>
      <c r="E57" s="280">
        <f>'POSEBNI DIO'!E12</f>
        <v>0</v>
      </c>
      <c r="F57" s="280"/>
      <c r="G57" s="280">
        <f>'POSEBNI DIO'!G12</f>
        <v>0</v>
      </c>
      <c r="H57" s="280">
        <f>'POSEBNI DIO'!H12</f>
        <v>0</v>
      </c>
      <c r="I57" s="280">
        <f>'POSEBNI DIO'!I12</f>
        <v>0</v>
      </c>
    </row>
    <row r="58" spans="1:12" ht="24" customHeight="1" x14ac:dyDescent="0.25">
      <c r="A58" s="274"/>
      <c r="B58" s="275">
        <v>38</v>
      </c>
      <c r="C58" s="275"/>
      <c r="D58" s="275" t="s">
        <v>167</v>
      </c>
      <c r="E58" s="279">
        <f>SUM(E59:E60)</f>
        <v>2661.1069082221779</v>
      </c>
      <c r="F58" s="279">
        <f>SUM(F60:F60)</f>
        <v>0</v>
      </c>
      <c r="G58" s="279">
        <f>SUM(G60:G60)</f>
        <v>0</v>
      </c>
      <c r="H58" s="279">
        <f>SUM(H60:H60)</f>
        <v>0</v>
      </c>
      <c r="I58" s="279">
        <f>SUM(I60:I60)</f>
        <v>0</v>
      </c>
      <c r="K58" s="270">
        <f>'POSEBNI DIO'!E366</f>
        <v>2661.1069082221779</v>
      </c>
      <c r="L58" s="270">
        <f>E58-K58</f>
        <v>0</v>
      </c>
    </row>
    <row r="59" spans="1:12" x14ac:dyDescent="0.25">
      <c r="A59" s="14"/>
      <c r="B59" s="29"/>
      <c r="C59" s="15" t="s">
        <v>269</v>
      </c>
      <c r="D59" s="15" t="s">
        <v>270</v>
      </c>
      <c r="E59" s="280">
        <f>'POSEBNI DIO'!E241</f>
        <v>66.361404207313029</v>
      </c>
      <c r="F59" s="280"/>
      <c r="G59" s="280"/>
      <c r="H59" s="280">
        <f>'POSEBNI DIO'!H245</f>
        <v>0</v>
      </c>
      <c r="I59" s="280">
        <f>'POSEBNI DIO'!I245</f>
        <v>0</v>
      </c>
    </row>
    <row r="60" spans="1:12" x14ac:dyDescent="0.25">
      <c r="A60" s="14"/>
      <c r="B60" s="14"/>
      <c r="C60" s="15" t="s">
        <v>3455</v>
      </c>
      <c r="D60" s="15" t="s">
        <v>256</v>
      </c>
      <c r="E60" s="280">
        <f>'POSEBNI DIO'!E353</f>
        <v>2594.7455040148648</v>
      </c>
      <c r="F60" s="280"/>
      <c r="G60" s="280">
        <f>'POSEBNI DIO'!G14</f>
        <v>0</v>
      </c>
      <c r="H60" s="280">
        <f>'POSEBNI DIO'!H14</f>
        <v>0</v>
      </c>
      <c r="I60" s="280">
        <f>'POSEBNI DIO'!I14</f>
        <v>0</v>
      </c>
    </row>
    <row r="61" spans="1:12" ht="25.5" x14ac:dyDescent="0.25">
      <c r="A61" s="283">
        <v>4</v>
      </c>
      <c r="B61" s="284"/>
      <c r="C61" s="284"/>
      <c r="D61" s="285" t="s">
        <v>26</v>
      </c>
      <c r="E61" s="282">
        <f t="shared" ref="E61:F61" si="22">E62</f>
        <v>41762.963700311899</v>
      </c>
      <c r="F61" s="282">
        <f t="shared" si="22"/>
        <v>111991.50574026145</v>
      </c>
      <c r="G61" s="282">
        <f>G62</f>
        <v>6781.4466786117191</v>
      </c>
      <c r="H61" s="282">
        <f t="shared" ref="H61:I61" si="23">H62</f>
        <v>3731.7839538124626</v>
      </c>
      <c r="I61" s="282">
        <f t="shared" si="23"/>
        <v>3731.7839538124626</v>
      </c>
    </row>
    <row r="62" spans="1:12" ht="33" customHeight="1" x14ac:dyDescent="0.25">
      <c r="A62" s="274"/>
      <c r="B62" s="275">
        <v>42</v>
      </c>
      <c r="C62" s="275"/>
      <c r="D62" s="275" t="s">
        <v>27</v>
      </c>
      <c r="E62" s="279">
        <f>SUM(E63:E66)</f>
        <v>41762.963700311899</v>
      </c>
      <c r="F62" s="279">
        <f>SUM(F63:F66)</f>
        <v>111991.50574026145</v>
      </c>
      <c r="G62" s="279">
        <f t="shared" ref="G62:I62" si="24">SUM(G63:G66)</f>
        <v>6781.4466786117191</v>
      </c>
      <c r="H62" s="279">
        <f t="shared" si="24"/>
        <v>3731.7839538124626</v>
      </c>
      <c r="I62" s="279">
        <f t="shared" si="24"/>
        <v>3731.7839538124626</v>
      </c>
      <c r="K62" s="270">
        <f>'POSEBNI DIO'!E367</f>
        <v>41762.963700311899</v>
      </c>
      <c r="L62" s="270"/>
    </row>
    <row r="63" spans="1:12" x14ac:dyDescent="0.25">
      <c r="A63" s="14"/>
      <c r="B63" s="29"/>
      <c r="C63" s="15" t="s">
        <v>265</v>
      </c>
      <c r="D63" s="15" t="s">
        <v>266</v>
      </c>
      <c r="E63" s="280">
        <f>'POSEBNI DIO'!E16+'POSEBNI DIO'!E192+'POSEBNI DIO'!E197</f>
        <v>25051.430088260666</v>
      </c>
      <c r="F63" s="280">
        <f>'POSEBNI DIO'!F16+'POSEBNI DIO'!F192+'POSEBNI DIO'!F197</f>
        <v>99542.106310969539</v>
      </c>
      <c r="G63" s="280">
        <f>'POSEBNI DIO'!G16+'POSEBNI DIO'!G192+'POSEBNI DIO'!G197</f>
        <v>0</v>
      </c>
      <c r="H63" s="280">
        <f>'POSEBNI DIO'!H16+'POSEBNI DIO'!H192+'POSEBNI DIO'!H197</f>
        <v>0</v>
      </c>
      <c r="I63" s="280">
        <f>'POSEBNI DIO'!I16+'POSEBNI DIO'!I192+'POSEBNI DIO'!I197</f>
        <v>0</v>
      </c>
    </row>
    <row r="64" spans="1:12" x14ac:dyDescent="0.25">
      <c r="A64" s="14"/>
      <c r="B64" s="29"/>
      <c r="C64" s="15" t="s">
        <v>63</v>
      </c>
      <c r="D64" s="15" t="s">
        <v>42</v>
      </c>
      <c r="E64" s="280">
        <f>'POSEBNI DIO'!E218</f>
        <v>289.50162585440307</v>
      </c>
      <c r="F64" s="280">
        <f>'POSEBNI DIO'!F218</f>
        <v>132.72280841462606</v>
      </c>
      <c r="G64" s="280">
        <f>'POSEBNI DIO'!G218</f>
        <v>0</v>
      </c>
      <c r="H64" s="280">
        <f>'POSEBNI DIO'!H218</f>
        <v>0</v>
      </c>
      <c r="I64" s="280">
        <f>'POSEBNI DIO'!I218</f>
        <v>0</v>
      </c>
    </row>
    <row r="65" spans="1:9" x14ac:dyDescent="0.25">
      <c r="A65" s="14"/>
      <c r="B65" s="29"/>
      <c r="C65" s="15" t="s">
        <v>269</v>
      </c>
      <c r="D65" s="15" t="s">
        <v>270</v>
      </c>
      <c r="E65" s="280">
        <f>'POSEBNI DIO'!E244+'POSEBNI DIO'!E309</f>
        <v>4240.03185347402</v>
      </c>
      <c r="F65" s="280">
        <f>'POSEBNI DIO'!F244+'POSEBNI DIO'!F309</f>
        <v>1367.0449266706482</v>
      </c>
      <c r="G65" s="280">
        <f>'POSEBNI DIO'!G244+'POSEBNI DIO'!G309</f>
        <v>3122.8349591877363</v>
      </c>
      <c r="H65" s="280">
        <f>'POSEBNI DIO'!H244+'POSEBNI DIO'!H309</f>
        <v>0</v>
      </c>
      <c r="I65" s="280">
        <f>'POSEBNI DIO'!I244+'POSEBNI DIO'!I309</f>
        <v>0</v>
      </c>
    </row>
    <row r="66" spans="1:9" x14ac:dyDescent="0.25">
      <c r="A66" s="14"/>
      <c r="B66" s="29"/>
      <c r="C66" s="15" t="s">
        <v>65</v>
      </c>
      <c r="D66" s="15" t="s">
        <v>255</v>
      </c>
      <c r="E66" s="280">
        <f>'POSEBNI DIO'!E280+'POSEBNI DIO'!E327+'POSEBNI DIO'!E346</f>
        <v>12182.000132722806</v>
      </c>
      <c r="F66" s="280">
        <f>'POSEBNI DIO'!F280+'POSEBNI DIO'!F327+'POSEBNI DIO'!F346</f>
        <v>10949.63169420665</v>
      </c>
      <c r="G66" s="280">
        <f>'POSEBNI DIO'!G280+'POSEBNI DIO'!G327+'POSEBNI DIO'!G346</f>
        <v>3658.6117194239832</v>
      </c>
      <c r="H66" s="280">
        <f>'POSEBNI DIO'!H280+'POSEBNI DIO'!H327+'POSEBNI DIO'!H346</f>
        <v>3731.7839538124626</v>
      </c>
      <c r="I66" s="280">
        <f>'POSEBNI DIO'!I280+'POSEBNI DIO'!I327+'POSEBNI DIO'!I346</f>
        <v>3731.7839538124626</v>
      </c>
    </row>
    <row r="70" spans="1:9" x14ac:dyDescent="0.25">
      <c r="E70">
        <f>E61*7.5345</f>
        <v>314663.05000000005</v>
      </c>
    </row>
  </sheetData>
  <mergeCells count="5">
    <mergeCell ref="A7:I7"/>
    <mergeCell ref="A30:I30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I17" sqref="I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443" t="s">
        <v>57</v>
      </c>
      <c r="B1" s="443"/>
      <c r="C1" s="443"/>
      <c r="D1" s="443"/>
      <c r="E1" s="443"/>
      <c r="F1" s="443"/>
    </row>
    <row r="2" spans="1:6" ht="18" customHeight="1" x14ac:dyDescent="0.25">
      <c r="A2" s="27"/>
      <c r="B2" s="27"/>
      <c r="C2" s="27"/>
      <c r="D2" s="27"/>
      <c r="E2" s="27"/>
      <c r="F2" s="27"/>
    </row>
    <row r="3" spans="1:6" ht="15.75" x14ac:dyDescent="0.25">
      <c r="A3" s="443" t="s">
        <v>35</v>
      </c>
      <c r="B3" s="443"/>
      <c r="C3" s="443"/>
      <c r="D3" s="443"/>
      <c r="E3" s="444"/>
      <c r="F3" s="444"/>
    </row>
    <row r="4" spans="1:6" ht="18" x14ac:dyDescent="0.25">
      <c r="A4" s="27"/>
      <c r="B4" s="27"/>
      <c r="C4" s="27"/>
      <c r="D4" s="27"/>
      <c r="E4" s="6"/>
      <c r="F4" s="6"/>
    </row>
    <row r="5" spans="1:6" ht="18" customHeight="1" x14ac:dyDescent="0.25">
      <c r="A5" s="443" t="s">
        <v>15</v>
      </c>
      <c r="B5" s="445"/>
      <c r="C5" s="445"/>
      <c r="D5" s="445"/>
      <c r="E5" s="445"/>
      <c r="F5" s="445"/>
    </row>
    <row r="6" spans="1:6" ht="18" x14ac:dyDescent="0.25">
      <c r="A6" s="27"/>
      <c r="B6" s="27"/>
      <c r="C6" s="27"/>
      <c r="D6" s="27"/>
      <c r="E6" s="6"/>
      <c r="F6" s="6"/>
    </row>
    <row r="7" spans="1:6" ht="15.75" x14ac:dyDescent="0.25">
      <c r="A7" s="443" t="s">
        <v>28</v>
      </c>
      <c r="B7" s="464"/>
      <c r="C7" s="464"/>
      <c r="D7" s="464"/>
      <c r="E7" s="464"/>
      <c r="F7" s="464"/>
    </row>
    <row r="8" spans="1:6" ht="18" x14ac:dyDescent="0.25">
      <c r="A8" s="27"/>
      <c r="B8" s="27"/>
      <c r="C8" s="27"/>
      <c r="D8" s="27"/>
      <c r="E8" s="6"/>
      <c r="F8" s="6"/>
    </row>
    <row r="9" spans="1:6" ht="25.5" x14ac:dyDescent="0.25">
      <c r="A9" s="23" t="s">
        <v>29</v>
      </c>
      <c r="B9" s="22" t="s">
        <v>12</v>
      </c>
      <c r="C9" s="23" t="s">
        <v>13</v>
      </c>
      <c r="D9" s="23" t="s">
        <v>51</v>
      </c>
      <c r="E9" s="23" t="s">
        <v>52</v>
      </c>
      <c r="F9" s="23" t="s">
        <v>53</v>
      </c>
    </row>
    <row r="10" spans="1:6" ht="15.75" customHeight="1" x14ac:dyDescent="0.25">
      <c r="A10" s="13" t="s">
        <v>30</v>
      </c>
      <c r="B10" s="300">
        <v>1323801.2462671711</v>
      </c>
      <c r="C10" s="300">
        <v>1323191.5203579562</v>
      </c>
      <c r="D10" s="300">
        <v>1325588.2343884795</v>
      </c>
      <c r="E10" s="300">
        <v>1340918.3042590751</v>
      </c>
      <c r="F10" s="300">
        <v>1340918.3042590751</v>
      </c>
    </row>
    <row r="11" spans="1:6" ht="15.75" customHeight="1" x14ac:dyDescent="0.25">
      <c r="A11" s="13" t="s">
        <v>260</v>
      </c>
      <c r="B11" s="300">
        <v>1323801.2462671711</v>
      </c>
      <c r="C11" s="300">
        <v>1323191.5203579562</v>
      </c>
      <c r="D11" s="300">
        <v>1325588.2343884795</v>
      </c>
      <c r="E11" s="300">
        <v>1340918.3042590751</v>
      </c>
      <c r="F11" s="300">
        <v>1340918.3042590751</v>
      </c>
    </row>
    <row r="12" spans="1:6" x14ac:dyDescent="0.25">
      <c r="A12" s="18" t="s">
        <v>261</v>
      </c>
      <c r="B12" s="142">
        <v>1226949.2799787645</v>
      </c>
      <c r="C12" s="142">
        <v>1099034.760103524</v>
      </c>
      <c r="D12" s="142">
        <v>1184112.892959055</v>
      </c>
      <c r="E12" s="142">
        <v>1201035.5704877565</v>
      </c>
      <c r="F12" s="142">
        <v>1201035.5704877565</v>
      </c>
    </row>
    <row r="13" spans="1:6" x14ac:dyDescent="0.25">
      <c r="A13" s="17" t="s">
        <v>262</v>
      </c>
      <c r="B13" s="142">
        <v>1226949.2799787645</v>
      </c>
      <c r="C13" s="142">
        <v>1099034.760103524</v>
      </c>
      <c r="D13" s="142">
        <v>1184112.892959055</v>
      </c>
      <c r="E13" s="142">
        <v>1201035.5704877565</v>
      </c>
      <c r="F13" s="142">
        <v>1201035.5704877565</v>
      </c>
    </row>
    <row r="14" spans="1:6" x14ac:dyDescent="0.25">
      <c r="A14" s="18" t="s">
        <v>263</v>
      </c>
      <c r="B14" s="280">
        <v>25051.430088260666</v>
      </c>
      <c r="C14" s="280">
        <v>131700.84278983343</v>
      </c>
      <c r="D14" s="280">
        <v>26235.036166965296</v>
      </c>
      <c r="E14" s="280">
        <v>26651.435078638264</v>
      </c>
      <c r="F14" s="280">
        <v>26651.435078638264</v>
      </c>
    </row>
    <row r="15" spans="1:6" x14ac:dyDescent="0.25">
      <c r="A15" s="17" t="s">
        <v>264</v>
      </c>
      <c r="B15" s="142">
        <v>25051.430088260666</v>
      </c>
      <c r="C15" s="142">
        <v>131700.84278983343</v>
      </c>
      <c r="D15" s="142">
        <v>26235.036166965296</v>
      </c>
      <c r="E15" s="142">
        <v>26651.435078638264</v>
      </c>
      <c r="F15" s="142">
        <v>26651.435078638264</v>
      </c>
    </row>
    <row r="16" spans="1:6" x14ac:dyDescent="0.25">
      <c r="A16" s="18" t="s">
        <v>5582</v>
      </c>
      <c r="B16" s="280">
        <v>663.61404207313024</v>
      </c>
      <c r="C16" s="280">
        <v>663.61404207313024</v>
      </c>
      <c r="D16" s="280">
        <v>663.61404207313035</v>
      </c>
      <c r="E16" s="280">
        <v>663.61404207313035</v>
      </c>
      <c r="F16" s="280">
        <v>663.61404207313035</v>
      </c>
    </row>
    <row r="17" spans="1:6" x14ac:dyDescent="0.25">
      <c r="A17" s="17" t="s">
        <v>5583</v>
      </c>
      <c r="B17" s="142">
        <v>663.61404207313024</v>
      </c>
      <c r="C17" s="142">
        <v>663.61404207313024</v>
      </c>
      <c r="D17" s="142">
        <v>663.61404207313035</v>
      </c>
      <c r="E17" s="142">
        <v>663.61404207313035</v>
      </c>
      <c r="F17" s="142">
        <v>663.61404207313035</v>
      </c>
    </row>
    <row r="18" spans="1:6" ht="25.5" x14ac:dyDescent="0.25">
      <c r="A18" s="18" t="s">
        <v>5578</v>
      </c>
      <c r="B18" s="142">
        <v>71136.922158072863</v>
      </c>
      <c r="C18" s="142">
        <v>91792.303422525816</v>
      </c>
      <c r="D18" s="142">
        <v>114576.69122038622</v>
      </c>
      <c r="E18" s="142">
        <v>112567.6846506072</v>
      </c>
      <c r="F18" s="142">
        <v>112567.6846506072</v>
      </c>
    </row>
    <row r="19" spans="1:6" ht="25.5" x14ac:dyDescent="0.25">
      <c r="A19" s="355" t="s">
        <v>5550</v>
      </c>
      <c r="B19" s="142">
        <v>71136.922158072863</v>
      </c>
      <c r="C19" s="142">
        <v>91792.303422525816</v>
      </c>
      <c r="D19" s="142">
        <v>114576.69122038622</v>
      </c>
      <c r="E19" s="142">
        <v>112567.6846506072</v>
      </c>
      <c r="F19" s="142">
        <v>112567.6846506072</v>
      </c>
    </row>
    <row r="24" spans="1:6" x14ac:dyDescent="0.25">
      <c r="D24" s="27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H24" sqref="H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9.28515625" customWidth="1"/>
    <col min="6" max="7" width="18.42578125" customWidth="1"/>
    <col min="8" max="8" width="18.28515625" customWidth="1"/>
    <col min="9" max="9" width="19.140625" customWidth="1"/>
  </cols>
  <sheetData>
    <row r="1" spans="1:9" ht="42" customHeight="1" x14ac:dyDescent="0.25">
      <c r="A1" s="443" t="s">
        <v>57</v>
      </c>
      <c r="B1" s="443"/>
      <c r="C1" s="443"/>
      <c r="D1" s="443"/>
      <c r="E1" s="443"/>
      <c r="F1" s="443"/>
      <c r="G1" s="443"/>
      <c r="H1" s="443"/>
      <c r="I1" s="44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43" t="s">
        <v>35</v>
      </c>
      <c r="B3" s="443"/>
      <c r="C3" s="443"/>
      <c r="D3" s="443"/>
      <c r="E3" s="443"/>
      <c r="F3" s="443"/>
      <c r="G3" s="443"/>
      <c r="H3" s="444"/>
      <c r="I3" s="44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443" t="s">
        <v>31</v>
      </c>
      <c r="B5" s="445"/>
      <c r="C5" s="445"/>
      <c r="D5" s="445"/>
      <c r="E5" s="445"/>
      <c r="F5" s="445"/>
      <c r="G5" s="445"/>
      <c r="H5" s="445"/>
      <c r="I5" s="44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60</v>
      </c>
      <c r="E7" s="22" t="s">
        <v>12</v>
      </c>
      <c r="F7" s="23" t="s">
        <v>13</v>
      </c>
      <c r="G7" s="23" t="s">
        <v>51</v>
      </c>
      <c r="H7" s="23" t="s">
        <v>52</v>
      </c>
      <c r="I7" s="23" t="s">
        <v>53</v>
      </c>
    </row>
    <row r="8" spans="1:9" x14ac:dyDescent="0.25">
      <c r="A8" s="13"/>
      <c r="B8" s="13"/>
      <c r="C8" s="13"/>
      <c r="D8" s="13" t="s">
        <v>5580</v>
      </c>
      <c r="E8" s="352">
        <f>SUM(E9:E12)</f>
        <v>0</v>
      </c>
      <c r="F8" s="352">
        <f t="shared" ref="F8:I8" si="0">SUM(F9:F12)</f>
        <v>0</v>
      </c>
      <c r="G8" s="352">
        <f t="shared" si="0"/>
        <v>0</v>
      </c>
      <c r="H8" s="352">
        <f t="shared" si="0"/>
        <v>0</v>
      </c>
      <c r="I8" s="352">
        <f t="shared" si="0"/>
        <v>0</v>
      </c>
    </row>
    <row r="9" spans="1:9" ht="25.5" x14ac:dyDescent="0.25">
      <c r="A9" s="16">
        <v>8</v>
      </c>
      <c r="B9" s="16"/>
      <c r="C9" s="16"/>
      <c r="D9" s="16" t="s">
        <v>32</v>
      </c>
      <c r="E9" s="271">
        <v>0</v>
      </c>
      <c r="F9" s="142">
        <v>0</v>
      </c>
      <c r="G9" s="142">
        <v>0</v>
      </c>
      <c r="H9" s="142">
        <v>0</v>
      </c>
      <c r="I9" s="142">
        <v>0</v>
      </c>
    </row>
    <row r="10" spans="1:9" hidden="1" x14ac:dyDescent="0.25">
      <c r="A10" s="16"/>
      <c r="B10" s="16">
        <v>84</v>
      </c>
      <c r="C10" s="16"/>
      <c r="D10" s="16" t="s">
        <v>39</v>
      </c>
      <c r="E10" s="10"/>
      <c r="F10" s="11"/>
      <c r="G10" s="11"/>
      <c r="H10" s="11"/>
      <c r="I10" s="11"/>
    </row>
    <row r="11" spans="1:9" ht="25.5" hidden="1" x14ac:dyDescent="0.25">
      <c r="A11" s="14"/>
      <c r="B11" s="14"/>
      <c r="C11" s="15">
        <v>81</v>
      </c>
      <c r="D11" s="18" t="s">
        <v>40</v>
      </c>
      <c r="E11" s="10"/>
      <c r="F11" s="11"/>
      <c r="G11" s="11"/>
      <c r="H11" s="11"/>
      <c r="I11" s="11"/>
    </row>
    <row r="12" spans="1:9" ht="25.5" x14ac:dyDescent="0.25">
      <c r="A12" s="17">
        <v>5</v>
      </c>
      <c r="B12" s="440"/>
      <c r="C12" s="440"/>
      <c r="D12" s="28" t="s">
        <v>33</v>
      </c>
      <c r="E12" s="271">
        <v>0</v>
      </c>
      <c r="F12" s="142">
        <v>0</v>
      </c>
      <c r="G12" s="142">
        <v>0</v>
      </c>
      <c r="H12" s="142">
        <v>0</v>
      </c>
      <c r="I12" s="142">
        <v>0</v>
      </c>
    </row>
    <row r="13" spans="1:9" ht="25.5" hidden="1" x14ac:dyDescent="0.25">
      <c r="A13" s="16"/>
      <c r="B13" s="16">
        <v>54</v>
      </c>
      <c r="C13" s="16"/>
      <c r="D13" s="28" t="s">
        <v>41</v>
      </c>
      <c r="E13" s="10"/>
      <c r="F13" s="11"/>
      <c r="G13" s="11"/>
      <c r="H13" s="11"/>
      <c r="I13" s="12"/>
    </row>
    <row r="14" spans="1:9" hidden="1" x14ac:dyDescent="0.25">
      <c r="A14" s="16"/>
      <c r="B14" s="16"/>
      <c r="C14" s="15">
        <v>11</v>
      </c>
      <c r="D14" s="15" t="s">
        <v>20</v>
      </c>
      <c r="E14" s="10"/>
      <c r="F14" s="11"/>
      <c r="G14" s="11"/>
      <c r="H14" s="11"/>
      <c r="I14" s="12"/>
    </row>
    <row r="15" spans="1:9" hidden="1" x14ac:dyDescent="0.25">
      <c r="A15" s="16"/>
      <c r="B15" s="16"/>
      <c r="C15" s="15">
        <v>31</v>
      </c>
      <c r="D15" s="15" t="s">
        <v>42</v>
      </c>
      <c r="E15" s="10"/>
      <c r="F15" s="11"/>
      <c r="G15" s="11"/>
      <c r="H15" s="11"/>
      <c r="I15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8"/>
  <sheetViews>
    <sheetView tabSelected="1" zoomScaleNormal="100" workbookViewId="0">
      <pane ySplit="5" topLeftCell="A6" activePane="bottomLeft" state="frozen"/>
      <selection pane="bottomLeft" activeCell="Q335" sqref="Q335"/>
    </sheetView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4.28515625" customWidth="1"/>
    <col min="5" max="9" width="25.28515625" customWidth="1"/>
    <col min="11" max="11" width="11.7109375" hidden="1" customWidth="1"/>
    <col min="12" max="12" width="14.7109375" hidden="1" customWidth="1"/>
    <col min="13" max="13" width="14.85546875" hidden="1" customWidth="1"/>
    <col min="14" max="15" width="0" hidden="1" customWidth="1"/>
  </cols>
  <sheetData>
    <row r="1" spans="1:17" ht="42" customHeight="1" x14ac:dyDescent="0.25">
      <c r="A1" s="443" t="s">
        <v>57</v>
      </c>
      <c r="B1" s="443"/>
      <c r="C1" s="443"/>
      <c r="D1" s="443"/>
      <c r="E1" s="443"/>
      <c r="F1" s="443"/>
      <c r="G1" s="443"/>
      <c r="H1" s="443"/>
      <c r="I1" s="443"/>
      <c r="K1" s="144">
        <v>7.5345000000000004</v>
      </c>
    </row>
    <row r="2" spans="1:17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7" ht="18" customHeight="1" x14ac:dyDescent="0.25">
      <c r="A3" s="443" t="s">
        <v>34</v>
      </c>
      <c r="B3" s="445"/>
      <c r="C3" s="445"/>
      <c r="D3" s="445"/>
      <c r="E3" s="445"/>
      <c r="F3" s="445"/>
      <c r="G3" s="445"/>
      <c r="H3" s="445"/>
      <c r="I3" s="445"/>
      <c r="K3" s="270">
        <v>1325588.2343884795</v>
      </c>
      <c r="M3">
        <v>1321606.55</v>
      </c>
    </row>
    <row r="4" spans="1:17" ht="18" x14ac:dyDescent="0.25">
      <c r="A4" s="5"/>
      <c r="B4" s="5"/>
      <c r="C4" s="5"/>
      <c r="D4" s="359" t="s">
        <v>5553</v>
      </c>
      <c r="E4" s="350">
        <v>1323801.2462671711</v>
      </c>
      <c r="F4" s="350">
        <v>1323191.5203579562</v>
      </c>
      <c r="G4" s="350">
        <v>1325588.2343884795</v>
      </c>
      <c r="H4" s="350">
        <v>1340918.3042590751</v>
      </c>
      <c r="I4" s="350">
        <v>1340918.3042590751</v>
      </c>
    </row>
    <row r="5" spans="1:17" ht="25.5" x14ac:dyDescent="0.25">
      <c r="A5" s="486" t="s">
        <v>36</v>
      </c>
      <c r="B5" s="487"/>
      <c r="C5" s="488"/>
      <c r="D5" s="22" t="s">
        <v>37</v>
      </c>
      <c r="E5" s="22" t="s">
        <v>12</v>
      </c>
      <c r="F5" s="23" t="s">
        <v>13</v>
      </c>
      <c r="G5" s="23" t="s">
        <v>51</v>
      </c>
      <c r="H5" s="23" t="s">
        <v>52</v>
      </c>
      <c r="I5" s="23" t="s">
        <v>53</v>
      </c>
      <c r="N5" s="299"/>
    </row>
    <row r="6" spans="1:17" ht="24" customHeight="1" x14ac:dyDescent="0.25">
      <c r="A6" s="489" t="s">
        <v>225</v>
      </c>
      <c r="B6" s="490"/>
      <c r="C6" s="491"/>
      <c r="D6" s="246" t="s">
        <v>240</v>
      </c>
      <c r="E6" s="247">
        <v>0</v>
      </c>
      <c r="F6" s="247">
        <v>2256.29</v>
      </c>
      <c r="G6" s="247">
        <v>2256.2877430486428</v>
      </c>
      <c r="H6" s="247">
        <v>2256.2877430486428</v>
      </c>
      <c r="I6" s="247">
        <v>2256.2877430486428</v>
      </c>
      <c r="L6" s="299"/>
      <c r="M6" s="299"/>
      <c r="N6" s="299"/>
      <c r="O6" s="299"/>
      <c r="P6" s="299"/>
      <c r="Q6" s="299"/>
    </row>
    <row r="7" spans="1:17" ht="30" customHeight="1" x14ac:dyDescent="0.25">
      <c r="A7" s="477" t="s">
        <v>241</v>
      </c>
      <c r="B7" s="478"/>
      <c r="C7" s="479"/>
      <c r="D7" s="148" t="s">
        <v>242</v>
      </c>
      <c r="E7" s="152">
        <v>0</v>
      </c>
      <c r="F7" s="152">
        <v>2256.29</v>
      </c>
      <c r="G7" s="152">
        <v>2256.2877430486428</v>
      </c>
      <c r="H7" s="152">
        <v>2256.2877430486428</v>
      </c>
      <c r="I7" s="152">
        <v>2256.2877430486428</v>
      </c>
    </row>
    <row r="8" spans="1:17" ht="15" customHeight="1" x14ac:dyDescent="0.25">
      <c r="A8" s="468" t="s">
        <v>243</v>
      </c>
      <c r="B8" s="469"/>
      <c r="C8" s="470"/>
      <c r="D8" s="153" t="s">
        <v>244</v>
      </c>
      <c r="E8" s="153">
        <v>0</v>
      </c>
      <c r="F8" s="153">
        <v>2256.29</v>
      </c>
      <c r="G8" s="153">
        <v>2256.2877430486428</v>
      </c>
      <c r="H8" s="153">
        <v>2256.2877430486428</v>
      </c>
      <c r="I8" s="153">
        <v>2256.2877430486428</v>
      </c>
    </row>
    <row r="9" spans="1:17" x14ac:dyDescent="0.25">
      <c r="A9" s="471">
        <v>3</v>
      </c>
      <c r="B9" s="472"/>
      <c r="C9" s="473"/>
      <c r="D9" s="149" t="s">
        <v>24</v>
      </c>
      <c r="E9" s="150">
        <v>0</v>
      </c>
      <c r="F9" s="150">
        <v>2256.29</v>
      </c>
      <c r="G9" s="150">
        <v>2256.2877430486428</v>
      </c>
      <c r="H9" s="150">
        <v>2256.2877430486428</v>
      </c>
      <c r="I9" s="150">
        <v>2256.2877430486428</v>
      </c>
    </row>
    <row r="10" spans="1:17" ht="26.25" x14ac:dyDescent="0.25">
      <c r="A10" s="474">
        <v>37</v>
      </c>
      <c r="B10" s="475"/>
      <c r="C10" s="476"/>
      <c r="D10" s="82" t="s">
        <v>246</v>
      </c>
      <c r="E10" s="300">
        <v>0</v>
      </c>
      <c r="F10" s="300">
        <v>2256.29</v>
      </c>
      <c r="G10" s="300">
        <v>2256.2877430486428</v>
      </c>
      <c r="H10" s="300">
        <v>2256.2877430486428</v>
      </c>
      <c r="I10" s="300">
        <v>2256.2877430486428</v>
      </c>
    </row>
    <row r="11" spans="1:17" ht="25.5" hidden="1" x14ac:dyDescent="0.25">
      <c r="A11" s="465" t="s">
        <v>567</v>
      </c>
      <c r="B11" s="466"/>
      <c r="C11" s="467"/>
      <c r="D11" s="42" t="s">
        <v>246</v>
      </c>
      <c r="E11" s="271"/>
      <c r="F11" s="142">
        <v>2256.29</v>
      </c>
      <c r="G11" s="142">
        <v>2256.2877430486428</v>
      </c>
      <c r="H11" s="142">
        <v>2256.2877430486428</v>
      </c>
      <c r="I11" s="143">
        <v>2256.2877430486428</v>
      </c>
    </row>
    <row r="12" spans="1:17" x14ac:dyDescent="0.25">
      <c r="A12" s="480" t="s">
        <v>225</v>
      </c>
      <c r="B12" s="481"/>
      <c r="C12" s="482"/>
      <c r="D12" s="43" t="s">
        <v>149</v>
      </c>
      <c r="E12" s="44">
        <v>0</v>
      </c>
      <c r="F12" s="44">
        <v>99542.106310969539</v>
      </c>
      <c r="G12" s="44">
        <v>0</v>
      </c>
      <c r="H12" s="44">
        <v>0</v>
      </c>
      <c r="I12" s="44">
        <v>0</v>
      </c>
      <c r="L12" s="299"/>
      <c r="M12" s="299"/>
      <c r="N12" s="299"/>
      <c r="O12" s="299"/>
      <c r="P12" s="299"/>
      <c r="Q12" s="299"/>
    </row>
    <row r="13" spans="1:17" ht="35.25" customHeight="1" x14ac:dyDescent="0.25">
      <c r="A13" s="477" t="s">
        <v>78</v>
      </c>
      <c r="B13" s="478"/>
      <c r="C13" s="479"/>
      <c r="D13" s="148" t="s">
        <v>79</v>
      </c>
      <c r="E13" s="152">
        <v>0</v>
      </c>
      <c r="F13" s="152">
        <v>99542.106310969539</v>
      </c>
      <c r="G13" s="152">
        <v>0</v>
      </c>
      <c r="H13" s="152">
        <v>0</v>
      </c>
      <c r="I13" s="152">
        <v>0</v>
      </c>
    </row>
    <row r="14" spans="1:17" ht="15" customHeight="1" x14ac:dyDescent="0.25">
      <c r="A14" s="468" t="s">
        <v>229</v>
      </c>
      <c r="B14" s="469"/>
      <c r="C14" s="470"/>
      <c r="D14" s="153" t="s">
        <v>20</v>
      </c>
      <c r="E14" s="153">
        <v>0</v>
      </c>
      <c r="F14" s="153">
        <v>99542.106310969539</v>
      </c>
      <c r="G14" s="153">
        <v>0</v>
      </c>
      <c r="H14" s="153">
        <v>0</v>
      </c>
      <c r="I14" s="153">
        <v>0</v>
      </c>
    </row>
    <row r="15" spans="1:17" ht="25.5" x14ac:dyDescent="0.25">
      <c r="A15" s="471">
        <v>4</v>
      </c>
      <c r="B15" s="472"/>
      <c r="C15" s="473"/>
      <c r="D15" s="348" t="s">
        <v>26</v>
      </c>
      <c r="E15" s="150">
        <v>0</v>
      </c>
      <c r="F15" s="150">
        <v>99542.106310969539</v>
      </c>
      <c r="G15" s="150">
        <v>0</v>
      </c>
      <c r="H15" s="150">
        <v>0</v>
      </c>
      <c r="I15" s="150">
        <v>0</v>
      </c>
    </row>
    <row r="16" spans="1:17" ht="25.5" x14ac:dyDescent="0.25">
      <c r="A16" s="474">
        <v>42</v>
      </c>
      <c r="B16" s="475"/>
      <c r="C16" s="476"/>
      <c r="D16" s="301" t="s">
        <v>1165</v>
      </c>
      <c r="E16" s="300">
        <v>0</v>
      </c>
      <c r="F16" s="300">
        <v>99542.106310969539</v>
      </c>
      <c r="G16" s="300">
        <v>0</v>
      </c>
      <c r="H16" s="300">
        <v>0</v>
      </c>
      <c r="I16" s="300">
        <v>0</v>
      </c>
    </row>
    <row r="17" spans="1:17" hidden="1" x14ac:dyDescent="0.25">
      <c r="A17" s="465" t="s">
        <v>1169</v>
      </c>
      <c r="B17" s="466"/>
      <c r="C17" s="467"/>
      <c r="D17" s="42" t="s">
        <v>173</v>
      </c>
      <c r="E17" s="271">
        <v>0</v>
      </c>
      <c r="F17" s="142">
        <v>99542.106310969539</v>
      </c>
      <c r="G17" s="142"/>
      <c r="H17" s="142"/>
      <c r="I17" s="143"/>
    </row>
    <row r="18" spans="1:17" ht="36" x14ac:dyDescent="0.25">
      <c r="A18" s="480" t="s">
        <v>225</v>
      </c>
      <c r="B18" s="481"/>
      <c r="C18" s="482"/>
      <c r="D18" s="43" t="s">
        <v>84</v>
      </c>
      <c r="E18" s="44">
        <v>50265.510651005374</v>
      </c>
      <c r="F18" s="44">
        <v>50265.510651005374</v>
      </c>
      <c r="G18" s="44">
        <v>47411.759240825522</v>
      </c>
      <c r="H18" s="44">
        <v>47411.759240825522</v>
      </c>
      <c r="I18" s="44">
        <v>47411.759240825522</v>
      </c>
      <c r="L18" s="299"/>
      <c r="M18" s="299"/>
      <c r="N18" s="299"/>
      <c r="O18" s="299"/>
      <c r="P18" s="299"/>
      <c r="Q18" s="299"/>
    </row>
    <row r="19" spans="1:17" ht="15" customHeight="1" x14ac:dyDescent="0.25">
      <c r="A19" s="477" t="s">
        <v>221</v>
      </c>
      <c r="B19" s="478"/>
      <c r="C19" s="479"/>
      <c r="D19" s="148" t="s">
        <v>86</v>
      </c>
      <c r="E19" s="152">
        <v>42134.182759307187</v>
      </c>
      <c r="F19" s="152">
        <v>42134.182759307187</v>
      </c>
      <c r="G19" s="152">
        <v>39283.296834561006</v>
      </c>
      <c r="H19" s="152">
        <v>39283.296834561006</v>
      </c>
      <c r="I19" s="152">
        <v>39283.296834561006</v>
      </c>
    </row>
    <row r="20" spans="1:17" ht="15" customHeight="1" x14ac:dyDescent="0.25">
      <c r="A20" s="468" t="s">
        <v>222</v>
      </c>
      <c r="B20" s="469"/>
      <c r="C20" s="470"/>
      <c r="D20" s="153" t="s">
        <v>223</v>
      </c>
      <c r="E20" s="153">
        <v>42134.182759307187</v>
      </c>
      <c r="F20" s="153">
        <v>42134.182759307187</v>
      </c>
      <c r="G20" s="153">
        <v>39283.296834561006</v>
      </c>
      <c r="H20" s="153">
        <v>39283.296834561006</v>
      </c>
      <c r="I20" s="153">
        <v>39283.296834561006</v>
      </c>
    </row>
    <row r="21" spans="1:17" x14ac:dyDescent="0.25">
      <c r="A21" s="471">
        <v>3</v>
      </c>
      <c r="B21" s="472"/>
      <c r="C21" s="473"/>
      <c r="D21" s="149" t="s">
        <v>24</v>
      </c>
      <c r="E21" s="150">
        <v>42134.182759307187</v>
      </c>
      <c r="F21" s="150">
        <v>42134.182759307187</v>
      </c>
      <c r="G21" s="150">
        <v>39283.296834561006</v>
      </c>
      <c r="H21" s="150">
        <v>39283.296834561006</v>
      </c>
      <c r="I21" s="150">
        <v>39283.296834561006</v>
      </c>
    </row>
    <row r="22" spans="1:17" x14ac:dyDescent="0.25">
      <c r="A22" s="474">
        <v>32</v>
      </c>
      <c r="B22" s="475"/>
      <c r="C22" s="476"/>
      <c r="D22" s="301" t="s">
        <v>38</v>
      </c>
      <c r="E22" s="300">
        <v>41188.532749352977</v>
      </c>
      <c r="F22" s="300">
        <v>41138.761696197493</v>
      </c>
      <c r="G22" s="300">
        <v>38155.152963036686</v>
      </c>
      <c r="H22" s="300">
        <v>38155.152963036686</v>
      </c>
      <c r="I22" s="300">
        <v>38155.152963036686</v>
      </c>
    </row>
    <row r="23" spans="1:17" hidden="1" x14ac:dyDescent="0.25">
      <c r="A23" s="465">
        <v>3211</v>
      </c>
      <c r="B23" s="466"/>
      <c r="C23" s="467"/>
      <c r="D23" s="42" t="s">
        <v>87</v>
      </c>
      <c r="E23" s="271">
        <v>608.33499236843852</v>
      </c>
      <c r="F23" s="142">
        <v>2654.4561682925209</v>
      </c>
      <c r="G23" s="142">
        <v>4645.298294511912</v>
      </c>
      <c r="H23" s="142">
        <v>4645.298294511912</v>
      </c>
      <c r="I23" s="143">
        <v>4645.298294511912</v>
      </c>
    </row>
    <row r="24" spans="1:17" hidden="1" x14ac:dyDescent="0.25">
      <c r="A24" s="465">
        <v>3213</v>
      </c>
      <c r="B24" s="466">
        <v>3213</v>
      </c>
      <c r="C24" s="467">
        <v>3213</v>
      </c>
      <c r="D24" s="42" t="s">
        <v>88</v>
      </c>
      <c r="E24" s="271">
        <v>1585.57303072533</v>
      </c>
      <c r="F24" s="142">
        <v>716.7031654389807</v>
      </c>
      <c r="G24" s="142">
        <v>716.7031654389807</v>
      </c>
      <c r="H24" s="142">
        <v>716.7031654389807</v>
      </c>
      <c r="I24" s="143">
        <v>716.7031654389807</v>
      </c>
    </row>
    <row r="25" spans="1:17" hidden="1" x14ac:dyDescent="0.25">
      <c r="A25" s="465">
        <v>3221</v>
      </c>
      <c r="B25" s="466">
        <v>3221</v>
      </c>
      <c r="C25" s="467">
        <v>3221</v>
      </c>
      <c r="D25" s="42" t="s">
        <v>89</v>
      </c>
      <c r="E25" s="271">
        <v>9019.475744906762</v>
      </c>
      <c r="F25" s="142">
        <v>5513.4381843519805</v>
      </c>
      <c r="G25" s="142">
        <v>4742.8495586966619</v>
      </c>
      <c r="H25" s="142">
        <v>4742.8495586966619</v>
      </c>
      <c r="I25" s="143">
        <v>4742.8495586966619</v>
      </c>
    </row>
    <row r="26" spans="1:17" hidden="1" x14ac:dyDescent="0.25">
      <c r="A26" s="465">
        <v>3223</v>
      </c>
      <c r="B26" s="466">
        <v>3223</v>
      </c>
      <c r="C26" s="467">
        <v>3223</v>
      </c>
      <c r="D26" s="42" t="s">
        <v>90</v>
      </c>
      <c r="E26" s="271">
        <v>13453.947839936292</v>
      </c>
      <c r="F26" s="142">
        <v>15926.737009755125</v>
      </c>
      <c r="G26" s="142">
        <v>14599.508925608865</v>
      </c>
      <c r="H26" s="142">
        <v>14599.508925608865</v>
      </c>
      <c r="I26" s="143">
        <v>14599.508925608865</v>
      </c>
    </row>
    <row r="27" spans="1:17" hidden="1" x14ac:dyDescent="0.25">
      <c r="A27" s="465">
        <v>3225</v>
      </c>
      <c r="B27" s="466">
        <v>3225</v>
      </c>
      <c r="C27" s="467">
        <v>3225</v>
      </c>
      <c r="D27" s="42" t="s">
        <v>91</v>
      </c>
      <c r="E27" s="271">
        <v>629.33704957196892</v>
      </c>
      <c r="F27" s="142">
        <v>1327.2280841462605</v>
      </c>
      <c r="G27" s="142">
        <v>663.61404207313024</v>
      </c>
      <c r="H27" s="142">
        <v>663.61404207313024</v>
      </c>
      <c r="I27" s="143">
        <v>663.61404207313024</v>
      </c>
    </row>
    <row r="28" spans="1:17" hidden="1" x14ac:dyDescent="0.25">
      <c r="A28" s="465">
        <v>3227</v>
      </c>
      <c r="B28" s="466">
        <v>3227</v>
      </c>
      <c r="C28" s="467">
        <v>3227</v>
      </c>
      <c r="D28" s="42" t="s">
        <v>92</v>
      </c>
      <c r="E28" s="271">
        <v>320.29331740659632</v>
      </c>
      <c r="F28" s="142">
        <v>357.68796867741719</v>
      </c>
      <c r="G28" s="142">
        <v>357.68796867741719</v>
      </c>
      <c r="H28" s="142">
        <v>357.68796867741719</v>
      </c>
      <c r="I28" s="143">
        <v>357.68796867741719</v>
      </c>
    </row>
    <row r="29" spans="1:17" hidden="1" x14ac:dyDescent="0.25">
      <c r="A29" s="465">
        <v>3231</v>
      </c>
      <c r="B29" s="466">
        <v>3231</v>
      </c>
      <c r="C29" s="467">
        <v>3231</v>
      </c>
      <c r="D29" s="42" t="s">
        <v>93</v>
      </c>
      <c r="E29" s="271">
        <v>1796.8119981418806</v>
      </c>
      <c r="F29" s="142">
        <v>1858.1193178047647</v>
      </c>
      <c r="G29" s="142">
        <v>2389.0105514632687</v>
      </c>
      <c r="H29" s="142">
        <v>2389.0105514632687</v>
      </c>
      <c r="I29" s="143">
        <v>2389.0105514632687</v>
      </c>
    </row>
    <row r="30" spans="1:17" hidden="1" x14ac:dyDescent="0.25">
      <c r="A30" s="465">
        <v>3233</v>
      </c>
      <c r="B30" s="466">
        <v>3233</v>
      </c>
      <c r="C30" s="467">
        <v>3233</v>
      </c>
      <c r="D30" s="42" t="s">
        <v>94</v>
      </c>
      <c r="E30" s="271">
        <v>0</v>
      </c>
      <c r="F30" s="142">
        <v>66.361404207313029</v>
      </c>
      <c r="G30" s="142">
        <v>66.361404207313029</v>
      </c>
      <c r="H30" s="142">
        <v>66.361404207313029</v>
      </c>
      <c r="I30" s="143">
        <v>66.361404207313029</v>
      </c>
    </row>
    <row r="31" spans="1:17" hidden="1" x14ac:dyDescent="0.25">
      <c r="A31" s="465">
        <v>3234</v>
      </c>
      <c r="B31" s="466">
        <v>3234</v>
      </c>
      <c r="C31" s="467">
        <v>3234</v>
      </c>
      <c r="D31" s="42" t="s">
        <v>95</v>
      </c>
      <c r="E31" s="271">
        <v>3623.2092375074653</v>
      </c>
      <c r="F31" s="142">
        <v>4379.8526776826593</v>
      </c>
      <c r="G31" s="142">
        <v>3716.2386356095294</v>
      </c>
      <c r="H31" s="142">
        <v>3716.2386356095294</v>
      </c>
      <c r="I31" s="143">
        <v>3716.2386356095294</v>
      </c>
    </row>
    <row r="32" spans="1:17" hidden="1" x14ac:dyDescent="0.25">
      <c r="A32" s="465">
        <v>3235</v>
      </c>
      <c r="B32" s="466">
        <v>3235</v>
      </c>
      <c r="C32" s="467">
        <v>3235</v>
      </c>
      <c r="D32" s="42" t="s">
        <v>96</v>
      </c>
      <c r="E32" s="271">
        <v>211.93045324839071</v>
      </c>
      <c r="F32" s="142">
        <v>305.26245935363988</v>
      </c>
      <c r="G32" s="142">
        <v>331.80702103656512</v>
      </c>
      <c r="H32" s="142">
        <v>331.80702103656512</v>
      </c>
      <c r="I32" s="143">
        <v>331.80702103656512</v>
      </c>
    </row>
    <row r="33" spans="1:9" hidden="1" x14ac:dyDescent="0.25">
      <c r="A33" s="465">
        <v>3236</v>
      </c>
      <c r="B33" s="466">
        <v>3236</v>
      </c>
      <c r="C33" s="467">
        <v>3236</v>
      </c>
      <c r="D33" s="42" t="s">
        <v>97</v>
      </c>
      <c r="E33" s="271">
        <v>1864.1794412369763</v>
      </c>
      <c r="F33" s="142">
        <v>1592.6737009755125</v>
      </c>
      <c r="G33" s="142">
        <v>1990.8421262193906</v>
      </c>
      <c r="H33" s="142">
        <v>1990.8421262193906</v>
      </c>
      <c r="I33" s="143">
        <v>1990.8421262193906</v>
      </c>
    </row>
    <row r="34" spans="1:9" hidden="1" x14ac:dyDescent="0.25">
      <c r="A34" s="465">
        <v>3237</v>
      </c>
      <c r="B34" s="466">
        <v>3237</v>
      </c>
      <c r="C34" s="467">
        <v>3237</v>
      </c>
      <c r="D34" s="42" t="s">
        <v>98</v>
      </c>
      <c r="E34" s="271">
        <v>987.12588758378126</v>
      </c>
      <c r="F34" s="142">
        <v>912.3365850421394</v>
      </c>
      <c r="G34" s="142">
        <v>597.25263786581718</v>
      </c>
      <c r="H34" s="142">
        <v>597.25263786581718</v>
      </c>
      <c r="I34" s="143">
        <v>597.25263786581718</v>
      </c>
    </row>
    <row r="35" spans="1:9" hidden="1" x14ac:dyDescent="0.25">
      <c r="A35" s="465">
        <v>3238</v>
      </c>
      <c r="B35" s="466">
        <v>3238</v>
      </c>
      <c r="C35" s="467">
        <v>3238</v>
      </c>
      <c r="D35" s="42" t="s">
        <v>99</v>
      </c>
      <c r="E35" s="271">
        <v>2329.1353109031784</v>
      </c>
      <c r="F35" s="142">
        <v>1924.4807220120776</v>
      </c>
      <c r="G35" s="142">
        <v>1725.3965093901386</v>
      </c>
      <c r="H35" s="142">
        <v>1725.3965093901386</v>
      </c>
      <c r="I35" s="143">
        <v>1725.3965093901386</v>
      </c>
    </row>
    <row r="36" spans="1:9" hidden="1" x14ac:dyDescent="0.25">
      <c r="A36" s="465">
        <v>3239</v>
      </c>
      <c r="B36" s="466">
        <v>3239</v>
      </c>
      <c r="C36" s="467">
        <v>3239</v>
      </c>
      <c r="D36" s="42" t="s">
        <v>100</v>
      </c>
      <c r="E36" s="271">
        <v>2615.7050899197025</v>
      </c>
      <c r="F36" s="142">
        <v>1592.6737009755125</v>
      </c>
      <c r="G36" s="142">
        <v>464.52982945119118</v>
      </c>
      <c r="H36" s="142">
        <v>464.52982945119118</v>
      </c>
      <c r="I36" s="143">
        <v>464.52982945119118</v>
      </c>
    </row>
    <row r="37" spans="1:9" hidden="1" x14ac:dyDescent="0.25">
      <c r="A37" s="465">
        <v>3293</v>
      </c>
      <c r="B37" s="466">
        <v>3293</v>
      </c>
      <c r="C37" s="467">
        <v>3293</v>
      </c>
      <c r="D37" s="42" t="s">
        <v>101</v>
      </c>
      <c r="E37" s="271">
        <v>14.193377131860109</v>
      </c>
      <c r="F37" s="142">
        <v>530.89123365850423</v>
      </c>
      <c r="G37" s="142">
        <v>398.16842524387812</v>
      </c>
      <c r="H37" s="142">
        <v>398.16842524387812</v>
      </c>
      <c r="I37" s="143">
        <v>398.16842524387812</v>
      </c>
    </row>
    <row r="38" spans="1:9" hidden="1" x14ac:dyDescent="0.25">
      <c r="A38" s="465">
        <v>3294</v>
      </c>
      <c r="B38" s="466">
        <v>3294</v>
      </c>
      <c r="C38" s="467">
        <v>3294</v>
      </c>
      <c r="D38" s="42" t="s">
        <v>102</v>
      </c>
      <c r="E38" s="271">
        <v>132.72280841462606</v>
      </c>
      <c r="F38" s="142">
        <v>152.63122967681994</v>
      </c>
      <c r="G38" s="142">
        <v>152.63122967681994</v>
      </c>
      <c r="H38" s="142">
        <v>152.63122967681994</v>
      </c>
      <c r="I38" s="143">
        <v>152.63122967681994</v>
      </c>
    </row>
    <row r="39" spans="1:9" hidden="1" x14ac:dyDescent="0.25">
      <c r="A39" s="465">
        <v>3295</v>
      </c>
      <c r="B39" s="466">
        <v>3295</v>
      </c>
      <c r="C39" s="467">
        <v>3295</v>
      </c>
      <c r="D39" s="42" t="s">
        <v>103</v>
      </c>
      <c r="E39" s="271">
        <v>31.853474019510251</v>
      </c>
      <c r="F39" s="142">
        <v>132.72280841462606</v>
      </c>
      <c r="G39" s="142">
        <v>132.72280841462606</v>
      </c>
      <c r="H39" s="142">
        <v>132.72280841462606</v>
      </c>
      <c r="I39" s="143">
        <v>132.72280841462606</v>
      </c>
    </row>
    <row r="40" spans="1:9" hidden="1" x14ac:dyDescent="0.25">
      <c r="A40" s="465">
        <v>3299</v>
      </c>
      <c r="B40" s="466">
        <v>3299</v>
      </c>
      <c r="C40" s="467">
        <v>3299</v>
      </c>
      <c r="D40" s="42" t="s">
        <v>104</v>
      </c>
      <c r="E40" s="271">
        <v>1964.7036963302141</v>
      </c>
      <c r="F40" s="142">
        <v>1194.5052757316344</v>
      </c>
      <c r="G40" s="142">
        <v>464.52982945119118</v>
      </c>
      <c r="H40" s="142">
        <v>464.52982945119118</v>
      </c>
      <c r="I40" s="143">
        <v>464.52982945119118</v>
      </c>
    </row>
    <row r="41" spans="1:9" x14ac:dyDescent="0.25">
      <c r="A41" s="474">
        <v>34</v>
      </c>
      <c r="B41" s="475"/>
      <c r="C41" s="476"/>
      <c r="D41" s="301" t="s">
        <v>164</v>
      </c>
      <c r="E41" s="300">
        <v>945.65000995421053</v>
      </c>
      <c r="F41" s="300">
        <v>995.4210631096953</v>
      </c>
      <c r="G41" s="300">
        <v>1128.1438715243214</v>
      </c>
      <c r="H41" s="300">
        <v>1128.1438715243214</v>
      </c>
      <c r="I41" s="300">
        <v>1128.1438715243214</v>
      </c>
    </row>
    <row r="42" spans="1:9" hidden="1" x14ac:dyDescent="0.25">
      <c r="A42" s="465" t="s">
        <v>293</v>
      </c>
      <c r="B42" s="466"/>
      <c r="C42" s="467"/>
      <c r="D42" s="74" t="s">
        <v>105</v>
      </c>
      <c r="E42" s="271">
        <v>945.65000995421053</v>
      </c>
      <c r="F42" s="142">
        <v>995.4210631096953</v>
      </c>
      <c r="G42" s="142">
        <v>1128.1438715243214</v>
      </c>
      <c r="H42" s="142">
        <v>1128.1438715243214</v>
      </c>
      <c r="I42" s="143">
        <v>1128.1438715243214</v>
      </c>
    </row>
    <row r="43" spans="1:9" x14ac:dyDescent="0.25">
      <c r="A43" s="477" t="s">
        <v>226</v>
      </c>
      <c r="B43" s="478"/>
      <c r="C43" s="479"/>
      <c r="D43" s="148" t="s">
        <v>227</v>
      </c>
      <c r="E43" s="152">
        <v>8131.3278916981872</v>
      </c>
      <c r="F43" s="152">
        <v>8131.3278916981872</v>
      </c>
      <c r="G43" s="152">
        <v>8128.4624062645162</v>
      </c>
      <c r="H43" s="152">
        <v>8128.4624062645162</v>
      </c>
      <c r="I43" s="152">
        <v>8128.4624062645162</v>
      </c>
    </row>
    <row r="44" spans="1:9" ht="15" customHeight="1" x14ac:dyDescent="0.25">
      <c r="A44" s="468" t="s">
        <v>222</v>
      </c>
      <c r="B44" s="469"/>
      <c r="C44" s="470"/>
      <c r="D44" s="153" t="s">
        <v>223</v>
      </c>
      <c r="E44" s="153">
        <v>8131.3278916981872</v>
      </c>
      <c r="F44" s="153">
        <v>8131.3278916981872</v>
      </c>
      <c r="G44" s="153">
        <v>8128.4624062645162</v>
      </c>
      <c r="H44" s="153">
        <v>8128.4624062645162</v>
      </c>
      <c r="I44" s="153">
        <v>8128.4624062645162</v>
      </c>
    </row>
    <row r="45" spans="1:9" x14ac:dyDescent="0.25">
      <c r="A45" s="471">
        <v>3</v>
      </c>
      <c r="B45" s="472"/>
      <c r="C45" s="473"/>
      <c r="D45" s="149" t="s">
        <v>24</v>
      </c>
      <c r="E45" s="150">
        <v>8131.3278916981872</v>
      </c>
      <c r="F45" s="150">
        <v>8131.3278916981872</v>
      </c>
      <c r="G45" s="150">
        <v>8128.4624062645162</v>
      </c>
      <c r="H45" s="150">
        <v>8128.4624062645162</v>
      </c>
      <c r="I45" s="150">
        <v>8128.4624062645162</v>
      </c>
    </row>
    <row r="46" spans="1:9" hidden="1" x14ac:dyDescent="0.25">
      <c r="A46" s="474">
        <v>32</v>
      </c>
      <c r="B46" s="475"/>
      <c r="C46" s="476"/>
      <c r="D46" s="301" t="s">
        <v>38</v>
      </c>
      <c r="E46" s="352">
        <v>8131.3278916981872</v>
      </c>
      <c r="F46" s="300">
        <v>8131.3278916981872</v>
      </c>
      <c r="G46" s="300">
        <v>8128.4624062645162</v>
      </c>
      <c r="H46" s="300">
        <v>8128.4624062645162</v>
      </c>
      <c r="I46" s="300">
        <v>8128.4624062645162</v>
      </c>
    </row>
    <row r="47" spans="1:9" hidden="1" x14ac:dyDescent="0.25">
      <c r="A47" s="483">
        <v>3224</v>
      </c>
      <c r="B47" s="484"/>
      <c r="C47" s="485"/>
      <c r="D47" s="42" t="s">
        <v>109</v>
      </c>
      <c r="E47" s="271">
        <v>2389.0105514632687</v>
      </c>
      <c r="F47" s="142">
        <v>2389.0105514632687</v>
      </c>
      <c r="G47" s="142">
        <v>2123.5649346340169</v>
      </c>
      <c r="H47" s="142">
        <v>2123.5649346340169</v>
      </c>
      <c r="I47" s="143">
        <v>2123.5649346340169</v>
      </c>
    </row>
    <row r="48" spans="1:9" hidden="1" x14ac:dyDescent="0.25">
      <c r="A48" s="483">
        <v>3232</v>
      </c>
      <c r="B48" s="484"/>
      <c r="C48" s="485"/>
      <c r="D48" s="74" t="s">
        <v>111</v>
      </c>
      <c r="E48" s="271">
        <v>5742.3173402349184</v>
      </c>
      <c r="F48" s="142">
        <v>5742.3173402349184</v>
      </c>
      <c r="G48" s="142">
        <v>6004.8974716304992</v>
      </c>
      <c r="H48" s="142">
        <v>6004.8974716304992</v>
      </c>
      <c r="I48" s="143">
        <v>6004.8974716304992</v>
      </c>
    </row>
    <row r="49" spans="1:9" ht="15" hidden="1" customHeight="1" x14ac:dyDescent="0.25">
      <c r="A49" s="477" t="s">
        <v>230</v>
      </c>
      <c r="B49" s="478"/>
      <c r="C49" s="479"/>
      <c r="D49" s="148" t="s">
        <v>90</v>
      </c>
      <c r="E49" s="152">
        <v>0</v>
      </c>
      <c r="F49" s="152">
        <v>0</v>
      </c>
      <c r="G49" s="152">
        <v>0</v>
      </c>
      <c r="H49" s="351"/>
      <c r="I49" s="351"/>
    </row>
    <row r="50" spans="1:9" ht="15" hidden="1" customHeight="1" x14ac:dyDescent="0.25">
      <c r="A50" s="468" t="s">
        <v>222</v>
      </c>
      <c r="B50" s="469"/>
      <c r="C50" s="470"/>
      <c r="D50" s="153" t="s">
        <v>223</v>
      </c>
      <c r="E50" s="153">
        <v>0</v>
      </c>
      <c r="F50" s="153">
        <v>0</v>
      </c>
      <c r="G50" s="153">
        <v>0</v>
      </c>
      <c r="H50" s="153"/>
      <c r="I50" s="153"/>
    </row>
    <row r="51" spans="1:9" hidden="1" x14ac:dyDescent="0.25">
      <c r="A51" s="471">
        <v>3</v>
      </c>
      <c r="B51" s="472"/>
      <c r="C51" s="473"/>
      <c r="D51" s="149" t="s">
        <v>24</v>
      </c>
      <c r="E51" s="150">
        <v>0</v>
      </c>
      <c r="F51" s="150">
        <v>0</v>
      </c>
      <c r="G51" s="150">
        <v>0</v>
      </c>
      <c r="H51" s="150"/>
      <c r="I51" s="151"/>
    </row>
    <row r="52" spans="1:9" hidden="1" x14ac:dyDescent="0.25">
      <c r="A52" s="483">
        <v>32</v>
      </c>
      <c r="B52" s="484"/>
      <c r="C52" s="485"/>
      <c r="D52" s="41" t="s">
        <v>38</v>
      </c>
      <c r="E52" s="271"/>
      <c r="F52" s="142"/>
      <c r="G52" s="142">
        <v>0</v>
      </c>
      <c r="H52" s="142"/>
      <c r="I52" s="143"/>
    </row>
    <row r="53" spans="1:9" ht="45" customHeight="1" x14ac:dyDescent="0.25">
      <c r="A53" s="480" t="s">
        <v>225</v>
      </c>
      <c r="B53" s="481"/>
      <c r="C53" s="482"/>
      <c r="D53" s="43" t="s">
        <v>112</v>
      </c>
      <c r="E53" s="44">
        <v>30787.368770323177</v>
      </c>
      <c r="F53" s="44">
        <v>35566.141500035934</v>
      </c>
      <c r="G53" s="44">
        <v>34059.470435994423</v>
      </c>
      <c r="H53" s="44">
        <v>34059.470435994423</v>
      </c>
      <c r="I53" s="44">
        <v>34059.470435994423</v>
      </c>
    </row>
    <row r="54" spans="1:9" ht="14.25" customHeight="1" x14ac:dyDescent="0.25">
      <c r="A54" s="477" t="s">
        <v>152</v>
      </c>
      <c r="B54" s="478"/>
      <c r="C54" s="479"/>
      <c r="D54" s="148" t="s">
        <v>228</v>
      </c>
      <c r="E54" s="152">
        <v>663.61404207313024</v>
      </c>
      <c r="F54" s="152">
        <v>663.61404207313024</v>
      </c>
      <c r="G54" s="152">
        <v>663.61404207313035</v>
      </c>
      <c r="H54" s="152">
        <v>663.61404207313035</v>
      </c>
      <c r="I54" s="152">
        <v>663.61404207313035</v>
      </c>
    </row>
    <row r="55" spans="1:9" ht="15" customHeight="1" x14ac:dyDescent="0.25">
      <c r="A55" s="468" t="s">
        <v>229</v>
      </c>
      <c r="B55" s="469"/>
      <c r="C55" s="470"/>
      <c r="D55" s="153" t="s">
        <v>20</v>
      </c>
      <c r="E55" s="153">
        <v>663.61404207313024</v>
      </c>
      <c r="F55" s="153">
        <v>663.61404207313024</v>
      </c>
      <c r="G55" s="153">
        <v>663.61404207313035</v>
      </c>
      <c r="H55" s="153">
        <v>663.61404207313035</v>
      </c>
      <c r="I55" s="153">
        <v>663.61404207313035</v>
      </c>
    </row>
    <row r="56" spans="1:9" x14ac:dyDescent="0.25">
      <c r="A56" s="471">
        <v>3</v>
      </c>
      <c r="B56" s="472"/>
      <c r="C56" s="473"/>
      <c r="D56" s="149" t="s">
        <v>24</v>
      </c>
      <c r="E56" s="150">
        <v>663.61404207313024</v>
      </c>
      <c r="F56" s="150">
        <v>663.61404207313024</v>
      </c>
      <c r="G56" s="150">
        <v>663.61404207313035</v>
      </c>
      <c r="H56" s="150">
        <v>663.61404207313035</v>
      </c>
      <c r="I56" s="150">
        <v>663.61404207313035</v>
      </c>
    </row>
    <row r="57" spans="1:9" x14ac:dyDescent="0.25">
      <c r="A57" s="474">
        <v>32</v>
      </c>
      <c r="B57" s="475"/>
      <c r="C57" s="476"/>
      <c r="D57" s="301" t="s">
        <v>38</v>
      </c>
      <c r="E57" s="300">
        <v>663.61404207313024</v>
      </c>
      <c r="F57" s="300">
        <v>663.61404207313024</v>
      </c>
      <c r="G57" s="300">
        <v>663.61404207313035</v>
      </c>
      <c r="H57" s="300">
        <v>663.61404207313035</v>
      </c>
      <c r="I57" s="300">
        <v>663.61404207313035</v>
      </c>
    </row>
    <row r="58" spans="1:9" hidden="1" x14ac:dyDescent="0.25">
      <c r="A58" s="465">
        <v>3211</v>
      </c>
      <c r="B58" s="466"/>
      <c r="C58" s="467"/>
      <c r="D58" s="42" t="s">
        <v>87</v>
      </c>
      <c r="E58" s="271"/>
      <c r="F58" s="142"/>
      <c r="G58" s="142">
        <v>132.72280841462606</v>
      </c>
      <c r="H58" s="142">
        <v>132.72280841462606</v>
      </c>
      <c r="I58" s="143">
        <v>132.72280841462606</v>
      </c>
    </row>
    <row r="59" spans="1:9" hidden="1" x14ac:dyDescent="0.25">
      <c r="A59" s="465">
        <v>3213</v>
      </c>
      <c r="B59" s="466">
        <v>3213</v>
      </c>
      <c r="C59" s="467">
        <v>3213</v>
      </c>
      <c r="D59" s="42" t="s">
        <v>88</v>
      </c>
      <c r="E59" s="271"/>
      <c r="F59" s="142"/>
      <c r="G59" s="142">
        <v>398.16842524387812</v>
      </c>
      <c r="H59" s="142">
        <v>398.16842524387812</v>
      </c>
      <c r="I59" s="143">
        <v>398.16842524387812</v>
      </c>
    </row>
    <row r="60" spans="1:9" hidden="1" x14ac:dyDescent="0.25">
      <c r="A60" s="465">
        <v>3221</v>
      </c>
      <c r="B60" s="466">
        <v>3221</v>
      </c>
      <c r="C60" s="467">
        <v>3221</v>
      </c>
      <c r="D60" s="42" t="s">
        <v>89</v>
      </c>
      <c r="E60" s="271"/>
      <c r="F60" s="142"/>
      <c r="G60" s="142">
        <v>66.361404207313029</v>
      </c>
      <c r="H60" s="142">
        <v>66.361404207313029</v>
      </c>
      <c r="I60" s="143">
        <v>66.361404207313029</v>
      </c>
    </row>
    <row r="61" spans="1:9" hidden="1" x14ac:dyDescent="0.25">
      <c r="A61" s="465" t="s">
        <v>294</v>
      </c>
      <c r="B61" s="466">
        <v>3223</v>
      </c>
      <c r="C61" s="467">
        <v>3223</v>
      </c>
      <c r="D61" s="74" t="s">
        <v>101</v>
      </c>
      <c r="E61" s="271"/>
      <c r="F61" s="142"/>
      <c r="G61" s="142">
        <v>56.361404207313029</v>
      </c>
      <c r="H61" s="142">
        <v>56.361404207313029</v>
      </c>
      <c r="I61" s="143">
        <v>56.361404207313029</v>
      </c>
    </row>
    <row r="62" spans="1:9" hidden="1" x14ac:dyDescent="0.25">
      <c r="A62" s="465" t="s">
        <v>296</v>
      </c>
      <c r="B62" s="466">
        <v>3213</v>
      </c>
      <c r="C62" s="467">
        <v>3213</v>
      </c>
      <c r="D62" s="42" t="s">
        <v>120</v>
      </c>
      <c r="E62" s="271">
        <v>663.61404207313024</v>
      </c>
      <c r="F62" s="142">
        <v>663.61404207313024</v>
      </c>
      <c r="G62" s="142">
        <v>10</v>
      </c>
      <c r="H62" s="142">
        <v>10</v>
      </c>
      <c r="I62" s="143">
        <v>10</v>
      </c>
    </row>
    <row r="63" spans="1:9" ht="14.25" customHeight="1" x14ac:dyDescent="0.25">
      <c r="A63" s="477" t="s">
        <v>117</v>
      </c>
      <c r="B63" s="478"/>
      <c r="C63" s="479"/>
      <c r="D63" s="148" t="s">
        <v>231</v>
      </c>
      <c r="E63" s="152">
        <v>0</v>
      </c>
      <c r="F63" s="152">
        <v>1500.9768398699316</v>
      </c>
      <c r="G63" s="152">
        <v>2123.5649346340169</v>
      </c>
      <c r="H63" s="152">
        <v>2123.5649346340169</v>
      </c>
      <c r="I63" s="152">
        <v>2123.5649346340169</v>
      </c>
    </row>
    <row r="64" spans="1:9" ht="15" customHeight="1" x14ac:dyDescent="0.25">
      <c r="A64" s="468" t="s">
        <v>229</v>
      </c>
      <c r="B64" s="469"/>
      <c r="C64" s="470"/>
      <c r="D64" s="153" t="s">
        <v>20</v>
      </c>
      <c r="E64" s="153">
        <v>0</v>
      </c>
      <c r="F64" s="153">
        <v>1500.9768398699316</v>
      </c>
      <c r="G64" s="153">
        <v>2123.5649346340169</v>
      </c>
      <c r="H64" s="153">
        <v>2123.5649346340169</v>
      </c>
      <c r="I64" s="153">
        <v>2123.5649346340169</v>
      </c>
    </row>
    <row r="65" spans="1:9" x14ac:dyDescent="0.25">
      <c r="A65" s="471">
        <v>3</v>
      </c>
      <c r="B65" s="472"/>
      <c r="C65" s="473"/>
      <c r="D65" s="149" t="s">
        <v>24</v>
      </c>
      <c r="E65" s="150">
        <v>0</v>
      </c>
      <c r="F65" s="150">
        <v>1500.9768398699316</v>
      </c>
      <c r="G65" s="150">
        <v>2123.5649346340169</v>
      </c>
      <c r="H65" s="150">
        <v>2123.5649346340169</v>
      </c>
      <c r="I65" s="150">
        <v>2123.5649346340169</v>
      </c>
    </row>
    <row r="66" spans="1:9" x14ac:dyDescent="0.25">
      <c r="A66" s="474">
        <v>32</v>
      </c>
      <c r="B66" s="475"/>
      <c r="C66" s="476"/>
      <c r="D66" s="301" t="s">
        <v>38</v>
      </c>
      <c r="E66" s="300">
        <v>0</v>
      </c>
      <c r="F66" s="300">
        <v>1500.9768398699316</v>
      </c>
      <c r="G66" s="300">
        <v>2123.5649346340169</v>
      </c>
      <c r="H66" s="300">
        <v>2123.5649346340169</v>
      </c>
      <c r="I66" s="300">
        <v>2123.5649346340169</v>
      </c>
    </row>
    <row r="67" spans="1:9" hidden="1" x14ac:dyDescent="0.25">
      <c r="A67" s="465" t="s">
        <v>295</v>
      </c>
      <c r="B67" s="466"/>
      <c r="C67" s="467"/>
      <c r="D67" s="42" t="s">
        <v>119</v>
      </c>
      <c r="E67" s="271"/>
      <c r="F67" s="142">
        <v>1059.101466587033</v>
      </c>
      <c r="G67" s="142">
        <v>1327.2280841462605</v>
      </c>
      <c r="H67" s="142">
        <v>1327.2280841462605</v>
      </c>
      <c r="I67" s="143">
        <v>1327.2280841462605</v>
      </c>
    </row>
    <row r="68" spans="1:9" hidden="1" x14ac:dyDescent="0.25">
      <c r="A68" s="465" t="s">
        <v>296</v>
      </c>
      <c r="B68" s="466">
        <v>3213</v>
      </c>
      <c r="C68" s="467">
        <v>3213</v>
      </c>
      <c r="D68" s="42" t="s">
        <v>120</v>
      </c>
      <c r="E68" s="271"/>
      <c r="F68" s="142">
        <v>441.87537328289864</v>
      </c>
      <c r="G68" s="142">
        <v>796.33685048775624</v>
      </c>
      <c r="H68" s="142">
        <v>796.33685048775624</v>
      </c>
      <c r="I68" s="143">
        <v>796.33685048775624</v>
      </c>
    </row>
    <row r="69" spans="1:9" ht="14.25" customHeight="1" x14ac:dyDescent="0.25">
      <c r="A69" s="477" t="s">
        <v>125</v>
      </c>
      <c r="B69" s="478"/>
      <c r="C69" s="479"/>
      <c r="D69" s="148" t="s">
        <v>232</v>
      </c>
      <c r="E69" s="152">
        <v>0</v>
      </c>
      <c r="F69" s="152">
        <v>530.89123365850423</v>
      </c>
      <c r="G69" s="152">
        <v>530.89123365850423</v>
      </c>
      <c r="H69" s="152">
        <v>530.89123365850423</v>
      </c>
      <c r="I69" s="152">
        <v>530.89123365850423</v>
      </c>
    </row>
    <row r="70" spans="1:9" ht="15" customHeight="1" x14ac:dyDescent="0.25">
      <c r="A70" s="468" t="s">
        <v>229</v>
      </c>
      <c r="B70" s="469"/>
      <c r="C70" s="470"/>
      <c r="D70" s="153" t="s">
        <v>20</v>
      </c>
      <c r="E70" s="153">
        <v>0</v>
      </c>
      <c r="F70" s="153">
        <v>530.89123365850423</v>
      </c>
      <c r="G70" s="153">
        <v>530.89123365850423</v>
      </c>
      <c r="H70" s="153">
        <v>530.89123365850423</v>
      </c>
      <c r="I70" s="153">
        <v>530.89123365850423</v>
      </c>
    </row>
    <row r="71" spans="1:9" x14ac:dyDescent="0.25">
      <c r="A71" s="471">
        <v>3</v>
      </c>
      <c r="B71" s="472"/>
      <c r="C71" s="473"/>
      <c r="D71" s="149" t="s">
        <v>24</v>
      </c>
      <c r="E71" s="150">
        <v>0</v>
      </c>
      <c r="F71" s="150">
        <v>530.89123365850423</v>
      </c>
      <c r="G71" s="150">
        <v>530.89123365850423</v>
      </c>
      <c r="H71" s="150">
        <v>530.89123365850423</v>
      </c>
      <c r="I71" s="150">
        <v>530.89123365850423</v>
      </c>
    </row>
    <row r="72" spans="1:9" x14ac:dyDescent="0.25">
      <c r="A72" s="474">
        <v>32</v>
      </c>
      <c r="B72" s="475"/>
      <c r="C72" s="476"/>
      <c r="D72" s="301" t="s">
        <v>38</v>
      </c>
      <c r="E72" s="300">
        <v>0</v>
      </c>
      <c r="F72" s="300">
        <v>530.89123365850423</v>
      </c>
      <c r="G72" s="300">
        <v>530.89123365850423</v>
      </c>
      <c r="H72" s="300">
        <v>530.89123365850423</v>
      </c>
      <c r="I72" s="300">
        <v>530.89123365850423</v>
      </c>
    </row>
    <row r="73" spans="1:9" hidden="1" x14ac:dyDescent="0.25">
      <c r="A73" s="465" t="s">
        <v>296</v>
      </c>
      <c r="B73" s="466"/>
      <c r="C73" s="467"/>
      <c r="D73" s="74" t="s">
        <v>120</v>
      </c>
      <c r="E73" s="271"/>
      <c r="F73" s="142">
        <v>530.89123365850423</v>
      </c>
      <c r="G73" s="142">
        <v>530.89123365850423</v>
      </c>
      <c r="H73" s="142">
        <v>530.89123365850423</v>
      </c>
      <c r="I73" s="143">
        <v>530.89123365850423</v>
      </c>
    </row>
    <row r="74" spans="1:9" ht="14.25" customHeight="1" x14ac:dyDescent="0.25">
      <c r="A74" s="477" t="s">
        <v>238</v>
      </c>
      <c r="B74" s="478"/>
      <c r="C74" s="479"/>
      <c r="D74" s="148" t="s">
        <v>237</v>
      </c>
      <c r="E74" s="152">
        <v>519.34965823876826</v>
      </c>
      <c r="F74" s="152">
        <v>519.34434932643171</v>
      </c>
      <c r="G74" s="152">
        <v>519.34434932643171</v>
      </c>
      <c r="H74" s="152">
        <v>519.34434932643171</v>
      </c>
      <c r="I74" s="152">
        <v>519.34434932643171</v>
      </c>
    </row>
    <row r="75" spans="1:9" ht="15" customHeight="1" x14ac:dyDescent="0.25">
      <c r="A75" s="468" t="s">
        <v>229</v>
      </c>
      <c r="B75" s="469"/>
      <c r="C75" s="470"/>
      <c r="D75" s="153" t="s">
        <v>20</v>
      </c>
      <c r="E75" s="153">
        <v>519.34965823876826</v>
      </c>
      <c r="F75" s="153">
        <v>519.34434932643171</v>
      </c>
      <c r="G75" s="153">
        <v>519.34434932643171</v>
      </c>
      <c r="H75" s="153">
        <v>519.34434932643171</v>
      </c>
      <c r="I75" s="153">
        <v>519.34434932643171</v>
      </c>
    </row>
    <row r="76" spans="1:9" x14ac:dyDescent="0.25">
      <c r="A76" s="471">
        <v>3</v>
      </c>
      <c r="B76" s="472"/>
      <c r="C76" s="473"/>
      <c r="D76" s="149" t="s">
        <v>24</v>
      </c>
      <c r="E76" s="150">
        <v>519.34965823876826</v>
      </c>
      <c r="F76" s="150">
        <v>519.34434932643171</v>
      </c>
      <c r="G76" s="150">
        <v>519.34434932643171</v>
      </c>
      <c r="H76" s="150">
        <v>519.34434932643171</v>
      </c>
      <c r="I76" s="150">
        <v>519.34434932643171</v>
      </c>
    </row>
    <row r="77" spans="1:9" x14ac:dyDescent="0.25">
      <c r="A77" s="474">
        <v>32</v>
      </c>
      <c r="B77" s="475"/>
      <c r="C77" s="476"/>
      <c r="D77" s="301" t="s">
        <v>38</v>
      </c>
      <c r="E77" s="300">
        <v>519.34965823876826</v>
      </c>
      <c r="F77" s="300">
        <v>519.34434932643171</v>
      </c>
      <c r="G77" s="300">
        <v>519.34434932643171</v>
      </c>
      <c r="H77" s="300">
        <v>519.34434932643171</v>
      </c>
      <c r="I77" s="300">
        <v>519.34434932643171</v>
      </c>
    </row>
    <row r="78" spans="1:9" hidden="1" x14ac:dyDescent="0.25">
      <c r="A78" s="465" t="s">
        <v>302</v>
      </c>
      <c r="B78" s="466"/>
      <c r="C78" s="467"/>
      <c r="D78" s="74" t="s">
        <v>99</v>
      </c>
      <c r="E78" s="271">
        <v>519.34965823876826</v>
      </c>
      <c r="F78" s="142">
        <v>519.34434932643171</v>
      </c>
      <c r="G78" s="142">
        <v>519.34434932643171</v>
      </c>
      <c r="H78" s="142">
        <v>519.34434932643171</v>
      </c>
      <c r="I78" s="143">
        <v>519.34434932643171</v>
      </c>
    </row>
    <row r="79" spans="1:9" ht="14.25" customHeight="1" x14ac:dyDescent="0.25">
      <c r="A79" s="477" t="s">
        <v>234</v>
      </c>
      <c r="B79" s="478"/>
      <c r="C79" s="479"/>
      <c r="D79" s="148" t="s">
        <v>235</v>
      </c>
      <c r="E79" s="152">
        <v>0</v>
      </c>
      <c r="F79" s="152">
        <v>10942.903063510617</v>
      </c>
      <c r="G79" s="152">
        <v>18133.233525781401</v>
      </c>
      <c r="H79" s="152">
        <v>0</v>
      </c>
      <c r="I79" s="152">
        <v>0</v>
      </c>
    </row>
    <row r="80" spans="1:9" ht="15" customHeight="1" x14ac:dyDescent="0.25">
      <c r="A80" s="468" t="s">
        <v>229</v>
      </c>
      <c r="B80" s="469"/>
      <c r="C80" s="470"/>
      <c r="D80" s="153" t="s">
        <v>20</v>
      </c>
      <c r="E80" s="153">
        <v>0</v>
      </c>
      <c r="F80" s="153">
        <v>1641.4385635106266</v>
      </c>
      <c r="G80" s="153">
        <v>2719.9850288672101</v>
      </c>
      <c r="H80" s="153">
        <v>0</v>
      </c>
      <c r="I80" s="153">
        <v>0</v>
      </c>
    </row>
    <row r="81" spans="1:9" x14ac:dyDescent="0.25">
      <c r="A81" s="471">
        <v>3</v>
      </c>
      <c r="B81" s="472"/>
      <c r="C81" s="473"/>
      <c r="D81" s="149" t="s">
        <v>24</v>
      </c>
      <c r="E81" s="150">
        <v>0</v>
      </c>
      <c r="F81" s="150">
        <v>1641.4385635106266</v>
      </c>
      <c r="G81" s="150">
        <v>2719.9850288672101</v>
      </c>
      <c r="H81" s="150">
        <v>0</v>
      </c>
      <c r="I81" s="150">
        <v>0</v>
      </c>
    </row>
    <row r="82" spans="1:9" x14ac:dyDescent="0.25">
      <c r="A82" s="474">
        <v>31</v>
      </c>
      <c r="B82" s="475"/>
      <c r="C82" s="476"/>
      <c r="D82" s="301" t="s">
        <v>25</v>
      </c>
      <c r="E82" s="300">
        <v>0</v>
      </c>
      <c r="F82" s="300">
        <v>1624.6885635106266</v>
      </c>
      <c r="G82" s="300">
        <v>2693.0121441369693</v>
      </c>
      <c r="H82" s="300">
        <v>0</v>
      </c>
      <c r="I82" s="300">
        <v>0</v>
      </c>
    </row>
    <row r="83" spans="1:9" hidden="1" x14ac:dyDescent="0.25">
      <c r="A83" s="465" t="s">
        <v>297</v>
      </c>
      <c r="B83" s="466"/>
      <c r="C83" s="467"/>
      <c r="D83" s="74" t="s">
        <v>134</v>
      </c>
      <c r="E83" s="271"/>
      <c r="F83" s="142">
        <v>1346.5717010876501</v>
      </c>
      <c r="G83" s="142">
        <v>2245.0726657376067</v>
      </c>
      <c r="H83" s="142">
        <v>0</v>
      </c>
      <c r="I83" s="143">
        <v>0</v>
      </c>
    </row>
    <row r="84" spans="1:9" hidden="1" x14ac:dyDescent="0.25">
      <c r="A84" s="465" t="s">
        <v>298</v>
      </c>
      <c r="B84" s="466"/>
      <c r="C84" s="467"/>
      <c r="D84" s="74" t="s">
        <v>135</v>
      </c>
      <c r="E84" s="271"/>
      <c r="F84" s="142">
        <v>47.836086960443453</v>
      </c>
      <c r="G84" s="142">
        <v>77.045590284690434</v>
      </c>
      <c r="H84" s="142">
        <v>0</v>
      </c>
      <c r="I84" s="143">
        <v>0</v>
      </c>
    </row>
    <row r="85" spans="1:9" hidden="1" x14ac:dyDescent="0.25">
      <c r="A85" s="465" t="s">
        <v>299</v>
      </c>
      <c r="B85" s="466"/>
      <c r="C85" s="467"/>
      <c r="D85" s="74" t="s">
        <v>137</v>
      </c>
      <c r="E85" s="271"/>
      <c r="F85" s="142">
        <v>230.28077546253306</v>
      </c>
      <c r="G85" s="142">
        <v>370.89388811467251</v>
      </c>
      <c r="H85" s="142">
        <v>0</v>
      </c>
      <c r="I85" s="143">
        <v>0</v>
      </c>
    </row>
    <row r="86" spans="1:9" x14ac:dyDescent="0.25">
      <c r="A86" s="474">
        <v>32</v>
      </c>
      <c r="B86" s="475"/>
      <c r="C86" s="476"/>
      <c r="D86" s="301" t="s">
        <v>38</v>
      </c>
      <c r="E86" s="300">
        <v>0</v>
      </c>
      <c r="F86" s="300">
        <v>16.75</v>
      </c>
      <c r="G86" s="300">
        <v>26.972884730240889</v>
      </c>
      <c r="H86" s="300">
        <v>0</v>
      </c>
      <c r="I86" s="300">
        <v>0</v>
      </c>
    </row>
    <row r="87" spans="1:9" hidden="1" x14ac:dyDescent="0.25">
      <c r="A87" s="465" t="s">
        <v>300</v>
      </c>
      <c r="B87" s="466"/>
      <c r="C87" s="467"/>
      <c r="D87" s="74" t="s">
        <v>87</v>
      </c>
      <c r="E87" s="271"/>
      <c r="F87" s="142">
        <v>7.79</v>
      </c>
      <c r="G87" s="142">
        <v>12.542305395182161</v>
      </c>
      <c r="H87" s="142">
        <v>0</v>
      </c>
      <c r="I87" s="143">
        <v>0</v>
      </c>
    </row>
    <row r="88" spans="1:9" hidden="1" x14ac:dyDescent="0.25">
      <c r="A88" s="465" t="s">
        <v>301</v>
      </c>
      <c r="B88" s="466"/>
      <c r="C88" s="467"/>
      <c r="D88" s="74" t="s">
        <v>139</v>
      </c>
      <c r="E88" s="271"/>
      <c r="F88" s="142">
        <v>8.9600000000000009</v>
      </c>
      <c r="G88" s="142">
        <v>14.430579335058727</v>
      </c>
      <c r="H88" s="142">
        <v>0</v>
      </c>
      <c r="I88" s="143">
        <v>0</v>
      </c>
    </row>
    <row r="89" spans="1:9" ht="15" customHeight="1" x14ac:dyDescent="0.25">
      <c r="A89" s="468" t="s">
        <v>5581</v>
      </c>
      <c r="B89" s="469"/>
      <c r="C89" s="470"/>
      <c r="D89" s="153" t="s">
        <v>236</v>
      </c>
      <c r="E89" s="153">
        <v>0</v>
      </c>
      <c r="F89" s="153">
        <v>9301.4644999999909</v>
      </c>
      <c r="G89" s="153">
        <v>15413.248496914191</v>
      </c>
      <c r="H89" s="153">
        <v>0</v>
      </c>
      <c r="I89" s="153">
        <v>0</v>
      </c>
    </row>
    <row r="90" spans="1:9" x14ac:dyDescent="0.25">
      <c r="A90" s="471">
        <v>3</v>
      </c>
      <c r="B90" s="472"/>
      <c r="C90" s="473"/>
      <c r="D90" s="149" t="s">
        <v>24</v>
      </c>
      <c r="E90" s="150">
        <v>0</v>
      </c>
      <c r="F90" s="150">
        <v>9301.4644999999909</v>
      </c>
      <c r="G90" s="150">
        <v>15413.248496914191</v>
      </c>
      <c r="H90" s="150">
        <v>0</v>
      </c>
      <c r="I90" s="150">
        <v>0</v>
      </c>
    </row>
    <row r="91" spans="1:9" x14ac:dyDescent="0.25">
      <c r="A91" s="474">
        <v>31</v>
      </c>
      <c r="B91" s="475"/>
      <c r="C91" s="476"/>
      <c r="D91" s="301" t="s">
        <v>25</v>
      </c>
      <c r="E91" s="300">
        <v>0</v>
      </c>
      <c r="F91" s="300">
        <v>9206.5651578186717</v>
      </c>
      <c r="G91" s="300">
        <v>15260.402150109494</v>
      </c>
      <c r="H91" s="300">
        <v>0</v>
      </c>
      <c r="I91" s="300">
        <v>0</v>
      </c>
    </row>
    <row r="92" spans="1:9" hidden="1" x14ac:dyDescent="0.25">
      <c r="A92" s="465" t="s">
        <v>297</v>
      </c>
      <c r="B92" s="466"/>
      <c r="C92" s="467"/>
      <c r="D92" s="74" t="s">
        <v>134</v>
      </c>
      <c r="E92" s="271"/>
      <c r="F92" s="142">
        <v>7630.5696099780607</v>
      </c>
      <c r="G92" s="142">
        <v>12722.078439179772</v>
      </c>
      <c r="H92" s="142">
        <v>0</v>
      </c>
      <c r="I92" s="143">
        <v>0</v>
      </c>
    </row>
    <row r="93" spans="1:9" hidden="1" x14ac:dyDescent="0.25">
      <c r="A93" s="465" t="s">
        <v>298</v>
      </c>
      <c r="B93" s="466"/>
      <c r="C93" s="467"/>
      <c r="D93" s="74" t="s">
        <v>135</v>
      </c>
      <c r="E93" s="271"/>
      <c r="F93" s="142">
        <v>271.07123138611979</v>
      </c>
      <c r="G93" s="142">
        <v>436.59167827991234</v>
      </c>
      <c r="H93" s="142">
        <v>0</v>
      </c>
      <c r="I93" s="143">
        <v>0</v>
      </c>
    </row>
    <row r="94" spans="1:9" hidden="1" x14ac:dyDescent="0.25">
      <c r="A94" s="465" t="s">
        <v>299</v>
      </c>
      <c r="B94" s="466"/>
      <c r="C94" s="467"/>
      <c r="D94" s="74" t="s">
        <v>137</v>
      </c>
      <c r="E94" s="271"/>
      <c r="F94" s="142">
        <v>1304.9243164544921</v>
      </c>
      <c r="G94" s="142">
        <v>2101.7320326498107</v>
      </c>
      <c r="H94" s="142">
        <v>0</v>
      </c>
      <c r="I94" s="143">
        <v>0</v>
      </c>
    </row>
    <row r="95" spans="1:9" x14ac:dyDescent="0.25">
      <c r="A95" s="474">
        <v>32</v>
      </c>
      <c r="B95" s="475"/>
      <c r="C95" s="476"/>
      <c r="D95" s="301" t="s">
        <v>38</v>
      </c>
      <c r="E95" s="300">
        <v>0</v>
      </c>
      <c r="F95" s="300">
        <v>94.899342181319298</v>
      </c>
      <c r="G95" s="300">
        <v>152.84634680469838</v>
      </c>
      <c r="H95" s="300">
        <v>0</v>
      </c>
      <c r="I95" s="300">
        <v>0</v>
      </c>
    </row>
    <row r="96" spans="1:9" hidden="1" x14ac:dyDescent="0.25">
      <c r="A96" s="465" t="s">
        <v>300</v>
      </c>
      <c r="B96" s="466"/>
      <c r="C96" s="467"/>
      <c r="D96" s="74" t="s">
        <v>87</v>
      </c>
      <c r="E96" s="271"/>
      <c r="F96" s="142">
        <v>44.12789152776093</v>
      </c>
      <c r="G96" s="142">
        <v>71.073063906032246</v>
      </c>
      <c r="H96" s="142">
        <v>0</v>
      </c>
      <c r="I96" s="143">
        <v>0</v>
      </c>
    </row>
    <row r="97" spans="1:9" hidden="1" x14ac:dyDescent="0.25">
      <c r="A97" s="465" t="s">
        <v>301</v>
      </c>
      <c r="B97" s="466"/>
      <c r="C97" s="467"/>
      <c r="D97" s="74" t="s">
        <v>139</v>
      </c>
      <c r="E97" s="271"/>
      <c r="F97" s="142">
        <v>50.771450653558368</v>
      </c>
      <c r="G97" s="142">
        <v>81.773282898666125</v>
      </c>
      <c r="H97" s="142">
        <v>0</v>
      </c>
      <c r="I97" s="143">
        <v>0</v>
      </c>
    </row>
    <row r="98" spans="1:9" ht="14.25" customHeight="1" x14ac:dyDescent="0.25">
      <c r="A98" s="477" t="s">
        <v>5549</v>
      </c>
      <c r="B98" s="478"/>
      <c r="C98" s="479"/>
      <c r="D98" s="148" t="s">
        <v>5548</v>
      </c>
      <c r="E98" s="152">
        <v>0</v>
      </c>
      <c r="F98" s="152">
        <v>0</v>
      </c>
      <c r="G98" s="152">
        <v>12088.822350520937</v>
      </c>
      <c r="H98" s="152">
        <v>18133.233525781401</v>
      </c>
      <c r="I98" s="152">
        <v>0</v>
      </c>
    </row>
    <row r="99" spans="1:9" ht="15" customHeight="1" x14ac:dyDescent="0.25">
      <c r="A99" s="468" t="s">
        <v>229</v>
      </c>
      <c r="B99" s="469"/>
      <c r="C99" s="470"/>
      <c r="D99" s="153" t="s">
        <v>20</v>
      </c>
      <c r="E99" s="153">
        <v>0</v>
      </c>
      <c r="F99" s="153">
        <v>0</v>
      </c>
      <c r="G99" s="153">
        <v>1813.3233525781404</v>
      </c>
      <c r="H99" s="153">
        <v>2719.9850288672101</v>
      </c>
      <c r="I99" s="153">
        <v>0</v>
      </c>
    </row>
    <row r="100" spans="1:9" x14ac:dyDescent="0.25">
      <c r="A100" s="471">
        <v>3</v>
      </c>
      <c r="B100" s="472"/>
      <c r="C100" s="473"/>
      <c r="D100" s="348" t="s">
        <v>24</v>
      </c>
      <c r="E100" s="150">
        <v>0</v>
      </c>
      <c r="F100" s="150">
        <v>0</v>
      </c>
      <c r="G100" s="150">
        <v>1813.3233525781404</v>
      </c>
      <c r="H100" s="150">
        <v>2719.9850288672101</v>
      </c>
      <c r="I100" s="150">
        <v>0</v>
      </c>
    </row>
    <row r="101" spans="1:9" x14ac:dyDescent="0.25">
      <c r="A101" s="474">
        <v>31</v>
      </c>
      <c r="B101" s="475"/>
      <c r="C101" s="476"/>
      <c r="D101" s="301" t="s">
        <v>25</v>
      </c>
      <c r="E101" s="300">
        <v>0</v>
      </c>
      <c r="F101" s="300">
        <v>0</v>
      </c>
      <c r="G101" s="300">
        <v>1795.3414294246465</v>
      </c>
      <c r="H101" s="300">
        <v>2693.0121441369693</v>
      </c>
      <c r="I101" s="300">
        <v>0</v>
      </c>
    </row>
    <row r="102" spans="1:9" hidden="1" x14ac:dyDescent="0.25">
      <c r="A102" s="465" t="s">
        <v>297</v>
      </c>
      <c r="B102" s="466"/>
      <c r="C102" s="467"/>
      <c r="D102" s="74" t="s">
        <v>134</v>
      </c>
      <c r="E102" s="271"/>
      <c r="F102" s="142"/>
      <c r="G102" s="354">
        <v>1496.715110491738</v>
      </c>
      <c r="H102" s="142">
        <v>2245.0726657376067</v>
      </c>
      <c r="I102" s="143">
        <v>0</v>
      </c>
    </row>
    <row r="103" spans="1:9" hidden="1" x14ac:dyDescent="0.25">
      <c r="A103" s="465" t="s">
        <v>298</v>
      </c>
      <c r="B103" s="466"/>
      <c r="C103" s="467"/>
      <c r="D103" s="74" t="s">
        <v>135</v>
      </c>
      <c r="E103" s="271"/>
      <c r="F103" s="142"/>
      <c r="G103" s="354">
        <v>51.363726856460289</v>
      </c>
      <c r="H103" s="142">
        <v>77.045590284690434</v>
      </c>
      <c r="I103" s="143">
        <v>0</v>
      </c>
    </row>
    <row r="104" spans="1:9" hidden="1" x14ac:dyDescent="0.25">
      <c r="A104" s="465" t="s">
        <v>299</v>
      </c>
      <c r="B104" s="466"/>
      <c r="C104" s="467"/>
      <c r="D104" s="74" t="s">
        <v>137</v>
      </c>
      <c r="E104" s="271"/>
      <c r="F104" s="142"/>
      <c r="G104" s="354">
        <v>247.26259207644836</v>
      </c>
      <c r="H104" s="142">
        <v>370.89388811467251</v>
      </c>
      <c r="I104" s="143">
        <v>0</v>
      </c>
    </row>
    <row r="105" spans="1:9" x14ac:dyDescent="0.25">
      <c r="A105" s="474">
        <v>32</v>
      </c>
      <c r="B105" s="475"/>
      <c r="C105" s="476"/>
      <c r="D105" s="301" t="s">
        <v>38</v>
      </c>
      <c r="E105" s="300">
        <v>0</v>
      </c>
      <c r="F105" s="300">
        <v>0</v>
      </c>
      <c r="G105" s="300">
        <v>17.981923153493927</v>
      </c>
      <c r="H105" s="300">
        <v>26.972884730240889</v>
      </c>
      <c r="I105" s="300">
        <v>0</v>
      </c>
    </row>
    <row r="106" spans="1:9" hidden="1" x14ac:dyDescent="0.25">
      <c r="A106" s="465" t="s">
        <v>300</v>
      </c>
      <c r="B106" s="466"/>
      <c r="C106" s="467"/>
      <c r="D106" s="74" t="s">
        <v>87</v>
      </c>
      <c r="E106" s="271"/>
      <c r="F106" s="142"/>
      <c r="G106" s="354">
        <v>8.3615369301214422</v>
      </c>
      <c r="H106" s="142">
        <v>12.542305395182161</v>
      </c>
      <c r="I106" s="143">
        <v>0</v>
      </c>
    </row>
    <row r="107" spans="1:9" hidden="1" x14ac:dyDescent="0.25">
      <c r="A107" s="465" t="s">
        <v>301</v>
      </c>
      <c r="B107" s="466"/>
      <c r="C107" s="467"/>
      <c r="D107" s="74" t="s">
        <v>139</v>
      </c>
      <c r="E107" s="271"/>
      <c r="F107" s="142"/>
      <c r="G107" s="354">
        <v>9.6203862233724848</v>
      </c>
      <c r="H107" s="142">
        <v>14.430579335058727</v>
      </c>
      <c r="I107" s="143">
        <v>0</v>
      </c>
    </row>
    <row r="108" spans="1:9" ht="15" customHeight="1" x14ac:dyDescent="0.25">
      <c r="A108" s="468" t="s">
        <v>5581</v>
      </c>
      <c r="B108" s="469"/>
      <c r="C108" s="470"/>
      <c r="D108" s="153" t="s">
        <v>236</v>
      </c>
      <c r="E108" s="153">
        <v>0</v>
      </c>
      <c r="F108" s="153">
        <v>0</v>
      </c>
      <c r="G108" s="153">
        <v>10275.498997942797</v>
      </c>
      <c r="H108" s="153">
        <v>15413.248496914191</v>
      </c>
      <c r="I108" s="153">
        <v>0</v>
      </c>
    </row>
    <row r="109" spans="1:9" x14ac:dyDescent="0.25">
      <c r="A109" s="471">
        <v>3</v>
      </c>
      <c r="B109" s="472"/>
      <c r="C109" s="473"/>
      <c r="D109" s="348" t="s">
        <v>24</v>
      </c>
      <c r="E109" s="150">
        <v>0</v>
      </c>
      <c r="F109" s="150">
        <v>0</v>
      </c>
      <c r="G109" s="150">
        <v>10275.498997942797</v>
      </c>
      <c r="H109" s="150">
        <v>15413.248496914191</v>
      </c>
      <c r="I109" s="150">
        <v>0</v>
      </c>
    </row>
    <row r="110" spans="1:9" x14ac:dyDescent="0.25">
      <c r="A110" s="474">
        <v>31</v>
      </c>
      <c r="B110" s="475"/>
      <c r="C110" s="476"/>
      <c r="D110" s="301" t="s">
        <v>25</v>
      </c>
      <c r="E110" s="300">
        <v>0</v>
      </c>
      <c r="F110" s="300">
        <v>0</v>
      </c>
      <c r="G110" s="300">
        <v>10173.601433406331</v>
      </c>
      <c r="H110" s="300">
        <v>15260.402150109494</v>
      </c>
      <c r="I110" s="300">
        <v>0</v>
      </c>
    </row>
    <row r="111" spans="1:9" hidden="1" x14ac:dyDescent="0.25">
      <c r="A111" s="465" t="s">
        <v>297</v>
      </c>
      <c r="B111" s="466"/>
      <c r="C111" s="467"/>
      <c r="D111" s="74" t="s">
        <v>134</v>
      </c>
      <c r="E111" s="271"/>
      <c r="F111" s="142"/>
      <c r="G111" s="354">
        <v>8481.3856261198489</v>
      </c>
      <c r="H111" s="142">
        <v>12722.078439179772</v>
      </c>
      <c r="I111" s="143">
        <v>0</v>
      </c>
    </row>
    <row r="112" spans="1:9" hidden="1" x14ac:dyDescent="0.25">
      <c r="A112" s="465" t="s">
        <v>298</v>
      </c>
      <c r="B112" s="466"/>
      <c r="C112" s="467"/>
      <c r="D112" s="74" t="s">
        <v>135</v>
      </c>
      <c r="E112" s="271"/>
      <c r="F112" s="142"/>
      <c r="G112" s="354">
        <v>291.06111885327493</v>
      </c>
      <c r="H112" s="142">
        <v>436.59167827991234</v>
      </c>
      <c r="I112" s="143">
        <v>0</v>
      </c>
    </row>
    <row r="113" spans="1:9" hidden="1" x14ac:dyDescent="0.25">
      <c r="A113" s="465" t="s">
        <v>299</v>
      </c>
      <c r="B113" s="466"/>
      <c r="C113" s="467"/>
      <c r="D113" s="74" t="s">
        <v>137</v>
      </c>
      <c r="E113" s="271"/>
      <c r="F113" s="142"/>
      <c r="G113" s="354">
        <v>1401.1546884332074</v>
      </c>
      <c r="H113" s="142">
        <v>2101.7320326498107</v>
      </c>
      <c r="I113" s="143">
        <v>0</v>
      </c>
    </row>
    <row r="114" spans="1:9" x14ac:dyDescent="0.25">
      <c r="A114" s="474">
        <v>32</v>
      </c>
      <c r="B114" s="475"/>
      <c r="C114" s="476"/>
      <c r="D114" s="301" t="s">
        <v>38</v>
      </c>
      <c r="E114" s="300">
        <v>0</v>
      </c>
      <c r="F114" s="300">
        <v>0</v>
      </c>
      <c r="G114" s="290">
        <v>101.89756453646559</v>
      </c>
      <c r="H114" s="300">
        <v>152.84634680469838</v>
      </c>
      <c r="I114" s="300">
        <v>0</v>
      </c>
    </row>
    <row r="115" spans="1:9" hidden="1" x14ac:dyDescent="0.25">
      <c r="A115" s="465" t="s">
        <v>300</v>
      </c>
      <c r="B115" s="466"/>
      <c r="C115" s="467"/>
      <c r="D115" s="74" t="s">
        <v>87</v>
      </c>
      <c r="E115" s="271"/>
      <c r="F115" s="142"/>
      <c r="G115" s="354">
        <v>47.382042604021507</v>
      </c>
      <c r="H115" s="142">
        <v>71.073063906032246</v>
      </c>
      <c r="I115" s="143">
        <v>0</v>
      </c>
    </row>
    <row r="116" spans="1:9" hidden="1" x14ac:dyDescent="0.25">
      <c r="A116" s="465" t="s">
        <v>301</v>
      </c>
      <c r="B116" s="466"/>
      <c r="C116" s="467"/>
      <c r="D116" s="74" t="s">
        <v>139</v>
      </c>
      <c r="E116" s="271"/>
      <c r="F116" s="142"/>
      <c r="G116" s="354">
        <v>54.515521932444088</v>
      </c>
      <c r="H116" s="142">
        <v>81.773282898666125</v>
      </c>
      <c r="I116" s="143">
        <v>0</v>
      </c>
    </row>
    <row r="117" spans="1:9" ht="14.25" customHeight="1" x14ac:dyDescent="0.25">
      <c r="A117" s="477" t="s">
        <v>5551</v>
      </c>
      <c r="B117" s="478"/>
      <c r="C117" s="479"/>
      <c r="D117" s="148" t="s">
        <v>5552</v>
      </c>
      <c r="E117" s="152">
        <v>0</v>
      </c>
      <c r="F117" s="152">
        <v>0</v>
      </c>
      <c r="G117" s="152">
        <v>0</v>
      </c>
      <c r="H117" s="152">
        <v>12088.822350520937</v>
      </c>
      <c r="I117" s="152">
        <v>18133.233525781401</v>
      </c>
    </row>
    <row r="118" spans="1:9" ht="15" customHeight="1" x14ac:dyDescent="0.25">
      <c r="A118" s="468" t="s">
        <v>229</v>
      </c>
      <c r="B118" s="469"/>
      <c r="C118" s="470"/>
      <c r="D118" s="153" t="s">
        <v>20</v>
      </c>
      <c r="E118" s="153">
        <v>0</v>
      </c>
      <c r="F118" s="153">
        <v>0</v>
      </c>
      <c r="G118" s="153">
        <v>0</v>
      </c>
      <c r="H118" s="153">
        <v>1813.3233525781404</v>
      </c>
      <c r="I118" s="153">
        <v>2719.9850288672101</v>
      </c>
    </row>
    <row r="119" spans="1:9" x14ac:dyDescent="0.25">
      <c r="A119" s="471">
        <v>3</v>
      </c>
      <c r="B119" s="472"/>
      <c r="C119" s="473"/>
      <c r="D119" s="356" t="s">
        <v>24</v>
      </c>
      <c r="E119" s="150">
        <v>0</v>
      </c>
      <c r="F119" s="150">
        <v>0</v>
      </c>
      <c r="G119" s="150">
        <v>0</v>
      </c>
      <c r="H119" s="150">
        <v>1813.3233525781404</v>
      </c>
      <c r="I119" s="150">
        <v>2719.9850288672101</v>
      </c>
    </row>
    <row r="120" spans="1:9" x14ac:dyDescent="0.25">
      <c r="A120" s="474">
        <v>31</v>
      </c>
      <c r="B120" s="475"/>
      <c r="C120" s="476"/>
      <c r="D120" s="301" t="s">
        <v>25</v>
      </c>
      <c r="E120" s="300">
        <v>0</v>
      </c>
      <c r="F120" s="300">
        <v>0</v>
      </c>
      <c r="G120" s="300">
        <v>0</v>
      </c>
      <c r="H120" s="300">
        <v>1795.3414294246465</v>
      </c>
      <c r="I120" s="300">
        <v>2693.0121441369693</v>
      </c>
    </row>
    <row r="121" spans="1:9" hidden="1" x14ac:dyDescent="0.25">
      <c r="A121" s="465" t="s">
        <v>297</v>
      </c>
      <c r="B121" s="466"/>
      <c r="C121" s="467"/>
      <c r="D121" s="74" t="s">
        <v>134</v>
      </c>
      <c r="E121" s="271"/>
      <c r="F121" s="142"/>
      <c r="G121" s="354"/>
      <c r="H121" s="142">
        <v>1496.715110491738</v>
      </c>
      <c r="I121" s="143">
        <v>2245.0726657376067</v>
      </c>
    </row>
    <row r="122" spans="1:9" hidden="1" x14ac:dyDescent="0.25">
      <c r="A122" s="465" t="s">
        <v>298</v>
      </c>
      <c r="B122" s="466"/>
      <c r="C122" s="467"/>
      <c r="D122" s="74" t="s">
        <v>135</v>
      </c>
      <c r="E122" s="271"/>
      <c r="F122" s="142"/>
      <c r="G122" s="354"/>
      <c r="H122" s="142">
        <v>51.363726856460289</v>
      </c>
      <c r="I122" s="143">
        <v>77.045590284690434</v>
      </c>
    </row>
    <row r="123" spans="1:9" hidden="1" x14ac:dyDescent="0.25">
      <c r="A123" s="465" t="s">
        <v>299</v>
      </c>
      <c r="B123" s="466"/>
      <c r="C123" s="467"/>
      <c r="D123" s="74" t="s">
        <v>137</v>
      </c>
      <c r="E123" s="271"/>
      <c r="F123" s="142"/>
      <c r="G123" s="354"/>
      <c r="H123" s="142">
        <v>247.26259207644836</v>
      </c>
      <c r="I123" s="143">
        <v>370.89388811467251</v>
      </c>
    </row>
    <row r="124" spans="1:9" x14ac:dyDescent="0.25">
      <c r="A124" s="474">
        <v>32</v>
      </c>
      <c r="B124" s="475"/>
      <c r="C124" s="476"/>
      <c r="D124" s="301" t="s">
        <v>38</v>
      </c>
      <c r="E124" s="300">
        <v>0</v>
      </c>
      <c r="F124" s="300">
        <v>0</v>
      </c>
      <c r="G124" s="300">
        <v>0</v>
      </c>
      <c r="H124" s="300">
        <v>17.981923153493927</v>
      </c>
      <c r="I124" s="300">
        <v>26.972884730240889</v>
      </c>
    </row>
    <row r="125" spans="1:9" hidden="1" x14ac:dyDescent="0.25">
      <c r="A125" s="465" t="s">
        <v>300</v>
      </c>
      <c r="B125" s="466"/>
      <c r="C125" s="467"/>
      <c r="D125" s="74" t="s">
        <v>87</v>
      </c>
      <c r="E125" s="271"/>
      <c r="F125" s="142"/>
      <c r="G125" s="354"/>
      <c r="H125" s="142">
        <v>8.3615369301214422</v>
      </c>
      <c r="I125" s="143">
        <v>12.542305395182161</v>
      </c>
    </row>
    <row r="126" spans="1:9" hidden="1" x14ac:dyDescent="0.25">
      <c r="A126" s="465" t="s">
        <v>301</v>
      </c>
      <c r="B126" s="466"/>
      <c r="C126" s="467"/>
      <c r="D126" s="74" t="s">
        <v>139</v>
      </c>
      <c r="E126" s="271"/>
      <c r="F126" s="142"/>
      <c r="G126" s="354"/>
      <c r="H126" s="142">
        <v>9.6203862233724848</v>
      </c>
      <c r="I126" s="143">
        <v>14.430579335058727</v>
      </c>
    </row>
    <row r="127" spans="1:9" ht="15" customHeight="1" x14ac:dyDescent="0.25">
      <c r="A127" s="468" t="s">
        <v>5581</v>
      </c>
      <c r="B127" s="469"/>
      <c r="C127" s="470"/>
      <c r="D127" s="153" t="s">
        <v>236</v>
      </c>
      <c r="E127" s="153">
        <v>0</v>
      </c>
      <c r="F127" s="153">
        <v>0</v>
      </c>
      <c r="G127" s="153">
        <v>0</v>
      </c>
      <c r="H127" s="153">
        <v>10275.498997942797</v>
      </c>
      <c r="I127" s="153">
        <v>15413.248496914191</v>
      </c>
    </row>
    <row r="128" spans="1:9" x14ac:dyDescent="0.25">
      <c r="A128" s="471">
        <v>3</v>
      </c>
      <c r="B128" s="472"/>
      <c r="C128" s="473"/>
      <c r="D128" s="356" t="s">
        <v>24</v>
      </c>
      <c r="E128" s="150">
        <v>0</v>
      </c>
      <c r="F128" s="150">
        <v>0</v>
      </c>
      <c r="G128" s="150">
        <v>0</v>
      </c>
      <c r="H128" s="150">
        <v>10275.498997942797</v>
      </c>
      <c r="I128" s="150">
        <v>15413.248496914191</v>
      </c>
    </row>
    <row r="129" spans="1:9" x14ac:dyDescent="0.25">
      <c r="A129" s="474">
        <v>31</v>
      </c>
      <c r="B129" s="475"/>
      <c r="C129" s="476"/>
      <c r="D129" s="301" t="s">
        <v>25</v>
      </c>
      <c r="E129" s="300">
        <v>0</v>
      </c>
      <c r="F129" s="300">
        <v>0</v>
      </c>
      <c r="G129" s="300">
        <v>0</v>
      </c>
      <c r="H129" s="300">
        <v>10173.601433406331</v>
      </c>
      <c r="I129" s="300">
        <v>15260.402150109494</v>
      </c>
    </row>
    <row r="130" spans="1:9" hidden="1" x14ac:dyDescent="0.25">
      <c r="A130" s="465" t="s">
        <v>297</v>
      </c>
      <c r="B130" s="466"/>
      <c r="C130" s="467"/>
      <c r="D130" s="74" t="s">
        <v>134</v>
      </c>
      <c r="E130" s="271"/>
      <c r="F130" s="142"/>
      <c r="G130" s="354"/>
      <c r="H130" s="142">
        <v>8481.3856261198489</v>
      </c>
      <c r="I130" s="143">
        <v>12722.078439179772</v>
      </c>
    </row>
    <row r="131" spans="1:9" hidden="1" x14ac:dyDescent="0.25">
      <c r="A131" s="465" t="s">
        <v>298</v>
      </c>
      <c r="B131" s="466"/>
      <c r="C131" s="467"/>
      <c r="D131" s="74" t="s">
        <v>135</v>
      </c>
      <c r="E131" s="271"/>
      <c r="F131" s="142"/>
      <c r="G131" s="354"/>
      <c r="H131" s="142">
        <v>291.06111885327493</v>
      </c>
      <c r="I131" s="143">
        <v>436.59167827991234</v>
      </c>
    </row>
    <row r="132" spans="1:9" hidden="1" x14ac:dyDescent="0.25">
      <c r="A132" s="465" t="s">
        <v>299</v>
      </c>
      <c r="B132" s="466"/>
      <c r="C132" s="467"/>
      <c r="D132" s="74" t="s">
        <v>137</v>
      </c>
      <c r="E132" s="271"/>
      <c r="F132" s="142"/>
      <c r="G132" s="354"/>
      <c r="H132" s="142">
        <v>1401.1546884332074</v>
      </c>
      <c r="I132" s="143">
        <v>2101.7320326498107</v>
      </c>
    </row>
    <row r="133" spans="1:9" x14ac:dyDescent="0.25">
      <c r="A133" s="474">
        <v>32</v>
      </c>
      <c r="B133" s="475"/>
      <c r="C133" s="476"/>
      <c r="D133" s="301" t="s">
        <v>38</v>
      </c>
      <c r="E133" s="300">
        <v>0</v>
      </c>
      <c r="F133" s="300">
        <v>0</v>
      </c>
      <c r="G133" s="290">
        <v>0</v>
      </c>
      <c r="H133" s="300">
        <v>101.89756453646559</v>
      </c>
      <c r="I133" s="300">
        <v>152.84634680469838</v>
      </c>
    </row>
    <row r="134" spans="1:9" hidden="1" x14ac:dyDescent="0.25">
      <c r="A134" s="465" t="s">
        <v>300</v>
      </c>
      <c r="B134" s="466"/>
      <c r="C134" s="467"/>
      <c r="D134" s="74" t="s">
        <v>87</v>
      </c>
      <c r="E134" s="271"/>
      <c r="F134" s="142"/>
      <c r="G134" s="354"/>
      <c r="H134" s="142">
        <v>47.382042604021507</v>
      </c>
      <c r="I134" s="143">
        <v>71.073063906032246</v>
      </c>
    </row>
    <row r="135" spans="1:9" hidden="1" x14ac:dyDescent="0.25">
      <c r="A135" s="465" t="s">
        <v>301</v>
      </c>
      <c r="B135" s="466"/>
      <c r="C135" s="467"/>
      <c r="D135" s="74" t="s">
        <v>139</v>
      </c>
      <c r="E135" s="271"/>
      <c r="F135" s="142"/>
      <c r="G135" s="354"/>
      <c r="H135" s="142">
        <v>54.515521932444088</v>
      </c>
      <c r="I135" s="143">
        <v>81.773282898666125</v>
      </c>
    </row>
    <row r="136" spans="1:9" ht="14.25" customHeight="1" x14ac:dyDescent="0.25">
      <c r="A136" s="477" t="s">
        <v>5551</v>
      </c>
      <c r="B136" s="478"/>
      <c r="C136" s="479"/>
      <c r="D136" s="148" t="s">
        <v>5579</v>
      </c>
      <c r="E136" s="152">
        <v>0</v>
      </c>
      <c r="F136" s="152">
        <v>0</v>
      </c>
      <c r="G136" s="152">
        <v>0</v>
      </c>
      <c r="H136" s="152">
        <v>0</v>
      </c>
      <c r="I136" s="152">
        <v>12088.822350520937</v>
      </c>
    </row>
    <row r="137" spans="1:9" ht="15" customHeight="1" x14ac:dyDescent="0.25">
      <c r="A137" s="468" t="s">
        <v>229</v>
      </c>
      <c r="B137" s="469"/>
      <c r="C137" s="470"/>
      <c r="D137" s="153" t="s">
        <v>20</v>
      </c>
      <c r="E137" s="153">
        <v>0</v>
      </c>
      <c r="F137" s="153">
        <v>0</v>
      </c>
      <c r="G137" s="153">
        <v>0</v>
      </c>
      <c r="H137" s="153">
        <v>0</v>
      </c>
      <c r="I137" s="153">
        <v>1813.3233525781404</v>
      </c>
    </row>
    <row r="138" spans="1:9" x14ac:dyDescent="0.25">
      <c r="A138" s="471">
        <v>3</v>
      </c>
      <c r="B138" s="472"/>
      <c r="C138" s="473"/>
      <c r="D138" s="358" t="s">
        <v>24</v>
      </c>
      <c r="E138" s="150">
        <v>0</v>
      </c>
      <c r="F138" s="150">
        <v>0</v>
      </c>
      <c r="G138" s="150">
        <v>0</v>
      </c>
      <c r="H138" s="150">
        <v>0</v>
      </c>
      <c r="I138" s="150">
        <v>1813.3233525781404</v>
      </c>
    </row>
    <row r="139" spans="1:9" x14ac:dyDescent="0.25">
      <c r="A139" s="474">
        <v>31</v>
      </c>
      <c r="B139" s="475"/>
      <c r="C139" s="476"/>
      <c r="D139" s="301" t="s">
        <v>25</v>
      </c>
      <c r="E139" s="300">
        <v>0</v>
      </c>
      <c r="F139" s="300">
        <v>0</v>
      </c>
      <c r="G139" s="300">
        <v>0</v>
      </c>
      <c r="H139" s="300">
        <v>0</v>
      </c>
      <c r="I139" s="300">
        <v>1795.3414294246465</v>
      </c>
    </row>
    <row r="140" spans="1:9" hidden="1" x14ac:dyDescent="0.25">
      <c r="A140" s="465" t="s">
        <v>297</v>
      </c>
      <c r="B140" s="466"/>
      <c r="C140" s="467"/>
      <c r="D140" s="74" t="s">
        <v>134</v>
      </c>
      <c r="E140" s="271"/>
      <c r="F140" s="142"/>
      <c r="G140" s="354"/>
      <c r="H140" s="142"/>
      <c r="I140" s="143">
        <v>1496.715110491738</v>
      </c>
    </row>
    <row r="141" spans="1:9" hidden="1" x14ac:dyDescent="0.25">
      <c r="A141" s="465" t="s">
        <v>298</v>
      </c>
      <c r="B141" s="466"/>
      <c r="C141" s="467"/>
      <c r="D141" s="74" t="s">
        <v>135</v>
      </c>
      <c r="E141" s="271"/>
      <c r="F141" s="142"/>
      <c r="G141" s="354"/>
      <c r="H141" s="142"/>
      <c r="I141" s="143">
        <v>51.363726856460289</v>
      </c>
    </row>
    <row r="142" spans="1:9" hidden="1" x14ac:dyDescent="0.25">
      <c r="A142" s="465" t="s">
        <v>299</v>
      </c>
      <c r="B142" s="466"/>
      <c r="C142" s="467"/>
      <c r="D142" s="74" t="s">
        <v>137</v>
      </c>
      <c r="E142" s="271"/>
      <c r="F142" s="142"/>
      <c r="G142" s="354"/>
      <c r="H142" s="142"/>
      <c r="I142" s="143">
        <v>247.26259207644836</v>
      </c>
    </row>
    <row r="143" spans="1:9" x14ac:dyDescent="0.25">
      <c r="A143" s="474">
        <v>32</v>
      </c>
      <c r="B143" s="475"/>
      <c r="C143" s="476"/>
      <c r="D143" s="301" t="s">
        <v>38</v>
      </c>
      <c r="E143" s="300">
        <v>0</v>
      </c>
      <c r="F143" s="300">
        <v>0</v>
      </c>
      <c r="G143" s="300">
        <v>0</v>
      </c>
      <c r="H143" s="300">
        <v>0</v>
      </c>
      <c r="I143" s="300">
        <v>17.981923153493927</v>
      </c>
    </row>
    <row r="144" spans="1:9" hidden="1" x14ac:dyDescent="0.25">
      <c r="A144" s="465" t="s">
        <v>300</v>
      </c>
      <c r="B144" s="466"/>
      <c r="C144" s="467"/>
      <c r="D144" s="74" t="s">
        <v>87</v>
      </c>
      <c r="E144" s="271"/>
      <c r="F144" s="142"/>
      <c r="G144" s="354"/>
      <c r="H144" s="142"/>
      <c r="I144" s="143">
        <v>8.3615369301214422</v>
      </c>
    </row>
    <row r="145" spans="1:9" hidden="1" x14ac:dyDescent="0.25">
      <c r="A145" s="465" t="s">
        <v>301</v>
      </c>
      <c r="B145" s="466"/>
      <c r="C145" s="467"/>
      <c r="D145" s="74" t="s">
        <v>139</v>
      </c>
      <c r="E145" s="271"/>
      <c r="F145" s="142"/>
      <c r="G145" s="354"/>
      <c r="H145" s="142"/>
      <c r="I145" s="143">
        <v>9.6203862233724848</v>
      </c>
    </row>
    <row r="146" spans="1:9" ht="15" customHeight="1" x14ac:dyDescent="0.25">
      <c r="A146" s="468" t="s">
        <v>5581</v>
      </c>
      <c r="B146" s="469"/>
      <c r="C146" s="470"/>
      <c r="D146" s="153" t="s">
        <v>236</v>
      </c>
      <c r="E146" s="153">
        <v>0</v>
      </c>
      <c r="F146" s="153">
        <v>0</v>
      </c>
      <c r="G146" s="153">
        <v>0</v>
      </c>
      <c r="H146" s="153">
        <v>0</v>
      </c>
      <c r="I146" s="153">
        <v>10275.498997942797</v>
      </c>
    </row>
    <row r="147" spans="1:9" x14ac:dyDescent="0.25">
      <c r="A147" s="471">
        <v>3</v>
      </c>
      <c r="B147" s="472"/>
      <c r="C147" s="473"/>
      <c r="D147" s="358" t="s">
        <v>24</v>
      </c>
      <c r="E147" s="150">
        <v>0</v>
      </c>
      <c r="F147" s="150">
        <v>0</v>
      </c>
      <c r="G147" s="150">
        <v>0</v>
      </c>
      <c r="H147" s="150">
        <v>0</v>
      </c>
      <c r="I147" s="150">
        <v>10275.498997942797</v>
      </c>
    </row>
    <row r="148" spans="1:9" x14ac:dyDescent="0.25">
      <c r="A148" s="474">
        <v>31</v>
      </c>
      <c r="B148" s="475"/>
      <c r="C148" s="476"/>
      <c r="D148" s="301" t="s">
        <v>25</v>
      </c>
      <c r="E148" s="300">
        <v>0</v>
      </c>
      <c r="F148" s="300">
        <v>0</v>
      </c>
      <c r="G148" s="300">
        <v>0</v>
      </c>
      <c r="H148" s="300">
        <v>0</v>
      </c>
      <c r="I148" s="300">
        <v>10173.601433406331</v>
      </c>
    </row>
    <row r="149" spans="1:9" hidden="1" x14ac:dyDescent="0.25">
      <c r="A149" s="465" t="s">
        <v>297</v>
      </c>
      <c r="B149" s="466"/>
      <c r="C149" s="467"/>
      <c r="D149" s="74" t="s">
        <v>134</v>
      </c>
      <c r="E149" s="271"/>
      <c r="F149" s="142"/>
      <c r="G149" s="354"/>
      <c r="H149" s="142"/>
      <c r="I149" s="143">
        <v>8481.3856261198489</v>
      </c>
    </row>
    <row r="150" spans="1:9" hidden="1" x14ac:dyDescent="0.25">
      <c r="A150" s="465" t="s">
        <v>298</v>
      </c>
      <c r="B150" s="466"/>
      <c r="C150" s="467"/>
      <c r="D150" s="74" t="s">
        <v>135</v>
      </c>
      <c r="E150" s="271"/>
      <c r="F150" s="142"/>
      <c r="G150" s="354"/>
      <c r="H150" s="142"/>
      <c r="I150" s="143">
        <v>291.06111885327493</v>
      </c>
    </row>
    <row r="151" spans="1:9" hidden="1" x14ac:dyDescent="0.25">
      <c r="A151" s="465" t="s">
        <v>299</v>
      </c>
      <c r="B151" s="466"/>
      <c r="C151" s="467"/>
      <c r="D151" s="74" t="s">
        <v>137</v>
      </c>
      <c r="E151" s="271"/>
      <c r="F151" s="142"/>
      <c r="G151" s="354"/>
      <c r="H151" s="142"/>
      <c r="I151" s="143">
        <v>1401.1546884332074</v>
      </c>
    </row>
    <row r="152" spans="1:9" x14ac:dyDescent="0.25">
      <c r="A152" s="474">
        <v>32</v>
      </c>
      <c r="B152" s="475"/>
      <c r="C152" s="476"/>
      <c r="D152" s="301" t="s">
        <v>38</v>
      </c>
      <c r="E152" s="300">
        <v>0</v>
      </c>
      <c r="F152" s="300">
        <v>0</v>
      </c>
      <c r="G152" s="290">
        <v>0</v>
      </c>
      <c r="H152" s="300">
        <v>0</v>
      </c>
      <c r="I152" s="300">
        <v>101.89756453646559</v>
      </c>
    </row>
    <row r="153" spans="1:9" hidden="1" x14ac:dyDescent="0.25">
      <c r="A153" s="465" t="s">
        <v>300</v>
      </c>
      <c r="B153" s="466"/>
      <c r="C153" s="467"/>
      <c r="D153" s="74" t="s">
        <v>87</v>
      </c>
      <c r="E153" s="271"/>
      <c r="F153" s="142"/>
      <c r="G153" s="354"/>
      <c r="H153" s="142"/>
      <c r="I153" s="143">
        <v>47.382042604021507</v>
      </c>
    </row>
    <row r="154" spans="1:9" hidden="1" x14ac:dyDescent="0.25">
      <c r="A154" s="465" t="s">
        <v>301</v>
      </c>
      <c r="B154" s="466"/>
      <c r="C154" s="467"/>
      <c r="D154" s="74" t="s">
        <v>139</v>
      </c>
      <c r="E154" s="271"/>
      <c r="F154" s="142"/>
      <c r="G154" s="354"/>
      <c r="H154" s="142"/>
      <c r="I154" s="143">
        <v>54.515521932444088</v>
      </c>
    </row>
    <row r="155" spans="1:9" ht="14.25" customHeight="1" x14ac:dyDescent="0.25">
      <c r="A155" s="477" t="s">
        <v>5534</v>
      </c>
      <c r="B155" s="478"/>
      <c r="C155" s="479"/>
      <c r="D155" s="148" t="s">
        <v>5533</v>
      </c>
      <c r="E155" s="152">
        <v>20020.982148782266</v>
      </c>
      <c r="F155" s="152">
        <v>0</v>
      </c>
      <c r="G155" s="152">
        <v>0</v>
      </c>
      <c r="H155" s="152">
        <v>0</v>
      </c>
      <c r="I155" s="152">
        <v>0</v>
      </c>
    </row>
    <row r="156" spans="1:9" ht="15" customHeight="1" x14ac:dyDescent="0.25">
      <c r="A156" s="468" t="s">
        <v>229</v>
      </c>
      <c r="B156" s="469"/>
      <c r="C156" s="470"/>
      <c r="D156" s="153" t="s">
        <v>20</v>
      </c>
      <c r="E156" s="153">
        <v>17323.734819828787</v>
      </c>
      <c r="F156" s="153">
        <v>0</v>
      </c>
      <c r="G156" s="153">
        <v>0</v>
      </c>
      <c r="H156" s="153">
        <v>0</v>
      </c>
      <c r="I156" s="153">
        <v>0</v>
      </c>
    </row>
    <row r="157" spans="1:9" x14ac:dyDescent="0.25">
      <c r="A157" s="471">
        <v>3</v>
      </c>
      <c r="B157" s="472"/>
      <c r="C157" s="473"/>
      <c r="D157" s="273" t="s">
        <v>24</v>
      </c>
      <c r="E157" s="150">
        <v>17323.734819828787</v>
      </c>
      <c r="F157" s="150">
        <v>0</v>
      </c>
      <c r="G157" s="150">
        <v>0</v>
      </c>
      <c r="H157" s="150">
        <v>0</v>
      </c>
      <c r="I157" s="150">
        <v>0</v>
      </c>
    </row>
    <row r="158" spans="1:9" x14ac:dyDescent="0.25">
      <c r="A158" s="474">
        <v>31</v>
      </c>
      <c r="B158" s="475"/>
      <c r="C158" s="476"/>
      <c r="D158" s="301" t="s">
        <v>25</v>
      </c>
      <c r="E158" s="300">
        <v>17226.475545822548</v>
      </c>
      <c r="F158" s="300">
        <v>0</v>
      </c>
      <c r="G158" s="300">
        <v>0</v>
      </c>
      <c r="H158" s="300">
        <v>0</v>
      </c>
      <c r="I158" s="300">
        <v>0</v>
      </c>
    </row>
    <row r="159" spans="1:9" hidden="1" x14ac:dyDescent="0.25">
      <c r="A159" s="465" t="s">
        <v>297</v>
      </c>
      <c r="B159" s="466"/>
      <c r="C159" s="467"/>
      <c r="D159" s="74" t="s">
        <v>134</v>
      </c>
      <c r="E159" s="271">
        <v>13920.473820426039</v>
      </c>
      <c r="F159" s="142"/>
      <c r="G159" s="142"/>
      <c r="H159" s="142"/>
      <c r="I159" s="143"/>
    </row>
    <row r="160" spans="1:9" hidden="1" x14ac:dyDescent="0.25">
      <c r="A160" s="465" t="s">
        <v>298</v>
      </c>
      <c r="B160" s="466"/>
      <c r="C160" s="467"/>
      <c r="D160" s="74" t="s">
        <v>135</v>
      </c>
      <c r="E160" s="271">
        <v>564.07193576216071</v>
      </c>
      <c r="F160" s="142"/>
      <c r="G160" s="142"/>
      <c r="H160" s="142"/>
      <c r="I160" s="143"/>
    </row>
    <row r="161" spans="1:9" hidden="1" x14ac:dyDescent="0.25">
      <c r="A161" s="465" t="s">
        <v>299</v>
      </c>
      <c r="B161" s="466"/>
      <c r="C161" s="467"/>
      <c r="D161" s="74" t="s">
        <v>137</v>
      </c>
      <c r="E161" s="271">
        <v>2741.9297896343483</v>
      </c>
      <c r="F161" s="142"/>
      <c r="G161" s="142"/>
      <c r="H161" s="142"/>
      <c r="I161" s="143"/>
    </row>
    <row r="162" spans="1:9" x14ac:dyDescent="0.25">
      <c r="A162" s="474">
        <v>32</v>
      </c>
      <c r="B162" s="475"/>
      <c r="C162" s="476"/>
      <c r="D162" s="301" t="s">
        <v>38</v>
      </c>
      <c r="E162" s="300">
        <v>97.259274006237959</v>
      </c>
      <c r="F162" s="300">
        <v>0</v>
      </c>
      <c r="G162" s="300">
        <v>0</v>
      </c>
      <c r="H162" s="300">
        <v>0</v>
      </c>
      <c r="I162" s="300">
        <v>0</v>
      </c>
    </row>
    <row r="163" spans="1:9" hidden="1" x14ac:dyDescent="0.25">
      <c r="A163" s="465" t="s">
        <v>300</v>
      </c>
      <c r="B163" s="466"/>
      <c r="C163" s="467"/>
      <c r="D163" s="74" t="s">
        <v>87</v>
      </c>
      <c r="E163" s="271">
        <v>0</v>
      </c>
      <c r="F163" s="142"/>
      <c r="G163" s="142"/>
      <c r="H163" s="142"/>
      <c r="I163" s="143"/>
    </row>
    <row r="164" spans="1:9" hidden="1" x14ac:dyDescent="0.25">
      <c r="A164" s="465" t="s">
        <v>301</v>
      </c>
      <c r="B164" s="466"/>
      <c r="C164" s="467"/>
      <c r="D164" s="74" t="s">
        <v>139</v>
      </c>
      <c r="E164" s="271">
        <v>97.259274006237959</v>
      </c>
      <c r="F164" s="142"/>
      <c r="G164" s="142"/>
      <c r="H164" s="142"/>
      <c r="I164" s="143"/>
    </row>
    <row r="165" spans="1:9" ht="15" customHeight="1" x14ac:dyDescent="0.25">
      <c r="A165" s="468" t="s">
        <v>5581</v>
      </c>
      <c r="B165" s="469"/>
      <c r="C165" s="470"/>
      <c r="D165" s="153" t="s">
        <v>236</v>
      </c>
      <c r="E165" s="153">
        <v>2697.2473289534805</v>
      </c>
      <c r="F165" s="153">
        <v>0</v>
      </c>
      <c r="G165" s="153">
        <v>0</v>
      </c>
      <c r="H165" s="153">
        <v>0</v>
      </c>
      <c r="I165" s="153">
        <v>0</v>
      </c>
    </row>
    <row r="166" spans="1:9" x14ac:dyDescent="0.25">
      <c r="A166" s="471">
        <v>3</v>
      </c>
      <c r="B166" s="472"/>
      <c r="C166" s="473"/>
      <c r="D166" s="273" t="s">
        <v>24</v>
      </c>
      <c r="E166" s="150">
        <v>2697.2473289534805</v>
      </c>
      <c r="F166" s="150">
        <v>0</v>
      </c>
      <c r="G166" s="150">
        <v>0</v>
      </c>
      <c r="H166" s="150">
        <v>0</v>
      </c>
      <c r="I166" s="150">
        <v>0</v>
      </c>
    </row>
    <row r="167" spans="1:9" x14ac:dyDescent="0.25">
      <c r="A167" s="474">
        <v>31</v>
      </c>
      <c r="B167" s="475"/>
      <c r="C167" s="476"/>
      <c r="D167" s="301" t="s">
        <v>25</v>
      </c>
      <c r="E167" s="300">
        <v>2697.2473289534805</v>
      </c>
      <c r="F167" s="300">
        <v>0</v>
      </c>
      <c r="G167" s="300">
        <v>0</v>
      </c>
      <c r="H167" s="300">
        <v>0</v>
      </c>
      <c r="I167" s="300">
        <v>0</v>
      </c>
    </row>
    <row r="168" spans="1:9" hidden="1" x14ac:dyDescent="0.25">
      <c r="A168" s="465" t="s">
        <v>297</v>
      </c>
      <c r="B168" s="466"/>
      <c r="C168" s="467"/>
      <c r="D168" s="74" t="s">
        <v>134</v>
      </c>
      <c r="E168" s="271">
        <v>2697.2473289534805</v>
      </c>
      <c r="F168" s="142"/>
      <c r="G168" s="142"/>
      <c r="H168" s="142"/>
      <c r="I168" s="143"/>
    </row>
    <row r="169" spans="1:9" ht="14.25" customHeight="1" x14ac:dyDescent="0.25">
      <c r="A169" s="477" t="s">
        <v>5536</v>
      </c>
      <c r="B169" s="478"/>
      <c r="C169" s="479"/>
      <c r="D169" s="148" t="s">
        <v>5535</v>
      </c>
      <c r="E169" s="152">
        <v>9583.422921229012</v>
      </c>
      <c r="F169" s="152">
        <v>21408.411971597321</v>
      </c>
      <c r="G169" s="152">
        <v>0</v>
      </c>
      <c r="H169" s="152">
        <v>0</v>
      </c>
      <c r="I169" s="152">
        <v>0</v>
      </c>
    </row>
    <row r="170" spans="1:9" ht="15" customHeight="1" x14ac:dyDescent="0.25">
      <c r="A170" s="468" t="s">
        <v>229</v>
      </c>
      <c r="B170" s="469"/>
      <c r="C170" s="470"/>
      <c r="D170" s="153" t="s">
        <v>20</v>
      </c>
      <c r="E170" s="153">
        <v>1437.5154290264782</v>
      </c>
      <c r="F170" s="153">
        <v>3727.7709204326766</v>
      </c>
      <c r="G170" s="153">
        <v>0</v>
      </c>
      <c r="H170" s="153">
        <v>0</v>
      </c>
      <c r="I170" s="153">
        <v>0</v>
      </c>
    </row>
    <row r="171" spans="1:9" x14ac:dyDescent="0.25">
      <c r="A171" s="471">
        <v>3</v>
      </c>
      <c r="B171" s="472"/>
      <c r="C171" s="473"/>
      <c r="D171" s="273" t="s">
        <v>24</v>
      </c>
      <c r="E171" s="150">
        <v>1437.5154290264782</v>
      </c>
      <c r="F171" s="150">
        <v>3727.7709204326766</v>
      </c>
      <c r="G171" s="150">
        <v>0</v>
      </c>
      <c r="H171" s="150">
        <v>0</v>
      </c>
      <c r="I171" s="150">
        <v>0</v>
      </c>
    </row>
    <row r="172" spans="1:9" x14ac:dyDescent="0.25">
      <c r="A172" s="474">
        <v>31</v>
      </c>
      <c r="B172" s="475"/>
      <c r="C172" s="476"/>
      <c r="D172" s="301" t="s">
        <v>25</v>
      </c>
      <c r="E172" s="300">
        <v>1431.0292653792553</v>
      </c>
      <c r="F172" s="300">
        <v>3672.0658305129737</v>
      </c>
      <c r="G172" s="300">
        <v>0</v>
      </c>
      <c r="H172" s="300">
        <v>0</v>
      </c>
      <c r="I172" s="300">
        <v>0</v>
      </c>
    </row>
    <row r="173" spans="1:9" hidden="1" x14ac:dyDescent="0.25">
      <c r="A173" s="465" t="s">
        <v>297</v>
      </c>
      <c r="B173" s="466"/>
      <c r="C173" s="467"/>
      <c r="D173" s="74" t="s">
        <v>134</v>
      </c>
      <c r="E173" s="271">
        <v>1125.8172406928129</v>
      </c>
      <c r="F173" s="142">
        <v>3064.4063972393656</v>
      </c>
      <c r="G173" s="142"/>
      <c r="H173" s="142"/>
      <c r="I173" s="143"/>
    </row>
    <row r="174" spans="1:9" hidden="1" x14ac:dyDescent="0.25">
      <c r="A174" s="465" t="s">
        <v>298</v>
      </c>
      <c r="B174" s="466"/>
      <c r="C174" s="467"/>
      <c r="D174" s="74" t="s">
        <v>135</v>
      </c>
      <c r="E174" s="271">
        <v>119.45052757316344</v>
      </c>
      <c r="F174" s="142">
        <v>102.03065896874378</v>
      </c>
      <c r="G174" s="142"/>
      <c r="H174" s="142"/>
      <c r="I174" s="143"/>
    </row>
    <row r="175" spans="1:9" hidden="1" x14ac:dyDescent="0.25">
      <c r="A175" s="465" t="s">
        <v>299</v>
      </c>
      <c r="B175" s="466"/>
      <c r="C175" s="467"/>
      <c r="D175" s="74" t="s">
        <v>137</v>
      </c>
      <c r="E175" s="271">
        <v>185.76149711327889</v>
      </c>
      <c r="F175" s="142">
        <v>505.62877430486424</v>
      </c>
      <c r="G175" s="142"/>
      <c r="H175" s="142"/>
      <c r="I175" s="143"/>
    </row>
    <row r="176" spans="1:9" x14ac:dyDescent="0.25">
      <c r="A176" s="474">
        <v>32</v>
      </c>
      <c r="B176" s="475"/>
      <c r="C176" s="476"/>
      <c r="D176" s="301" t="s">
        <v>38</v>
      </c>
      <c r="E176" s="300">
        <v>6.4861636472227744</v>
      </c>
      <c r="F176" s="300">
        <v>55.705089919702694</v>
      </c>
      <c r="G176" s="300">
        <v>0</v>
      </c>
      <c r="H176" s="300">
        <v>0</v>
      </c>
      <c r="I176" s="300">
        <v>0</v>
      </c>
    </row>
    <row r="177" spans="1:17" hidden="1" x14ac:dyDescent="0.25">
      <c r="A177" s="465" t="s">
        <v>300</v>
      </c>
      <c r="B177" s="466"/>
      <c r="C177" s="467"/>
      <c r="D177" s="74" t="s">
        <v>87</v>
      </c>
      <c r="E177" s="271">
        <v>0</v>
      </c>
      <c r="F177" s="142">
        <v>7.9633685048775629</v>
      </c>
      <c r="G177" s="142"/>
      <c r="H177" s="142"/>
      <c r="I177" s="143"/>
    </row>
    <row r="178" spans="1:17" hidden="1" x14ac:dyDescent="0.25">
      <c r="A178" s="465" t="s">
        <v>301</v>
      </c>
      <c r="B178" s="466"/>
      <c r="C178" s="467"/>
      <c r="D178" s="74" t="s">
        <v>139</v>
      </c>
      <c r="E178" s="271">
        <v>6.4861636472227744</v>
      </c>
      <c r="F178" s="142">
        <v>47.741721414825129</v>
      </c>
      <c r="G178" s="142"/>
      <c r="H178" s="142"/>
      <c r="I178" s="143"/>
    </row>
    <row r="179" spans="1:17" ht="15" customHeight="1" x14ac:dyDescent="0.25">
      <c r="A179" s="468" t="s">
        <v>5581</v>
      </c>
      <c r="B179" s="469"/>
      <c r="C179" s="470"/>
      <c r="D179" s="153" t="s">
        <v>236</v>
      </c>
      <c r="E179" s="153">
        <v>8145.9074922025347</v>
      </c>
      <c r="F179" s="153">
        <v>17680.641051164643</v>
      </c>
      <c r="G179" s="153">
        <v>0</v>
      </c>
      <c r="H179" s="153">
        <v>0</v>
      </c>
      <c r="I179" s="153">
        <v>0</v>
      </c>
    </row>
    <row r="180" spans="1:17" x14ac:dyDescent="0.25">
      <c r="A180" s="471">
        <v>3</v>
      </c>
      <c r="B180" s="472"/>
      <c r="C180" s="473"/>
      <c r="D180" s="273" t="s">
        <v>24</v>
      </c>
      <c r="E180" s="150">
        <v>8145.9074922025347</v>
      </c>
      <c r="F180" s="150">
        <v>17680.641051164643</v>
      </c>
      <c r="G180" s="150">
        <v>0</v>
      </c>
      <c r="H180" s="150">
        <v>0</v>
      </c>
      <c r="I180" s="150">
        <v>0</v>
      </c>
    </row>
    <row r="181" spans="1:17" x14ac:dyDescent="0.25">
      <c r="A181" s="474">
        <v>31</v>
      </c>
      <c r="B181" s="475"/>
      <c r="C181" s="476"/>
      <c r="D181" s="301" t="s">
        <v>25</v>
      </c>
      <c r="E181" s="300">
        <v>8109.1565465525246</v>
      </c>
      <c r="F181" s="300">
        <v>17364.974450859379</v>
      </c>
      <c r="G181" s="300">
        <v>0</v>
      </c>
      <c r="H181" s="300">
        <v>0</v>
      </c>
      <c r="I181" s="300">
        <v>0</v>
      </c>
    </row>
    <row r="182" spans="1:17" hidden="1" x14ac:dyDescent="0.25">
      <c r="A182" s="465" t="s">
        <v>297</v>
      </c>
      <c r="B182" s="466"/>
      <c r="C182" s="467"/>
      <c r="D182" s="74" t="s">
        <v>134</v>
      </c>
      <c r="E182" s="271">
        <v>6379.6310305926072</v>
      </c>
      <c r="F182" s="142">
        <v>17364.974450859379</v>
      </c>
      <c r="G182" s="142"/>
      <c r="H182" s="142"/>
      <c r="I182" s="143"/>
    </row>
    <row r="183" spans="1:17" hidden="1" x14ac:dyDescent="0.25">
      <c r="A183" s="465" t="s">
        <v>298</v>
      </c>
      <c r="B183" s="466"/>
      <c r="C183" s="467"/>
      <c r="D183" s="74" t="s">
        <v>135</v>
      </c>
      <c r="E183" s="271">
        <v>676.88632291459282</v>
      </c>
      <c r="F183" s="142">
        <v>578.17373415621466</v>
      </c>
      <c r="G183" s="142"/>
      <c r="H183" s="142"/>
      <c r="I183" s="143"/>
    </row>
    <row r="184" spans="1:17" hidden="1" x14ac:dyDescent="0.25">
      <c r="A184" s="465" t="s">
        <v>299</v>
      </c>
      <c r="B184" s="466"/>
      <c r="C184" s="467"/>
      <c r="D184" s="74" t="s">
        <v>137</v>
      </c>
      <c r="E184" s="271">
        <v>1052.6391930453246</v>
      </c>
      <c r="F184" s="142">
        <v>2865.2279514234519</v>
      </c>
      <c r="G184" s="142"/>
      <c r="H184" s="142"/>
      <c r="I184" s="143"/>
    </row>
    <row r="185" spans="1:17" x14ac:dyDescent="0.25">
      <c r="A185" s="474">
        <v>32</v>
      </c>
      <c r="B185" s="475"/>
      <c r="C185" s="476"/>
      <c r="D185" s="301" t="s">
        <v>38</v>
      </c>
      <c r="E185" s="300">
        <v>36.750945650009946</v>
      </c>
      <c r="F185" s="300">
        <v>315.66660030526242</v>
      </c>
      <c r="G185" s="300">
        <v>0</v>
      </c>
      <c r="H185" s="300">
        <v>0</v>
      </c>
      <c r="I185" s="300">
        <v>0</v>
      </c>
    </row>
    <row r="186" spans="1:17" hidden="1" x14ac:dyDescent="0.25">
      <c r="A186" s="465" t="s">
        <v>300</v>
      </c>
      <c r="B186" s="466"/>
      <c r="C186" s="467"/>
      <c r="D186" s="74" t="s">
        <v>87</v>
      </c>
      <c r="E186" s="271">
        <v>0</v>
      </c>
      <c r="F186" s="142">
        <v>45.125754860972854</v>
      </c>
      <c r="G186" s="142"/>
      <c r="H186" s="142"/>
      <c r="I186" s="143"/>
    </row>
    <row r="187" spans="1:17" hidden="1" x14ac:dyDescent="0.25">
      <c r="A187" s="465" t="s">
        <v>301</v>
      </c>
      <c r="B187" s="466"/>
      <c r="C187" s="467"/>
      <c r="D187" s="74" t="s">
        <v>139</v>
      </c>
      <c r="E187" s="271">
        <v>36.750945650009946</v>
      </c>
      <c r="F187" s="142">
        <v>270.54084544428957</v>
      </c>
      <c r="G187" s="142"/>
      <c r="H187" s="142"/>
      <c r="I187" s="143"/>
    </row>
    <row r="188" spans="1:17" x14ac:dyDescent="0.25">
      <c r="A188" s="480" t="s">
        <v>5537</v>
      </c>
      <c r="B188" s="481"/>
      <c r="C188" s="482"/>
      <c r="D188" s="43" t="s">
        <v>149</v>
      </c>
      <c r="E188" s="44">
        <v>25051.430088260666</v>
      </c>
      <c r="F188" s="44">
        <v>0</v>
      </c>
      <c r="G188" s="44">
        <v>0</v>
      </c>
      <c r="H188" s="44">
        <v>0</v>
      </c>
      <c r="I188" s="44">
        <v>0</v>
      </c>
      <c r="L188" s="299"/>
      <c r="M188" s="299"/>
      <c r="N188" s="299"/>
      <c r="O188" s="299"/>
      <c r="P188" s="299"/>
      <c r="Q188" s="299"/>
    </row>
    <row r="189" spans="1:17" ht="15" customHeight="1" x14ac:dyDescent="0.25">
      <c r="A189" s="477" t="s">
        <v>5538</v>
      </c>
      <c r="B189" s="478"/>
      <c r="C189" s="479"/>
      <c r="D189" s="148" t="s">
        <v>151</v>
      </c>
      <c r="E189" s="152">
        <v>23226.491472559559</v>
      </c>
      <c r="F189" s="152">
        <v>0</v>
      </c>
      <c r="G189" s="152">
        <v>0</v>
      </c>
      <c r="H189" s="152">
        <v>0</v>
      </c>
      <c r="I189" s="152">
        <v>0</v>
      </c>
    </row>
    <row r="190" spans="1:17" ht="15" customHeight="1" x14ac:dyDescent="0.25">
      <c r="A190" s="468" t="s">
        <v>222</v>
      </c>
      <c r="B190" s="469"/>
      <c r="C190" s="470"/>
      <c r="D190" s="153" t="s">
        <v>223</v>
      </c>
      <c r="E190" s="153">
        <v>23226.491472559559</v>
      </c>
      <c r="F190" s="153">
        <v>0</v>
      </c>
      <c r="G190" s="153">
        <v>0</v>
      </c>
      <c r="H190" s="153">
        <v>0</v>
      </c>
      <c r="I190" s="153">
        <v>0</v>
      </c>
    </row>
    <row r="191" spans="1:17" ht="25.5" x14ac:dyDescent="0.25">
      <c r="A191" s="471">
        <v>4</v>
      </c>
      <c r="B191" s="472"/>
      <c r="C191" s="473"/>
      <c r="D191" s="298" t="s">
        <v>26</v>
      </c>
      <c r="E191" s="150">
        <v>23226.491472559559</v>
      </c>
      <c r="F191" s="150">
        <v>0</v>
      </c>
      <c r="G191" s="150">
        <v>0</v>
      </c>
      <c r="H191" s="150">
        <v>0</v>
      </c>
      <c r="I191" s="150">
        <v>0</v>
      </c>
    </row>
    <row r="192" spans="1:17" ht="25.5" x14ac:dyDescent="0.25">
      <c r="A192" s="474">
        <v>42</v>
      </c>
      <c r="B192" s="475"/>
      <c r="C192" s="476"/>
      <c r="D192" s="301" t="s">
        <v>1165</v>
      </c>
      <c r="E192" s="300">
        <v>23226.491472559559</v>
      </c>
      <c r="F192" s="300">
        <v>0</v>
      </c>
      <c r="G192" s="300">
        <v>0</v>
      </c>
      <c r="H192" s="300">
        <v>0</v>
      </c>
      <c r="I192" s="300">
        <v>0</v>
      </c>
    </row>
    <row r="193" spans="1:17" hidden="1" x14ac:dyDescent="0.25">
      <c r="A193" s="465" t="s">
        <v>306</v>
      </c>
      <c r="B193" s="466"/>
      <c r="C193" s="467"/>
      <c r="D193" s="42" t="s">
        <v>173</v>
      </c>
      <c r="E193" s="271">
        <v>23226.491472559559</v>
      </c>
      <c r="F193" s="142"/>
      <c r="G193" s="142"/>
      <c r="H193" s="142"/>
      <c r="I193" s="143"/>
    </row>
    <row r="194" spans="1:17" ht="15" customHeight="1" x14ac:dyDescent="0.25">
      <c r="A194" s="477" t="s">
        <v>5539</v>
      </c>
      <c r="B194" s="478"/>
      <c r="C194" s="479"/>
      <c r="D194" s="148" t="s">
        <v>5543</v>
      </c>
      <c r="E194" s="152">
        <v>1824.9386157011081</v>
      </c>
      <c r="F194" s="152">
        <v>0</v>
      </c>
      <c r="G194" s="152">
        <v>0</v>
      </c>
      <c r="H194" s="152">
        <v>0</v>
      </c>
      <c r="I194" s="152">
        <v>0</v>
      </c>
    </row>
    <row r="195" spans="1:17" ht="15" customHeight="1" x14ac:dyDescent="0.25">
      <c r="A195" s="468" t="s">
        <v>222</v>
      </c>
      <c r="B195" s="469"/>
      <c r="C195" s="470"/>
      <c r="D195" s="153" t="s">
        <v>223</v>
      </c>
      <c r="E195" s="153">
        <v>1824.9386157011081</v>
      </c>
      <c r="F195" s="153">
        <v>0</v>
      </c>
      <c r="G195" s="153">
        <v>0</v>
      </c>
      <c r="H195" s="153">
        <v>0</v>
      </c>
      <c r="I195" s="153">
        <v>0</v>
      </c>
    </row>
    <row r="196" spans="1:17" ht="25.5" x14ac:dyDescent="0.25">
      <c r="A196" s="471">
        <v>4</v>
      </c>
      <c r="B196" s="472"/>
      <c r="C196" s="473"/>
      <c r="D196" s="298" t="s">
        <v>26</v>
      </c>
      <c r="E196" s="150">
        <v>1824.9386157011081</v>
      </c>
      <c r="F196" s="150">
        <v>0</v>
      </c>
      <c r="G196" s="150">
        <v>0</v>
      </c>
      <c r="H196" s="150">
        <v>0</v>
      </c>
      <c r="I196" s="150">
        <v>0</v>
      </c>
    </row>
    <row r="197" spans="1:17" ht="25.5" x14ac:dyDescent="0.25">
      <c r="A197" s="474">
        <v>42</v>
      </c>
      <c r="B197" s="475"/>
      <c r="C197" s="476"/>
      <c r="D197" s="301" t="s">
        <v>1165</v>
      </c>
      <c r="E197" s="300">
        <v>1824.9386157011081</v>
      </c>
      <c r="F197" s="300">
        <v>0</v>
      </c>
      <c r="G197" s="300">
        <v>0</v>
      </c>
      <c r="H197" s="300">
        <v>0</v>
      </c>
      <c r="I197" s="300">
        <v>0</v>
      </c>
    </row>
    <row r="198" spans="1:17" ht="25.5" hidden="1" x14ac:dyDescent="0.25">
      <c r="A198" s="465" t="s">
        <v>1236</v>
      </c>
      <c r="B198" s="466"/>
      <c r="C198" s="467"/>
      <c r="D198" s="42" t="s">
        <v>1234</v>
      </c>
      <c r="E198" s="271">
        <v>1824.9386157011081</v>
      </c>
      <c r="F198" s="142"/>
      <c r="G198" s="142"/>
      <c r="H198" s="142"/>
      <c r="I198" s="143"/>
    </row>
    <row r="199" spans="1:17" ht="24" x14ac:dyDescent="0.25">
      <c r="A199" s="480" t="s">
        <v>5540</v>
      </c>
      <c r="B199" s="481"/>
      <c r="C199" s="482"/>
      <c r="D199" s="43" t="s">
        <v>156</v>
      </c>
      <c r="E199" s="44">
        <v>105281.46658703298</v>
      </c>
      <c r="F199" s="44">
        <v>44966.740991439372</v>
      </c>
      <c r="G199" s="44">
        <v>0</v>
      </c>
      <c r="H199" s="44">
        <v>0</v>
      </c>
      <c r="I199" s="44">
        <v>0</v>
      </c>
      <c r="L199" s="299"/>
      <c r="M199" s="299"/>
      <c r="N199" s="299"/>
      <c r="O199" s="299"/>
      <c r="P199" s="299"/>
      <c r="Q199" s="299"/>
    </row>
    <row r="200" spans="1:17" ht="28.5" customHeight="1" x14ac:dyDescent="0.25">
      <c r="A200" s="477" t="s">
        <v>5541</v>
      </c>
      <c r="B200" s="478"/>
      <c r="C200" s="479"/>
      <c r="D200" s="148" t="s">
        <v>5542</v>
      </c>
      <c r="E200" s="152">
        <v>105281.46658703298</v>
      </c>
      <c r="F200" s="152">
        <v>44966.740991439372</v>
      </c>
      <c r="G200" s="152">
        <v>0</v>
      </c>
      <c r="H200" s="152">
        <v>0</v>
      </c>
      <c r="I200" s="152">
        <v>0</v>
      </c>
    </row>
    <row r="201" spans="1:17" ht="15" customHeight="1" x14ac:dyDescent="0.25">
      <c r="A201" s="468" t="s">
        <v>222</v>
      </c>
      <c r="B201" s="469"/>
      <c r="C201" s="470"/>
      <c r="D201" s="153" t="s">
        <v>223</v>
      </c>
      <c r="E201" s="153">
        <v>105281.46658703298</v>
      </c>
      <c r="F201" s="153">
        <v>0</v>
      </c>
      <c r="G201" s="153">
        <v>0</v>
      </c>
      <c r="H201" s="153">
        <v>0</v>
      </c>
      <c r="I201" s="153">
        <v>0</v>
      </c>
    </row>
    <row r="202" spans="1:17" x14ac:dyDescent="0.25">
      <c r="A202" s="471">
        <v>3</v>
      </c>
      <c r="B202" s="472"/>
      <c r="C202" s="473"/>
      <c r="D202" s="298" t="s">
        <v>24</v>
      </c>
      <c r="E202" s="150">
        <v>105281.46658703298</v>
      </c>
      <c r="F202" s="150">
        <v>0</v>
      </c>
      <c r="G202" s="150">
        <v>0</v>
      </c>
      <c r="H202" s="150">
        <v>0</v>
      </c>
      <c r="I202" s="150">
        <v>0</v>
      </c>
    </row>
    <row r="203" spans="1:17" ht="25.5" x14ac:dyDescent="0.25">
      <c r="A203" s="474">
        <v>32</v>
      </c>
      <c r="B203" s="475"/>
      <c r="C203" s="476"/>
      <c r="D203" s="301" t="s">
        <v>1165</v>
      </c>
      <c r="E203" s="300">
        <v>105281.46658703298</v>
      </c>
      <c r="F203" s="300">
        <v>0</v>
      </c>
      <c r="G203" s="300">
        <v>0</v>
      </c>
      <c r="H203" s="300">
        <v>0</v>
      </c>
      <c r="I203" s="300">
        <v>0</v>
      </c>
    </row>
    <row r="204" spans="1:17" ht="25.5" hidden="1" x14ac:dyDescent="0.25">
      <c r="A204" s="465" t="s">
        <v>304</v>
      </c>
      <c r="B204" s="466"/>
      <c r="C204" s="467"/>
      <c r="D204" s="42" t="s">
        <v>1083</v>
      </c>
      <c r="E204" s="271">
        <v>105281.46658703298</v>
      </c>
      <c r="F204" s="142">
        <v>0</v>
      </c>
      <c r="G204" s="142">
        <v>0</v>
      </c>
      <c r="H204" s="142"/>
      <c r="I204" s="143"/>
    </row>
    <row r="205" spans="1:17" ht="15" customHeight="1" x14ac:dyDescent="0.25">
      <c r="A205" s="468" t="s">
        <v>222</v>
      </c>
      <c r="B205" s="469"/>
      <c r="C205" s="470"/>
      <c r="D205" s="153" t="s">
        <v>223</v>
      </c>
      <c r="E205" s="153">
        <v>0</v>
      </c>
      <c r="F205" s="153">
        <v>44966.740991439372</v>
      </c>
      <c r="G205" s="153">
        <v>0</v>
      </c>
      <c r="H205" s="153">
        <v>0</v>
      </c>
      <c r="I205" s="153">
        <v>0</v>
      </c>
    </row>
    <row r="206" spans="1:17" x14ac:dyDescent="0.25">
      <c r="A206" s="471">
        <v>3</v>
      </c>
      <c r="B206" s="472"/>
      <c r="C206" s="473"/>
      <c r="D206" s="348" t="s">
        <v>24</v>
      </c>
      <c r="E206" s="150">
        <v>0</v>
      </c>
      <c r="F206" s="150">
        <v>44966.740991439372</v>
      </c>
      <c r="G206" s="150">
        <v>0</v>
      </c>
      <c r="H206" s="150">
        <v>0</v>
      </c>
      <c r="I206" s="150">
        <v>0</v>
      </c>
    </row>
    <row r="207" spans="1:17" ht="25.5" x14ac:dyDescent="0.25">
      <c r="A207" s="474">
        <v>32</v>
      </c>
      <c r="B207" s="475"/>
      <c r="C207" s="476"/>
      <c r="D207" s="301" t="s">
        <v>1165</v>
      </c>
      <c r="E207" s="300">
        <v>0</v>
      </c>
      <c r="F207" s="300">
        <v>44966.740991439372</v>
      </c>
      <c r="G207" s="300">
        <v>0</v>
      </c>
      <c r="H207" s="300">
        <v>0</v>
      </c>
      <c r="I207" s="300">
        <v>0</v>
      </c>
    </row>
    <row r="208" spans="1:17" ht="25.5" hidden="1" x14ac:dyDescent="0.25">
      <c r="A208" s="465" t="s">
        <v>304</v>
      </c>
      <c r="B208" s="466"/>
      <c r="C208" s="467"/>
      <c r="D208" s="42" t="s">
        <v>1083</v>
      </c>
      <c r="E208" s="271">
        <v>0</v>
      </c>
      <c r="F208" s="142">
        <v>44966.740991439372</v>
      </c>
      <c r="G208" s="142">
        <v>0</v>
      </c>
      <c r="H208" s="142"/>
      <c r="I208" s="143"/>
    </row>
    <row r="209" spans="1:9" ht="53.25" customHeight="1" x14ac:dyDescent="0.25">
      <c r="A209" s="492" t="s">
        <v>225</v>
      </c>
      <c r="B209" s="493"/>
      <c r="C209" s="494"/>
      <c r="D209" s="154" t="s">
        <v>157</v>
      </c>
      <c r="E209" s="269">
        <v>1112415.4701705489</v>
      </c>
      <c r="F209" s="269">
        <v>1090594.7309045058</v>
      </c>
      <c r="G209" s="269">
        <v>1241860.7169686109</v>
      </c>
      <c r="H209" s="269">
        <v>1257190.7868392065</v>
      </c>
      <c r="I209" s="269">
        <v>1257190.7868392065</v>
      </c>
    </row>
    <row r="210" spans="1:9" ht="14.25" customHeight="1" x14ac:dyDescent="0.25">
      <c r="A210" s="477" t="s">
        <v>85</v>
      </c>
      <c r="B210" s="478"/>
      <c r="C210" s="479"/>
      <c r="D210" s="148" t="s">
        <v>24</v>
      </c>
      <c r="E210" s="152">
        <v>56171.391598646223</v>
      </c>
      <c r="F210" s="152">
        <v>20791.027938151172</v>
      </c>
      <c r="G210" s="152">
        <v>36300.310836817313</v>
      </c>
      <c r="H210" s="152">
        <v>31560.051209768397</v>
      </c>
      <c r="I210" s="152">
        <v>31560.051209768397</v>
      </c>
    </row>
    <row r="211" spans="1:9" ht="15" customHeight="1" x14ac:dyDescent="0.25">
      <c r="A211" s="468" t="s">
        <v>239</v>
      </c>
      <c r="B211" s="469"/>
      <c r="C211" s="470"/>
      <c r="D211" s="153" t="s">
        <v>42</v>
      </c>
      <c r="E211" s="153">
        <v>345.24520538854603</v>
      </c>
      <c r="F211" s="153">
        <v>398.16842524387818</v>
      </c>
      <c r="G211" s="153">
        <v>477.80211029265382</v>
      </c>
      <c r="H211" s="153">
        <v>477.80211029265382</v>
      </c>
      <c r="I211" s="153">
        <v>477.80211029265382</v>
      </c>
    </row>
    <row r="212" spans="1:9" x14ac:dyDescent="0.25">
      <c r="A212" s="471">
        <v>3</v>
      </c>
      <c r="B212" s="472"/>
      <c r="C212" s="473"/>
      <c r="D212" s="149" t="s">
        <v>24</v>
      </c>
      <c r="E212" s="150">
        <v>55.743579534142938</v>
      </c>
      <c r="F212" s="150">
        <v>265.44561682925212</v>
      </c>
      <c r="G212" s="150">
        <v>477.80211029265382</v>
      </c>
      <c r="H212" s="150">
        <v>477.80211029265382</v>
      </c>
      <c r="I212" s="150">
        <v>477.80211029265382</v>
      </c>
    </row>
    <row r="213" spans="1:9" x14ac:dyDescent="0.25">
      <c r="A213" s="474">
        <v>32</v>
      </c>
      <c r="B213" s="475"/>
      <c r="C213" s="476"/>
      <c r="D213" s="301" t="s">
        <v>38</v>
      </c>
      <c r="E213" s="300">
        <v>55.743579534142938</v>
      </c>
      <c r="F213" s="300">
        <v>265.44561682925212</v>
      </c>
      <c r="G213" s="300">
        <v>477.80211029265382</v>
      </c>
      <c r="H213" s="300">
        <v>477.80211029265382</v>
      </c>
      <c r="I213" s="300">
        <v>477.80211029265382</v>
      </c>
    </row>
    <row r="214" spans="1:9" hidden="1" x14ac:dyDescent="0.25">
      <c r="A214" s="465">
        <v>3223</v>
      </c>
      <c r="B214" s="466">
        <v>3223</v>
      </c>
      <c r="C214" s="467">
        <v>3223</v>
      </c>
      <c r="D214" s="42" t="s">
        <v>90</v>
      </c>
      <c r="E214" s="271">
        <v>0</v>
      </c>
      <c r="F214" s="142"/>
      <c r="G214" s="142">
        <v>79.633685048775632</v>
      </c>
      <c r="H214" s="142">
        <v>79.633685048775632</v>
      </c>
      <c r="I214" s="143">
        <v>79.633685048775632</v>
      </c>
    </row>
    <row r="215" spans="1:9" hidden="1" x14ac:dyDescent="0.25">
      <c r="A215" s="465">
        <v>3239</v>
      </c>
      <c r="B215" s="466">
        <v>3239</v>
      </c>
      <c r="C215" s="467">
        <v>3239</v>
      </c>
      <c r="D215" s="42" t="s">
        <v>100</v>
      </c>
      <c r="E215" s="271">
        <v>0</v>
      </c>
      <c r="F215" s="142"/>
      <c r="G215" s="142">
        <v>265.44561682925212</v>
      </c>
      <c r="H215" s="142">
        <v>265.44561682925212</v>
      </c>
      <c r="I215" s="143">
        <v>265.44561682925212</v>
      </c>
    </row>
    <row r="216" spans="1:9" hidden="1" x14ac:dyDescent="0.25">
      <c r="A216" s="465">
        <v>3299</v>
      </c>
      <c r="B216" s="466">
        <v>3299</v>
      </c>
      <c r="C216" s="467">
        <v>3299</v>
      </c>
      <c r="D216" s="42" t="s">
        <v>104</v>
      </c>
      <c r="E216" s="271">
        <v>55.743579534142938</v>
      </c>
      <c r="F216" s="142">
        <v>265.44561682925212</v>
      </c>
      <c r="G216" s="142">
        <v>132.72280841462606</v>
      </c>
      <c r="H216" s="142">
        <v>132.72280841462606</v>
      </c>
      <c r="I216" s="143">
        <v>132.72280841462606</v>
      </c>
    </row>
    <row r="217" spans="1:9" ht="25.5" x14ac:dyDescent="0.25">
      <c r="A217" s="471">
        <v>4</v>
      </c>
      <c r="B217" s="472"/>
      <c r="C217" s="473"/>
      <c r="D217" s="298" t="s">
        <v>26</v>
      </c>
      <c r="E217" s="353">
        <v>289.50162585440307</v>
      </c>
      <c r="F217" s="353">
        <v>132.72280841462606</v>
      </c>
      <c r="G217" s="353">
        <v>0</v>
      </c>
      <c r="H217" s="353">
        <v>0</v>
      </c>
      <c r="I217" s="353">
        <v>0</v>
      </c>
    </row>
    <row r="218" spans="1:9" ht="25.5" x14ac:dyDescent="0.25">
      <c r="A218" s="474">
        <v>42</v>
      </c>
      <c r="B218" s="475"/>
      <c r="C218" s="476"/>
      <c r="D218" s="301" t="s">
        <v>170</v>
      </c>
      <c r="E218" s="352">
        <v>289.50162585440307</v>
      </c>
      <c r="F218" s="352">
        <v>132.72280841462606</v>
      </c>
      <c r="G218" s="352">
        <v>0</v>
      </c>
      <c r="H218" s="352">
        <v>0</v>
      </c>
      <c r="I218" s="352">
        <v>0</v>
      </c>
    </row>
    <row r="219" spans="1:9" hidden="1" x14ac:dyDescent="0.25">
      <c r="A219" s="465" t="s">
        <v>306</v>
      </c>
      <c r="B219" s="466"/>
      <c r="C219" s="467"/>
      <c r="D219" s="74" t="s">
        <v>173</v>
      </c>
      <c r="E219" s="271">
        <v>289.50162585440307</v>
      </c>
      <c r="F219" s="142">
        <v>132.72280841462606</v>
      </c>
      <c r="G219" s="142"/>
      <c r="H219" s="142"/>
      <c r="I219" s="143"/>
    </row>
    <row r="220" spans="1:9" ht="15" customHeight="1" x14ac:dyDescent="0.25">
      <c r="A220" s="468" t="s">
        <v>250</v>
      </c>
      <c r="B220" s="469"/>
      <c r="C220" s="470"/>
      <c r="D220" s="153" t="s">
        <v>251</v>
      </c>
      <c r="E220" s="153">
        <v>5067.5665273077184</v>
      </c>
      <c r="F220" s="153">
        <v>4804.5656646094631</v>
      </c>
      <c r="G220" s="153">
        <v>5339.3058597119916</v>
      </c>
      <c r="H220" s="153">
        <v>0</v>
      </c>
      <c r="I220" s="153">
        <v>0</v>
      </c>
    </row>
    <row r="221" spans="1:9" x14ac:dyDescent="0.25">
      <c r="A221" s="471">
        <v>3</v>
      </c>
      <c r="B221" s="472"/>
      <c r="C221" s="473"/>
      <c r="D221" s="149" t="s">
        <v>24</v>
      </c>
      <c r="E221" s="150">
        <v>827.53467383369832</v>
      </c>
      <c r="F221" s="150">
        <v>3437.5207379388148</v>
      </c>
      <c r="G221" s="150">
        <v>3543.698984670516</v>
      </c>
      <c r="H221" s="150">
        <v>0</v>
      </c>
      <c r="I221" s="150">
        <v>0</v>
      </c>
    </row>
    <row r="222" spans="1:9" x14ac:dyDescent="0.25">
      <c r="A222" s="474">
        <v>32</v>
      </c>
      <c r="B222" s="475"/>
      <c r="C222" s="476"/>
      <c r="D222" s="301" t="s">
        <v>38</v>
      </c>
      <c r="E222" s="300">
        <v>759.0510319198354</v>
      </c>
      <c r="F222" s="300">
        <v>3304.7979295241889</v>
      </c>
      <c r="G222" s="300">
        <v>3384.4316145729649</v>
      </c>
      <c r="H222" s="300">
        <v>0</v>
      </c>
      <c r="I222" s="300">
        <v>0</v>
      </c>
    </row>
    <row r="223" spans="1:9" hidden="1" x14ac:dyDescent="0.25">
      <c r="A223" s="465">
        <v>3211</v>
      </c>
      <c r="B223" s="466"/>
      <c r="C223" s="467"/>
      <c r="D223" s="42" t="s">
        <v>87</v>
      </c>
      <c r="E223" s="271">
        <v>31.534939279315147</v>
      </c>
      <c r="F223" s="142">
        <v>132.72280841462606</v>
      </c>
      <c r="G223" s="142">
        <v>265.44561682925212</v>
      </c>
      <c r="H223" s="142"/>
      <c r="I223" s="143"/>
    </row>
    <row r="224" spans="1:9" hidden="1" x14ac:dyDescent="0.25">
      <c r="A224" s="465">
        <v>3213</v>
      </c>
      <c r="B224" s="466">
        <v>3213</v>
      </c>
      <c r="C224" s="467">
        <v>3213</v>
      </c>
      <c r="D224" s="42" t="s">
        <v>88</v>
      </c>
      <c r="E224" s="271">
        <v>15.395845776096621</v>
      </c>
      <c r="F224" s="142">
        <v>0</v>
      </c>
      <c r="G224" s="142">
        <v>265.44561682925212</v>
      </c>
      <c r="H224" s="142"/>
      <c r="I224" s="143"/>
    </row>
    <row r="225" spans="1:9" hidden="1" x14ac:dyDescent="0.25">
      <c r="A225" s="465">
        <v>3221</v>
      </c>
      <c r="B225" s="466">
        <v>3221</v>
      </c>
      <c r="C225" s="467">
        <v>3221</v>
      </c>
      <c r="D225" s="42" t="s">
        <v>89</v>
      </c>
      <c r="E225" s="271">
        <v>27.255955936027608</v>
      </c>
      <c r="F225" s="142">
        <v>132.72280841462606</v>
      </c>
      <c r="G225" s="142">
        <v>132.72280841462606</v>
      </c>
      <c r="H225" s="142"/>
      <c r="I225" s="143"/>
    </row>
    <row r="226" spans="1:9" hidden="1" x14ac:dyDescent="0.25">
      <c r="A226" s="465">
        <v>3223</v>
      </c>
      <c r="B226" s="466">
        <v>3223</v>
      </c>
      <c r="C226" s="467">
        <v>3223</v>
      </c>
      <c r="D226" s="42" t="s">
        <v>90</v>
      </c>
      <c r="E226" s="271">
        <v>177.3176720419404</v>
      </c>
      <c r="F226" s="142">
        <v>66.361404207313029</v>
      </c>
      <c r="G226" s="142">
        <v>13.272280841462605</v>
      </c>
      <c r="H226" s="142"/>
      <c r="I226" s="143"/>
    </row>
    <row r="227" spans="1:9" hidden="1" x14ac:dyDescent="0.25">
      <c r="A227" s="465" t="s">
        <v>303</v>
      </c>
      <c r="B227" s="466">
        <v>3223</v>
      </c>
      <c r="C227" s="467">
        <v>3223</v>
      </c>
      <c r="D227" s="74" t="s">
        <v>109</v>
      </c>
      <c r="E227" s="271">
        <v>11.04121043201274</v>
      </c>
      <c r="F227" s="142">
        <v>265.44561682925212</v>
      </c>
      <c r="G227" s="142">
        <v>265.44561682925212</v>
      </c>
      <c r="H227" s="142"/>
      <c r="I227" s="143"/>
    </row>
    <row r="228" spans="1:9" hidden="1" x14ac:dyDescent="0.25">
      <c r="A228" s="465">
        <v>3225</v>
      </c>
      <c r="B228" s="466">
        <v>3225</v>
      </c>
      <c r="C228" s="467">
        <v>3225</v>
      </c>
      <c r="D228" s="42" t="s">
        <v>91</v>
      </c>
      <c r="E228" s="271">
        <v>0</v>
      </c>
      <c r="F228" s="142">
        <v>26.54456168292521</v>
      </c>
      <c r="G228" s="142">
        <v>26.54456168292521</v>
      </c>
      <c r="H228" s="142"/>
      <c r="I228" s="143"/>
    </row>
    <row r="229" spans="1:9" ht="25.5" hidden="1" x14ac:dyDescent="0.25">
      <c r="A229" s="465" t="s">
        <v>427</v>
      </c>
      <c r="B229" s="466">
        <v>3225</v>
      </c>
      <c r="C229" s="467">
        <v>3225</v>
      </c>
      <c r="D229" s="42" t="s">
        <v>428</v>
      </c>
      <c r="E229" s="271">
        <v>0.43798526776826591</v>
      </c>
      <c r="F229" s="142">
        <v>0</v>
      </c>
      <c r="G229" s="142">
        <v>0</v>
      </c>
      <c r="H229" s="142"/>
      <c r="I229" s="143"/>
    </row>
    <row r="230" spans="1:9" hidden="1" x14ac:dyDescent="0.25">
      <c r="A230" s="302">
        <v>3231</v>
      </c>
      <c r="B230" s="303"/>
      <c r="C230" s="304"/>
      <c r="D230" s="42" t="s">
        <v>93</v>
      </c>
      <c r="E230" s="271">
        <v>13.338642245669918</v>
      </c>
      <c r="F230" s="142">
        <v>66.361404207313029</v>
      </c>
      <c r="G230" s="142">
        <v>66.361404207313029</v>
      </c>
      <c r="H230" s="142"/>
      <c r="I230" s="143"/>
    </row>
    <row r="231" spans="1:9" ht="26.25" hidden="1" x14ac:dyDescent="0.25">
      <c r="A231" s="465" t="s">
        <v>304</v>
      </c>
      <c r="B231" s="466">
        <v>3233</v>
      </c>
      <c r="C231" s="467">
        <v>3233</v>
      </c>
      <c r="D231" s="74" t="s">
        <v>161</v>
      </c>
      <c r="E231" s="271">
        <v>44.247129869268029</v>
      </c>
      <c r="F231" s="142">
        <v>1990.8421262193906</v>
      </c>
      <c r="G231" s="142">
        <v>1327.2280841462605</v>
      </c>
      <c r="H231" s="142"/>
      <c r="I231" s="143"/>
    </row>
    <row r="232" spans="1:9" hidden="1" x14ac:dyDescent="0.25">
      <c r="A232" s="465">
        <v>3233</v>
      </c>
      <c r="B232" s="466">
        <v>3233</v>
      </c>
      <c r="C232" s="467">
        <v>3233</v>
      </c>
      <c r="D232" s="42" t="s">
        <v>94</v>
      </c>
      <c r="E232" s="271">
        <v>0</v>
      </c>
      <c r="F232" s="142">
        <v>0</v>
      </c>
      <c r="G232" s="142">
        <v>13.272280841462605</v>
      </c>
      <c r="H232" s="142"/>
      <c r="I232" s="143"/>
    </row>
    <row r="233" spans="1:9" hidden="1" x14ac:dyDescent="0.25">
      <c r="A233" s="465">
        <v>3235</v>
      </c>
      <c r="B233" s="466">
        <v>3235</v>
      </c>
      <c r="C233" s="467">
        <v>3235</v>
      </c>
      <c r="D233" s="42" t="s">
        <v>96</v>
      </c>
      <c r="E233" s="271">
        <v>0</v>
      </c>
      <c r="F233" s="142">
        <v>26.54456168292521</v>
      </c>
      <c r="G233" s="142">
        <v>66.361404207313029</v>
      </c>
      <c r="H233" s="142"/>
      <c r="I233" s="143"/>
    </row>
    <row r="234" spans="1:9" hidden="1" x14ac:dyDescent="0.25">
      <c r="A234" s="465">
        <v>3237</v>
      </c>
      <c r="B234" s="466">
        <v>3237</v>
      </c>
      <c r="C234" s="467">
        <v>3237</v>
      </c>
      <c r="D234" s="42" t="s">
        <v>98</v>
      </c>
      <c r="E234" s="271">
        <v>86.245935363992302</v>
      </c>
      <c r="F234" s="142">
        <v>66.361404207313029</v>
      </c>
      <c r="G234" s="142">
        <v>66.361404207313029</v>
      </c>
      <c r="H234" s="142"/>
      <c r="I234" s="143"/>
    </row>
    <row r="235" spans="1:9" hidden="1" x14ac:dyDescent="0.25">
      <c r="A235" s="465">
        <v>3239</v>
      </c>
      <c r="B235" s="466">
        <v>3239</v>
      </c>
      <c r="C235" s="467">
        <v>3239</v>
      </c>
      <c r="D235" s="42" t="s">
        <v>100</v>
      </c>
      <c r="E235" s="271">
        <v>8.2686309642312015</v>
      </c>
      <c r="F235" s="142">
        <v>199.08421262193906</v>
      </c>
      <c r="G235" s="142">
        <v>199.08421262193906</v>
      </c>
      <c r="H235" s="142"/>
      <c r="I235" s="143"/>
    </row>
    <row r="236" spans="1:9" hidden="1" x14ac:dyDescent="0.25">
      <c r="A236" s="465">
        <v>3293</v>
      </c>
      <c r="B236" s="466">
        <v>3293</v>
      </c>
      <c r="C236" s="467">
        <v>3293</v>
      </c>
      <c r="D236" s="42" t="s">
        <v>101</v>
      </c>
      <c r="E236" s="271">
        <v>0</v>
      </c>
      <c r="F236" s="142">
        <v>66.361404207313029</v>
      </c>
      <c r="G236" s="142">
        <v>305.26245935363988</v>
      </c>
      <c r="H236" s="142"/>
      <c r="I236" s="143"/>
    </row>
    <row r="237" spans="1:9" hidden="1" x14ac:dyDescent="0.25">
      <c r="A237" s="465">
        <v>3299</v>
      </c>
      <c r="B237" s="466">
        <v>3299</v>
      </c>
      <c r="C237" s="467">
        <v>3299</v>
      </c>
      <c r="D237" s="42" t="s">
        <v>104</v>
      </c>
      <c r="E237" s="271">
        <v>343.96708474351311</v>
      </c>
      <c r="F237" s="142">
        <v>265.44561682925212</v>
      </c>
      <c r="G237" s="142">
        <v>371.62386356095294</v>
      </c>
      <c r="H237" s="142"/>
      <c r="I237" s="143"/>
    </row>
    <row r="238" spans="1:9" x14ac:dyDescent="0.25">
      <c r="A238" s="474">
        <v>34</v>
      </c>
      <c r="B238" s="475"/>
      <c r="C238" s="476"/>
      <c r="D238" s="301" t="s">
        <v>164</v>
      </c>
      <c r="E238" s="300">
        <v>2.1222377065498703</v>
      </c>
      <c r="F238" s="300">
        <v>132.72280841462606</v>
      </c>
      <c r="G238" s="300">
        <v>159.26737009755126</v>
      </c>
      <c r="H238" s="300">
        <v>0</v>
      </c>
      <c r="I238" s="300">
        <v>0</v>
      </c>
    </row>
    <row r="239" spans="1:9" ht="26.25" hidden="1" x14ac:dyDescent="0.25">
      <c r="A239" s="465" t="s">
        <v>293</v>
      </c>
      <c r="B239" s="466">
        <v>3293</v>
      </c>
      <c r="C239" s="467">
        <v>3293</v>
      </c>
      <c r="D239" s="74" t="s">
        <v>165</v>
      </c>
      <c r="E239" s="271">
        <v>0</v>
      </c>
      <c r="F239" s="142">
        <v>119.45052757316344</v>
      </c>
      <c r="G239" s="142">
        <v>119.45052757316344</v>
      </c>
      <c r="H239" s="142"/>
      <c r="I239" s="143"/>
    </row>
    <row r="240" spans="1:9" hidden="1" x14ac:dyDescent="0.25">
      <c r="A240" s="465" t="s">
        <v>305</v>
      </c>
      <c r="B240" s="466">
        <v>3299</v>
      </c>
      <c r="C240" s="467">
        <v>3299</v>
      </c>
      <c r="D240" s="305" t="s">
        <v>166</v>
      </c>
      <c r="E240" s="271">
        <v>2.1222377065498703</v>
      </c>
      <c r="F240" s="142">
        <v>13.272280841462605</v>
      </c>
      <c r="G240" s="142">
        <v>39.816842524387816</v>
      </c>
      <c r="H240" s="142"/>
      <c r="I240" s="143"/>
    </row>
    <row r="241" spans="1:9" x14ac:dyDescent="0.25">
      <c r="A241" s="474">
        <v>38</v>
      </c>
      <c r="B241" s="475"/>
      <c r="C241" s="476"/>
      <c r="D241" s="301" t="s">
        <v>164</v>
      </c>
      <c r="E241" s="300">
        <v>66.361404207313029</v>
      </c>
      <c r="F241" s="300">
        <v>0</v>
      </c>
      <c r="G241" s="300">
        <v>0</v>
      </c>
      <c r="H241" s="300">
        <v>0</v>
      </c>
      <c r="I241" s="300">
        <v>0</v>
      </c>
    </row>
    <row r="242" spans="1:9" hidden="1" x14ac:dyDescent="0.25">
      <c r="A242" s="465" t="s">
        <v>1751</v>
      </c>
      <c r="B242" s="466">
        <v>3293</v>
      </c>
      <c r="C242" s="467">
        <v>3293</v>
      </c>
      <c r="D242" s="74" t="s">
        <v>104</v>
      </c>
      <c r="E242" s="271">
        <v>66.361404207313029</v>
      </c>
      <c r="F242" s="142"/>
      <c r="G242" s="142">
        <v>0</v>
      </c>
      <c r="H242" s="142"/>
      <c r="I242" s="143"/>
    </row>
    <row r="243" spans="1:9" ht="25.5" x14ac:dyDescent="0.25">
      <c r="A243" s="471">
        <v>4</v>
      </c>
      <c r="B243" s="472"/>
      <c r="C243" s="473"/>
      <c r="D243" s="149" t="s">
        <v>26</v>
      </c>
      <c r="E243" s="150">
        <v>4240.03185347402</v>
      </c>
      <c r="F243" s="150">
        <v>1367.0449266706482</v>
      </c>
      <c r="G243" s="150">
        <v>1795.6068750414759</v>
      </c>
      <c r="H243" s="150">
        <v>0</v>
      </c>
      <c r="I243" s="150">
        <v>0</v>
      </c>
    </row>
    <row r="244" spans="1:9" ht="25.5" x14ac:dyDescent="0.25">
      <c r="A244" s="474">
        <v>42</v>
      </c>
      <c r="B244" s="475"/>
      <c r="C244" s="476"/>
      <c r="D244" s="301" t="s">
        <v>170</v>
      </c>
      <c r="E244" s="300">
        <v>4240.03185347402</v>
      </c>
      <c r="F244" s="300">
        <v>1367.0449266706482</v>
      </c>
      <c r="G244" s="300">
        <v>1795.6068750414759</v>
      </c>
      <c r="H244" s="300">
        <v>0</v>
      </c>
      <c r="I244" s="300">
        <v>0</v>
      </c>
    </row>
    <row r="245" spans="1:9" hidden="1" x14ac:dyDescent="0.25">
      <c r="A245" s="465" t="s">
        <v>306</v>
      </c>
      <c r="B245" s="466"/>
      <c r="C245" s="467"/>
      <c r="D245" s="74" t="s">
        <v>173</v>
      </c>
      <c r="E245" s="271">
        <v>4011.5336120512311</v>
      </c>
      <c r="F245" s="142">
        <v>1327.2280841462605</v>
      </c>
      <c r="G245" s="142">
        <v>1327.2280841462605</v>
      </c>
      <c r="H245" s="142"/>
      <c r="I245" s="143"/>
    </row>
    <row r="246" spans="1:9" hidden="1" x14ac:dyDescent="0.25">
      <c r="A246" s="465" t="s">
        <v>307</v>
      </c>
      <c r="B246" s="466"/>
      <c r="C246" s="467"/>
      <c r="D246" s="74" t="s">
        <v>175</v>
      </c>
      <c r="E246" s="271">
        <v>0</v>
      </c>
      <c r="F246" s="142"/>
      <c r="G246" s="142">
        <v>295.83913995620145</v>
      </c>
      <c r="H246" s="142"/>
      <c r="I246" s="143"/>
    </row>
    <row r="247" spans="1:9" ht="20.25" hidden="1" customHeight="1" x14ac:dyDescent="0.25">
      <c r="A247" s="465" t="s">
        <v>308</v>
      </c>
      <c r="B247" s="466"/>
      <c r="C247" s="467"/>
      <c r="D247" s="74" t="s">
        <v>177</v>
      </c>
      <c r="E247" s="271">
        <v>0</v>
      </c>
      <c r="F247" s="142"/>
      <c r="G247" s="142">
        <v>132.72280841462606</v>
      </c>
      <c r="H247" s="142"/>
      <c r="I247" s="143"/>
    </row>
    <row r="248" spans="1:9" hidden="1" x14ac:dyDescent="0.25">
      <c r="A248" s="465" t="s">
        <v>309</v>
      </c>
      <c r="B248" s="466"/>
      <c r="C248" s="467"/>
      <c r="D248" s="74" t="s">
        <v>179</v>
      </c>
      <c r="E248" s="271">
        <v>228.49824142278848</v>
      </c>
      <c r="F248" s="142">
        <v>39.816842524387816</v>
      </c>
      <c r="G248" s="142">
        <v>39.816842524387816</v>
      </c>
      <c r="H248" s="142"/>
      <c r="I248" s="143"/>
    </row>
    <row r="249" spans="1:9" ht="15" customHeight="1" x14ac:dyDescent="0.25">
      <c r="A249" s="468" t="s">
        <v>252</v>
      </c>
      <c r="B249" s="469"/>
      <c r="C249" s="470"/>
      <c r="D249" s="153" t="s">
        <v>253</v>
      </c>
      <c r="E249" s="153">
        <v>1185.2146791426105</v>
      </c>
      <c r="F249" s="153">
        <v>5162.9172473289527</v>
      </c>
      <c r="G249" s="153">
        <v>14463.468046983873</v>
      </c>
      <c r="H249" s="153">
        <v>14752.737407923551</v>
      </c>
      <c r="I249" s="153">
        <v>14752.737407923551</v>
      </c>
    </row>
    <row r="250" spans="1:9" x14ac:dyDescent="0.25">
      <c r="A250" s="471">
        <v>3</v>
      </c>
      <c r="B250" s="472"/>
      <c r="C250" s="473"/>
      <c r="D250" s="149" t="s">
        <v>24</v>
      </c>
      <c r="E250" s="150">
        <v>1185.2146791426105</v>
      </c>
      <c r="F250" s="150">
        <v>5162.9172473289527</v>
      </c>
      <c r="G250" s="150">
        <v>14463.468046983873</v>
      </c>
      <c r="H250" s="150">
        <v>14752.737407923551</v>
      </c>
      <c r="I250" s="150">
        <v>14752.737407923551</v>
      </c>
    </row>
    <row r="251" spans="1:9" x14ac:dyDescent="0.25">
      <c r="A251" s="474">
        <v>32</v>
      </c>
      <c r="B251" s="475"/>
      <c r="C251" s="476"/>
      <c r="D251" s="301" t="s">
        <v>38</v>
      </c>
      <c r="E251" s="300">
        <v>1185.2146791426105</v>
      </c>
      <c r="F251" s="300">
        <v>5162.9172473289527</v>
      </c>
      <c r="G251" s="300">
        <v>14463.468046983873</v>
      </c>
      <c r="H251" s="300">
        <v>14752.737407923551</v>
      </c>
      <c r="I251" s="300">
        <v>14752.737407923551</v>
      </c>
    </row>
    <row r="252" spans="1:9" hidden="1" x14ac:dyDescent="0.25">
      <c r="A252" s="465">
        <v>3231</v>
      </c>
      <c r="B252" s="466">
        <v>3231</v>
      </c>
      <c r="C252" s="467">
        <v>3231</v>
      </c>
      <c r="D252" s="42" t="s">
        <v>93</v>
      </c>
      <c r="E252" s="271">
        <v>1185.2146791426105</v>
      </c>
      <c r="F252" s="142">
        <v>2654.4561682925209</v>
      </c>
      <c r="G252" s="142">
        <v>10352.379056340831</v>
      </c>
      <c r="H252" s="142">
        <v>10559.426637467648</v>
      </c>
      <c r="I252" s="143">
        <v>10559.426637467648</v>
      </c>
    </row>
    <row r="253" spans="1:9" ht="26.25" hidden="1" x14ac:dyDescent="0.25">
      <c r="A253" s="465" t="s">
        <v>304</v>
      </c>
      <c r="B253" s="466">
        <v>3233</v>
      </c>
      <c r="C253" s="467">
        <v>3233</v>
      </c>
      <c r="D253" s="74" t="s">
        <v>161</v>
      </c>
      <c r="E253" s="271">
        <v>0</v>
      </c>
      <c r="F253" s="142"/>
      <c r="G253" s="142">
        <v>1058.4643971066428</v>
      </c>
      <c r="H253" s="142">
        <v>1079.6336850487755</v>
      </c>
      <c r="I253" s="143">
        <v>1079.6336850487755</v>
      </c>
    </row>
    <row r="254" spans="1:9" hidden="1" x14ac:dyDescent="0.25">
      <c r="A254" s="465" t="s">
        <v>310</v>
      </c>
      <c r="B254" s="466">
        <v>3295</v>
      </c>
      <c r="C254" s="467">
        <v>3295</v>
      </c>
      <c r="D254" s="74" t="s">
        <v>163</v>
      </c>
      <c r="E254" s="271">
        <v>0</v>
      </c>
      <c r="F254" s="142">
        <v>1844.8470369633021</v>
      </c>
      <c r="G254" s="142">
        <v>1844.8470369633021</v>
      </c>
      <c r="H254" s="142">
        <v>1881.7439777025681</v>
      </c>
      <c r="I254" s="143">
        <v>1881.7439777025681</v>
      </c>
    </row>
    <row r="255" spans="1:9" hidden="1" x14ac:dyDescent="0.25">
      <c r="A255" s="465">
        <v>3299</v>
      </c>
      <c r="B255" s="466">
        <v>3299</v>
      </c>
      <c r="C255" s="467">
        <v>3299</v>
      </c>
      <c r="D255" s="42" t="s">
        <v>104</v>
      </c>
      <c r="E255" s="271">
        <v>0</v>
      </c>
      <c r="F255" s="142">
        <v>663.61404207313024</v>
      </c>
      <c r="G255" s="142">
        <v>1207.7775565730969</v>
      </c>
      <c r="H255" s="142">
        <v>1231.933107704559</v>
      </c>
      <c r="I255" s="143">
        <v>1231.933107704559</v>
      </c>
    </row>
    <row r="256" spans="1:9" ht="15" customHeight="1" x14ac:dyDescent="0.25">
      <c r="A256" s="468" t="s">
        <v>254</v>
      </c>
      <c r="B256" s="469"/>
      <c r="C256" s="470"/>
      <c r="D256" s="153" t="s">
        <v>255</v>
      </c>
      <c r="E256" s="153">
        <v>49573.36518680735</v>
      </c>
      <c r="F256" s="153">
        <v>10359.015196761564</v>
      </c>
      <c r="G256" s="153">
        <v>15488.843586170286</v>
      </c>
      <c r="H256" s="153">
        <v>15798.620457893689</v>
      </c>
      <c r="I256" s="153">
        <v>15798.620457893689</v>
      </c>
    </row>
    <row r="257" spans="1:9" x14ac:dyDescent="0.25">
      <c r="A257" s="471">
        <v>3</v>
      </c>
      <c r="B257" s="472"/>
      <c r="C257" s="473"/>
      <c r="D257" s="149" t="s">
        <v>24</v>
      </c>
      <c r="E257" s="150">
        <v>37391.365054084541</v>
      </c>
      <c r="F257" s="150">
        <v>9164.5099210299304</v>
      </c>
      <c r="G257" s="150">
        <v>14294.33831043865</v>
      </c>
      <c r="H257" s="150">
        <v>14580.225076647421</v>
      </c>
      <c r="I257" s="150">
        <v>14580.225076647421</v>
      </c>
    </row>
    <row r="258" spans="1:9" x14ac:dyDescent="0.25">
      <c r="A258" s="474">
        <v>32</v>
      </c>
      <c r="B258" s="475"/>
      <c r="C258" s="476"/>
      <c r="D258" s="301" t="s">
        <v>38</v>
      </c>
      <c r="E258" s="300">
        <v>30887.28648218196</v>
      </c>
      <c r="F258" s="300">
        <v>9164.5099210299304</v>
      </c>
      <c r="G258" s="300">
        <v>14294.33831043865</v>
      </c>
      <c r="H258" s="300">
        <v>14580.225076647421</v>
      </c>
      <c r="I258" s="300">
        <v>14580.225076647421</v>
      </c>
    </row>
    <row r="259" spans="1:9" hidden="1" x14ac:dyDescent="0.25">
      <c r="A259" s="465">
        <v>3211</v>
      </c>
      <c r="B259" s="466"/>
      <c r="C259" s="467"/>
      <c r="D259" s="42" t="s">
        <v>87</v>
      </c>
      <c r="E259" s="271">
        <v>0</v>
      </c>
      <c r="F259" s="142">
        <v>199.08421262193909</v>
      </c>
      <c r="G259" s="142">
        <v>6202.3614042073132</v>
      </c>
      <c r="H259" s="142">
        <v>6326.40863229146</v>
      </c>
      <c r="I259" s="143">
        <v>6326.40863229146</v>
      </c>
    </row>
    <row r="260" spans="1:9" hidden="1" x14ac:dyDescent="0.25">
      <c r="A260" s="465">
        <v>3213</v>
      </c>
      <c r="B260" s="466">
        <v>3213</v>
      </c>
      <c r="C260" s="467">
        <v>3213</v>
      </c>
      <c r="D260" s="42" t="s">
        <v>88</v>
      </c>
      <c r="E260" s="271">
        <v>268.76368703961776</v>
      </c>
      <c r="F260" s="142">
        <v>265.44561682925212</v>
      </c>
      <c r="G260" s="142">
        <v>2000</v>
      </c>
      <c r="H260" s="142">
        <v>2040</v>
      </c>
      <c r="I260" s="143">
        <v>2040</v>
      </c>
    </row>
    <row r="261" spans="1:9" hidden="1" x14ac:dyDescent="0.25">
      <c r="A261" s="465">
        <v>3221</v>
      </c>
      <c r="B261" s="466">
        <v>3221</v>
      </c>
      <c r="C261" s="467">
        <v>3221</v>
      </c>
      <c r="D261" s="42" t="s">
        <v>89</v>
      </c>
      <c r="E261" s="271">
        <v>26514.481385626117</v>
      </c>
      <c r="F261" s="142">
        <v>6038.887782865485</v>
      </c>
      <c r="G261" s="142">
        <v>1393.5894883535734</v>
      </c>
      <c r="H261" s="142">
        <v>1421.4612781206449</v>
      </c>
      <c r="I261" s="143">
        <v>1421.4612781206449</v>
      </c>
    </row>
    <row r="262" spans="1:9" hidden="1" x14ac:dyDescent="0.25">
      <c r="A262" s="465">
        <v>3223</v>
      </c>
      <c r="B262" s="466">
        <v>3223</v>
      </c>
      <c r="C262" s="467">
        <v>3223</v>
      </c>
      <c r="D262" s="42" t="s">
        <v>90</v>
      </c>
      <c r="E262" s="271">
        <v>0</v>
      </c>
      <c r="F262" s="142"/>
      <c r="G262" s="142">
        <v>0</v>
      </c>
      <c r="H262" s="142">
        <v>0</v>
      </c>
      <c r="I262" s="143">
        <v>0</v>
      </c>
    </row>
    <row r="263" spans="1:9" hidden="1" x14ac:dyDescent="0.25">
      <c r="A263" s="465">
        <v>3225</v>
      </c>
      <c r="B263" s="466">
        <v>3225</v>
      </c>
      <c r="C263" s="467">
        <v>3225</v>
      </c>
      <c r="D263" s="42" t="s">
        <v>91</v>
      </c>
      <c r="E263" s="271">
        <v>56.407193576216066</v>
      </c>
      <c r="F263" s="142"/>
      <c r="G263" s="142">
        <v>849.42597385360671</v>
      </c>
      <c r="H263" s="142">
        <v>866.41449333067885</v>
      </c>
      <c r="I263" s="143">
        <v>866.41449333067885</v>
      </c>
    </row>
    <row r="264" spans="1:9" hidden="1" x14ac:dyDescent="0.25">
      <c r="A264" s="465">
        <v>3227</v>
      </c>
      <c r="B264" s="466">
        <v>3227</v>
      </c>
      <c r="C264" s="467">
        <v>3227</v>
      </c>
      <c r="D264" s="42" t="s">
        <v>92</v>
      </c>
      <c r="E264" s="271">
        <v>199.08421262193906</v>
      </c>
      <c r="F264" s="142"/>
      <c r="G264" s="142">
        <v>0</v>
      </c>
      <c r="H264" s="142">
        <v>0</v>
      </c>
      <c r="I264" s="143">
        <v>0</v>
      </c>
    </row>
    <row r="265" spans="1:9" hidden="1" x14ac:dyDescent="0.25">
      <c r="A265" s="465">
        <v>3231</v>
      </c>
      <c r="B265" s="466">
        <v>3231</v>
      </c>
      <c r="C265" s="467">
        <v>3231</v>
      </c>
      <c r="D265" s="42" t="s">
        <v>93</v>
      </c>
      <c r="E265" s="271">
        <v>1015.3294843718893</v>
      </c>
      <c r="F265" s="142">
        <v>1327.2280841462605</v>
      </c>
      <c r="G265" s="142">
        <v>1526.3122967681995</v>
      </c>
      <c r="H265" s="142">
        <v>1556.8385427035635</v>
      </c>
      <c r="I265" s="143">
        <v>1556.8385427035635</v>
      </c>
    </row>
    <row r="266" spans="1:9" hidden="1" x14ac:dyDescent="0.25">
      <c r="A266" s="465">
        <v>3233</v>
      </c>
      <c r="B266" s="466">
        <v>3233</v>
      </c>
      <c r="C266" s="467">
        <v>3233</v>
      </c>
      <c r="D266" s="42" t="s">
        <v>94</v>
      </c>
      <c r="E266" s="271">
        <v>0</v>
      </c>
      <c r="F266" s="142"/>
      <c r="G266" s="142">
        <v>0</v>
      </c>
      <c r="H266" s="142">
        <v>0</v>
      </c>
      <c r="I266" s="143">
        <v>0</v>
      </c>
    </row>
    <row r="267" spans="1:9" hidden="1" x14ac:dyDescent="0.25">
      <c r="A267" s="465">
        <v>3234</v>
      </c>
      <c r="B267" s="466">
        <v>3234</v>
      </c>
      <c r="C267" s="467">
        <v>3234</v>
      </c>
      <c r="D267" s="42" t="s">
        <v>95</v>
      </c>
      <c r="E267" s="271">
        <v>0</v>
      </c>
      <c r="F267" s="142"/>
      <c r="G267" s="142">
        <v>0</v>
      </c>
      <c r="H267" s="142">
        <v>0</v>
      </c>
      <c r="I267" s="143">
        <v>0</v>
      </c>
    </row>
    <row r="268" spans="1:9" hidden="1" x14ac:dyDescent="0.25">
      <c r="A268" s="465">
        <v>3235</v>
      </c>
      <c r="B268" s="466">
        <v>3235</v>
      </c>
      <c r="C268" s="467">
        <v>3235</v>
      </c>
      <c r="D268" s="42" t="s">
        <v>96</v>
      </c>
      <c r="E268" s="271">
        <v>66.500763156148381</v>
      </c>
      <c r="F268" s="142"/>
      <c r="G268" s="142">
        <v>66.361404207313029</v>
      </c>
      <c r="H268" s="142">
        <v>67.688632291459285</v>
      </c>
      <c r="I268" s="143">
        <v>67.688632291459285</v>
      </c>
    </row>
    <row r="269" spans="1:9" hidden="1" x14ac:dyDescent="0.25">
      <c r="A269" s="465">
        <v>3236</v>
      </c>
      <c r="B269" s="466">
        <v>3236</v>
      </c>
      <c r="C269" s="467">
        <v>3236</v>
      </c>
      <c r="D269" s="42" t="s">
        <v>97</v>
      </c>
      <c r="E269" s="271">
        <v>0</v>
      </c>
      <c r="F269" s="142"/>
      <c r="G269" s="142">
        <v>0</v>
      </c>
      <c r="H269" s="142">
        <v>0</v>
      </c>
      <c r="I269" s="143">
        <v>0</v>
      </c>
    </row>
    <row r="270" spans="1:9" hidden="1" x14ac:dyDescent="0.25">
      <c r="A270" s="465">
        <v>3237</v>
      </c>
      <c r="B270" s="466">
        <v>3237</v>
      </c>
      <c r="C270" s="467">
        <v>3237</v>
      </c>
      <c r="D270" s="42" t="s">
        <v>98</v>
      </c>
      <c r="E270" s="271">
        <v>0</v>
      </c>
      <c r="F270" s="142"/>
      <c r="G270" s="142">
        <v>0</v>
      </c>
      <c r="H270" s="142">
        <v>0</v>
      </c>
      <c r="I270" s="143">
        <v>0</v>
      </c>
    </row>
    <row r="271" spans="1:9" hidden="1" x14ac:dyDescent="0.25">
      <c r="A271" s="465">
        <v>3238</v>
      </c>
      <c r="B271" s="466">
        <v>3238</v>
      </c>
      <c r="C271" s="467">
        <v>3238</v>
      </c>
      <c r="D271" s="42" t="s">
        <v>99</v>
      </c>
      <c r="E271" s="271">
        <v>0</v>
      </c>
      <c r="F271" s="142"/>
      <c r="G271" s="142">
        <v>0</v>
      </c>
      <c r="H271" s="142">
        <v>0</v>
      </c>
      <c r="I271" s="143">
        <v>0</v>
      </c>
    </row>
    <row r="272" spans="1:9" hidden="1" x14ac:dyDescent="0.25">
      <c r="A272" s="465">
        <v>3239</v>
      </c>
      <c r="B272" s="466">
        <v>3239</v>
      </c>
      <c r="C272" s="467">
        <v>3239</v>
      </c>
      <c r="D272" s="42" t="s">
        <v>100</v>
      </c>
      <c r="E272" s="271">
        <v>2369.1021302010749</v>
      </c>
      <c r="F272" s="142">
        <v>935.69579932311365</v>
      </c>
      <c r="G272" s="142">
        <v>1818.3024752803769</v>
      </c>
      <c r="H272" s="142">
        <v>1854.6685247859846</v>
      </c>
      <c r="I272" s="143">
        <v>1854.6685247859846</v>
      </c>
    </row>
    <row r="273" spans="1:9" hidden="1" x14ac:dyDescent="0.25">
      <c r="A273" s="465">
        <v>3293</v>
      </c>
      <c r="B273" s="466">
        <v>3293</v>
      </c>
      <c r="C273" s="467">
        <v>3293</v>
      </c>
      <c r="D273" s="42" t="s">
        <v>101</v>
      </c>
      <c r="E273" s="271">
        <v>0</v>
      </c>
      <c r="F273" s="142">
        <v>66.361404207313029</v>
      </c>
      <c r="G273" s="142">
        <v>106.17824673170084</v>
      </c>
      <c r="H273" s="142">
        <v>108.30181166633486</v>
      </c>
      <c r="I273" s="143">
        <v>108.30181166633486</v>
      </c>
    </row>
    <row r="274" spans="1:9" hidden="1" x14ac:dyDescent="0.25">
      <c r="A274" s="465">
        <v>3294</v>
      </c>
      <c r="B274" s="466">
        <v>3294</v>
      </c>
      <c r="C274" s="467">
        <v>3294</v>
      </c>
      <c r="D274" s="42" t="s">
        <v>102</v>
      </c>
      <c r="E274" s="271">
        <v>0</v>
      </c>
      <c r="F274" s="142"/>
      <c r="G274" s="142">
        <v>0</v>
      </c>
      <c r="H274" s="142">
        <v>0</v>
      </c>
      <c r="I274" s="143">
        <v>0</v>
      </c>
    </row>
    <row r="275" spans="1:9" hidden="1" x14ac:dyDescent="0.25">
      <c r="A275" s="465">
        <v>3295</v>
      </c>
      <c r="B275" s="466">
        <v>3295</v>
      </c>
      <c r="C275" s="467">
        <v>3295</v>
      </c>
      <c r="D275" s="42" t="s">
        <v>103</v>
      </c>
      <c r="E275" s="271">
        <v>0</v>
      </c>
      <c r="F275" s="142"/>
      <c r="G275" s="142">
        <v>0</v>
      </c>
      <c r="H275" s="142">
        <v>0</v>
      </c>
      <c r="I275" s="143">
        <v>0</v>
      </c>
    </row>
    <row r="276" spans="1:9" hidden="1" x14ac:dyDescent="0.25">
      <c r="A276" s="465">
        <v>3299</v>
      </c>
      <c r="B276" s="466">
        <v>3299</v>
      </c>
      <c r="C276" s="467">
        <v>3299</v>
      </c>
      <c r="D276" s="42" t="s">
        <v>104</v>
      </c>
      <c r="E276" s="271">
        <v>397.61762558895742</v>
      </c>
      <c r="F276" s="142">
        <v>331.80702103656512</v>
      </c>
      <c r="G276" s="142">
        <v>331.80702103656512</v>
      </c>
      <c r="H276" s="142">
        <v>338.44316145729641</v>
      </c>
      <c r="I276" s="143">
        <v>338.44316145729641</v>
      </c>
    </row>
    <row r="277" spans="1:9" x14ac:dyDescent="0.25">
      <c r="A277" s="474">
        <v>34</v>
      </c>
      <c r="B277" s="475"/>
      <c r="C277" s="476"/>
      <c r="D277" s="301" t="s">
        <v>164</v>
      </c>
      <c r="E277" s="300">
        <v>6504.0785719025816</v>
      </c>
      <c r="F277" s="300">
        <v>0</v>
      </c>
      <c r="G277" s="300">
        <v>0</v>
      </c>
      <c r="H277" s="300">
        <v>0</v>
      </c>
      <c r="I277" s="300">
        <v>0</v>
      </c>
    </row>
    <row r="278" spans="1:9" hidden="1" x14ac:dyDescent="0.25">
      <c r="A278" s="465" t="s">
        <v>305</v>
      </c>
      <c r="B278" s="466">
        <v>3299</v>
      </c>
      <c r="C278" s="467">
        <v>3299</v>
      </c>
      <c r="D278" s="305" t="s">
        <v>166</v>
      </c>
      <c r="E278" s="271">
        <v>6504.0785719025816</v>
      </c>
      <c r="F278" s="142"/>
      <c r="G278" s="142">
        <v>0</v>
      </c>
      <c r="H278" s="142">
        <v>0</v>
      </c>
      <c r="I278" s="143">
        <v>0</v>
      </c>
    </row>
    <row r="279" spans="1:9" ht="25.5" x14ac:dyDescent="0.25">
      <c r="A279" s="471">
        <v>4</v>
      </c>
      <c r="B279" s="472"/>
      <c r="C279" s="473"/>
      <c r="D279" s="149" t="s">
        <v>26</v>
      </c>
      <c r="E279" s="150">
        <v>12182.000132722806</v>
      </c>
      <c r="F279" s="150">
        <v>1194.5052757316344</v>
      </c>
      <c r="G279" s="150">
        <v>1194.5052757316344</v>
      </c>
      <c r="H279" s="150">
        <v>1218.3953812462671</v>
      </c>
      <c r="I279" s="150">
        <v>1218.3953812462671</v>
      </c>
    </row>
    <row r="280" spans="1:9" ht="25.5" x14ac:dyDescent="0.25">
      <c r="A280" s="474">
        <v>42</v>
      </c>
      <c r="B280" s="475"/>
      <c r="C280" s="476"/>
      <c r="D280" s="301" t="s">
        <v>170</v>
      </c>
      <c r="E280" s="300">
        <v>12182.000132722806</v>
      </c>
      <c r="F280" s="300">
        <v>1194.5052757316344</v>
      </c>
      <c r="G280" s="300">
        <v>1194.5052757316344</v>
      </c>
      <c r="H280" s="300">
        <v>1218.3953812462671</v>
      </c>
      <c r="I280" s="300">
        <v>1218.3953812462671</v>
      </c>
    </row>
    <row r="281" spans="1:9" hidden="1" x14ac:dyDescent="0.25">
      <c r="A281" s="465" t="s">
        <v>306</v>
      </c>
      <c r="B281" s="466"/>
      <c r="C281" s="467"/>
      <c r="D281" s="74" t="s">
        <v>173</v>
      </c>
      <c r="E281" s="271">
        <v>573.86024288273939</v>
      </c>
      <c r="F281" s="142">
        <v>265.44561682925212</v>
      </c>
      <c r="G281" s="142">
        <v>265.44561682925212</v>
      </c>
      <c r="H281" s="142">
        <v>270.75452916583714</v>
      </c>
      <c r="I281" s="143">
        <v>270.75452916583714</v>
      </c>
    </row>
    <row r="282" spans="1:9" ht="26.25" hidden="1" x14ac:dyDescent="0.25">
      <c r="A282" s="465" t="s">
        <v>308</v>
      </c>
      <c r="B282" s="466"/>
      <c r="C282" s="467"/>
      <c r="D282" s="74" t="s">
        <v>198</v>
      </c>
      <c r="E282" s="271">
        <v>5592.7400623797193</v>
      </c>
      <c r="F282" s="142"/>
      <c r="G282" s="142">
        <v>0</v>
      </c>
      <c r="H282" s="142">
        <v>0</v>
      </c>
      <c r="I282" s="143">
        <v>0</v>
      </c>
    </row>
    <row r="283" spans="1:9" hidden="1" x14ac:dyDescent="0.25">
      <c r="A283" s="465" t="s">
        <v>309</v>
      </c>
      <c r="B283" s="466"/>
      <c r="C283" s="467"/>
      <c r="D283" s="74" t="s">
        <v>179</v>
      </c>
      <c r="E283" s="271">
        <v>6015.3998274603482</v>
      </c>
      <c r="F283" s="142">
        <v>929.05965890238235</v>
      </c>
      <c r="G283" s="142">
        <v>929.05965890238235</v>
      </c>
      <c r="H283" s="142">
        <v>947.64085208043002</v>
      </c>
      <c r="I283" s="143">
        <v>947.64085208043002</v>
      </c>
    </row>
    <row r="284" spans="1:9" ht="15" customHeight="1" x14ac:dyDescent="0.25">
      <c r="A284" s="468" t="s">
        <v>5547</v>
      </c>
      <c r="B284" s="469"/>
      <c r="C284" s="470"/>
      <c r="D284" s="153" t="s">
        <v>256</v>
      </c>
      <c r="E284" s="153">
        <v>0</v>
      </c>
      <c r="F284" s="153">
        <v>66.361404207313029</v>
      </c>
      <c r="G284" s="153">
        <v>530.89123365850423</v>
      </c>
      <c r="H284" s="153">
        <v>530.89123365850423</v>
      </c>
      <c r="I284" s="153">
        <v>530.89123365850423</v>
      </c>
    </row>
    <row r="285" spans="1:9" x14ac:dyDescent="0.25">
      <c r="A285" s="471">
        <v>3</v>
      </c>
      <c r="B285" s="472"/>
      <c r="C285" s="473"/>
      <c r="D285" s="149" t="s">
        <v>24</v>
      </c>
      <c r="E285" s="150">
        <v>0</v>
      </c>
      <c r="F285" s="150">
        <v>66.361404207313029</v>
      </c>
      <c r="G285" s="150">
        <v>530.89123365850423</v>
      </c>
      <c r="H285" s="150">
        <v>530.89123365850423</v>
      </c>
      <c r="I285" s="150">
        <v>530.89123365850423</v>
      </c>
    </row>
    <row r="286" spans="1:9" x14ac:dyDescent="0.25">
      <c r="A286" s="474">
        <v>32</v>
      </c>
      <c r="B286" s="475"/>
      <c r="C286" s="476"/>
      <c r="D286" s="301" t="s">
        <v>38</v>
      </c>
      <c r="E286" s="300">
        <v>0</v>
      </c>
      <c r="F286" s="300">
        <v>66.361404207313029</v>
      </c>
      <c r="G286" s="300">
        <v>530.89123365850423</v>
      </c>
      <c r="H286" s="300">
        <v>530.89123365850423</v>
      </c>
      <c r="I286" s="300">
        <v>530.89123365850423</v>
      </c>
    </row>
    <row r="287" spans="1:9" hidden="1" x14ac:dyDescent="0.25">
      <c r="A287" s="465">
        <v>3299</v>
      </c>
      <c r="B287" s="466">
        <v>3299</v>
      </c>
      <c r="C287" s="467">
        <v>3299</v>
      </c>
      <c r="D287" s="42" t="s">
        <v>104</v>
      </c>
      <c r="E287" s="271">
        <v>0</v>
      </c>
      <c r="F287" s="142">
        <v>66.361404207313029</v>
      </c>
      <c r="G287" s="142">
        <v>530.89123365850423</v>
      </c>
      <c r="H287" s="142">
        <v>530.89123365850423</v>
      </c>
      <c r="I287" s="143">
        <v>530.89123365850423</v>
      </c>
    </row>
    <row r="288" spans="1:9" ht="27.75" customHeight="1" x14ac:dyDescent="0.25">
      <c r="A288" s="477" t="s">
        <v>106</v>
      </c>
      <c r="B288" s="478"/>
      <c r="C288" s="479"/>
      <c r="D288" s="148" t="s">
        <v>257</v>
      </c>
      <c r="E288" s="152">
        <v>1013769.43526445</v>
      </c>
      <c r="F288" s="152">
        <v>988174.39777025674</v>
      </c>
      <c r="G288" s="152">
        <v>1114864.2909283959</v>
      </c>
      <c r="H288" s="152">
        <v>1136816.4974450858</v>
      </c>
      <c r="I288" s="152">
        <v>1136816.4974450858</v>
      </c>
    </row>
    <row r="289" spans="1:9" ht="15" customHeight="1" x14ac:dyDescent="0.25">
      <c r="A289" s="468" t="s">
        <v>254</v>
      </c>
      <c r="B289" s="469"/>
      <c r="C289" s="470"/>
      <c r="D289" s="153" t="s">
        <v>255</v>
      </c>
      <c r="E289" s="153">
        <v>1013769.43526445</v>
      </c>
      <c r="F289" s="153">
        <v>988174.39777025674</v>
      </c>
      <c r="G289" s="153">
        <v>1114864.2909283959</v>
      </c>
      <c r="H289" s="153">
        <v>1136816.4974450858</v>
      </c>
      <c r="I289" s="153">
        <v>1136816.4974450858</v>
      </c>
    </row>
    <row r="290" spans="1:9" x14ac:dyDescent="0.25">
      <c r="A290" s="471">
        <v>3</v>
      </c>
      <c r="B290" s="472"/>
      <c r="C290" s="473"/>
      <c r="D290" s="149" t="s">
        <v>24</v>
      </c>
      <c r="E290" s="150">
        <v>1013769.43526445</v>
      </c>
      <c r="F290" s="150">
        <v>988174.39777025674</v>
      </c>
      <c r="G290" s="150">
        <v>1114864.2909283959</v>
      </c>
      <c r="H290" s="150">
        <v>1136816.4974450858</v>
      </c>
      <c r="I290" s="150">
        <v>1136816.4974450858</v>
      </c>
    </row>
    <row r="291" spans="1:9" x14ac:dyDescent="0.25">
      <c r="A291" s="474">
        <v>31</v>
      </c>
      <c r="B291" s="475"/>
      <c r="C291" s="476"/>
      <c r="D291" s="301" t="s">
        <v>25</v>
      </c>
      <c r="E291" s="300">
        <v>978681.73866879009</v>
      </c>
      <c r="F291" s="300">
        <v>958922.29079567315</v>
      </c>
      <c r="G291" s="300">
        <v>1066934.7667396641</v>
      </c>
      <c r="H291" s="300">
        <v>1088273.4620744574</v>
      </c>
      <c r="I291" s="300">
        <v>1088273.4620744574</v>
      </c>
    </row>
    <row r="292" spans="1:9" hidden="1" x14ac:dyDescent="0.25">
      <c r="A292" s="465" t="s">
        <v>297</v>
      </c>
      <c r="B292" s="466"/>
      <c r="C292" s="467"/>
      <c r="D292" s="74" t="s">
        <v>134</v>
      </c>
      <c r="E292" s="271">
        <v>807825.61284756777</v>
      </c>
      <c r="F292" s="142">
        <v>796336.85048775631</v>
      </c>
      <c r="G292" s="142">
        <v>888210.23292852868</v>
      </c>
      <c r="H292" s="142">
        <v>905974.43758709927</v>
      </c>
      <c r="I292" s="143">
        <v>905974.43758709927</v>
      </c>
    </row>
    <row r="293" spans="1:9" hidden="1" x14ac:dyDescent="0.25">
      <c r="A293" s="465" t="s">
        <v>298</v>
      </c>
      <c r="B293" s="466"/>
      <c r="C293" s="467"/>
      <c r="D293" s="74" t="s">
        <v>135</v>
      </c>
      <c r="E293" s="271">
        <v>36587.585108500891</v>
      </c>
      <c r="F293" s="142">
        <v>31853.474019510249</v>
      </c>
      <c r="G293" s="142">
        <v>35198.088791558825</v>
      </c>
      <c r="H293" s="142">
        <v>35902.050567390004</v>
      </c>
      <c r="I293" s="143">
        <v>35902.050567390004</v>
      </c>
    </row>
    <row r="294" spans="1:9" hidden="1" x14ac:dyDescent="0.25">
      <c r="A294" s="465" t="s">
        <v>299</v>
      </c>
      <c r="B294" s="466"/>
      <c r="C294" s="467"/>
      <c r="D294" s="74" t="s">
        <v>137</v>
      </c>
      <c r="E294" s="271">
        <v>134268.54071272147</v>
      </c>
      <c r="F294" s="142">
        <v>130599.24347999203</v>
      </c>
      <c r="G294" s="142">
        <v>143499.90045789367</v>
      </c>
      <c r="H294" s="142">
        <v>146369.89846705153</v>
      </c>
      <c r="I294" s="143">
        <v>146369.89846705153</v>
      </c>
    </row>
    <row r="295" spans="1:9" ht="26.25" hidden="1" x14ac:dyDescent="0.25">
      <c r="A295" s="465" t="s">
        <v>313</v>
      </c>
      <c r="B295" s="466"/>
      <c r="C295" s="467"/>
      <c r="D295" s="74" t="s">
        <v>184</v>
      </c>
      <c r="E295" s="271">
        <v>0</v>
      </c>
      <c r="F295" s="142">
        <v>132.72280841462606</v>
      </c>
      <c r="G295" s="142">
        <v>26.54456168292521</v>
      </c>
      <c r="H295" s="142">
        <v>27.075452916583714</v>
      </c>
      <c r="I295" s="143">
        <v>27.075452916583714</v>
      </c>
    </row>
    <row r="296" spans="1:9" x14ac:dyDescent="0.25">
      <c r="A296" s="474">
        <v>32</v>
      </c>
      <c r="B296" s="475"/>
      <c r="C296" s="476"/>
      <c r="D296" s="301" t="s">
        <v>38</v>
      </c>
      <c r="E296" s="300">
        <v>35087.69659565996</v>
      </c>
      <c r="F296" s="300">
        <v>29252.106974583581</v>
      </c>
      <c r="G296" s="300">
        <v>47796.801380317207</v>
      </c>
      <c r="H296" s="300">
        <v>48476.67396642112</v>
      </c>
      <c r="I296" s="300">
        <v>48476.67396642112</v>
      </c>
    </row>
    <row r="297" spans="1:9" hidden="1" x14ac:dyDescent="0.25">
      <c r="A297" s="465" t="s">
        <v>301</v>
      </c>
      <c r="B297" s="466"/>
      <c r="C297" s="467"/>
      <c r="D297" s="74" t="s">
        <v>139</v>
      </c>
      <c r="E297" s="271">
        <v>22081.260866679939</v>
      </c>
      <c r="F297" s="142">
        <v>26544.56168292521</v>
      </c>
      <c r="G297" s="142">
        <v>44170.150640387546</v>
      </c>
      <c r="H297" s="142">
        <v>45053.553653195297</v>
      </c>
      <c r="I297" s="143">
        <v>45053.553653195297</v>
      </c>
    </row>
    <row r="298" spans="1:9" hidden="1" x14ac:dyDescent="0.25">
      <c r="A298" s="465" t="s">
        <v>312</v>
      </c>
      <c r="B298" s="466"/>
      <c r="C298" s="467"/>
      <c r="D298" s="114" t="s">
        <v>311</v>
      </c>
      <c r="E298" s="271">
        <v>444.62140818899724</v>
      </c>
      <c r="F298" s="142"/>
      <c r="G298" s="142">
        <v>132.72280841462606</v>
      </c>
      <c r="H298" s="142">
        <v>135.37726458291857</v>
      </c>
      <c r="I298" s="143">
        <v>135.37726458291857</v>
      </c>
    </row>
    <row r="299" spans="1:9" hidden="1" x14ac:dyDescent="0.25">
      <c r="A299" s="465" t="s">
        <v>314</v>
      </c>
      <c r="B299" s="466"/>
      <c r="C299" s="467"/>
      <c r="D299" s="74" t="s">
        <v>188</v>
      </c>
      <c r="E299" s="271">
        <v>2697.5910810272744</v>
      </c>
      <c r="F299" s="142">
        <v>2707.5452916583713</v>
      </c>
      <c r="G299" s="142">
        <v>2963.0366978565266</v>
      </c>
      <c r="H299" s="142">
        <v>3022.2974318136571</v>
      </c>
      <c r="I299" s="143">
        <v>3022.2974318136571</v>
      </c>
    </row>
    <row r="300" spans="1:9" hidden="1" x14ac:dyDescent="0.25">
      <c r="A300" s="302" t="s">
        <v>315</v>
      </c>
      <c r="B300" s="303"/>
      <c r="C300" s="304"/>
      <c r="D300" s="74" t="s">
        <v>189</v>
      </c>
      <c r="E300" s="271">
        <v>9864.2232397637526</v>
      </c>
      <c r="F300" s="142"/>
      <c r="G300" s="142">
        <v>530.89123365850423</v>
      </c>
      <c r="H300" s="142">
        <v>265.44561682925212</v>
      </c>
      <c r="I300" s="143">
        <v>265.44561682925212</v>
      </c>
    </row>
    <row r="301" spans="1:9" x14ac:dyDescent="0.25">
      <c r="A301" s="474">
        <v>34</v>
      </c>
      <c r="B301" s="475"/>
      <c r="C301" s="476"/>
      <c r="D301" s="301" t="s">
        <v>164</v>
      </c>
      <c r="E301" s="300">
        <v>0</v>
      </c>
      <c r="F301" s="300">
        <v>0</v>
      </c>
      <c r="G301" s="300">
        <v>132.72280841462606</v>
      </c>
      <c r="H301" s="300">
        <v>66.361404207313029</v>
      </c>
      <c r="I301" s="300">
        <v>66.361404207313029</v>
      </c>
    </row>
    <row r="302" spans="1:9" hidden="1" x14ac:dyDescent="0.25">
      <c r="A302" s="306" t="s">
        <v>305</v>
      </c>
      <c r="B302" s="307"/>
      <c r="C302" s="308"/>
      <c r="D302" s="74" t="s">
        <v>166</v>
      </c>
      <c r="E302" s="271">
        <v>0</v>
      </c>
      <c r="F302" s="142"/>
      <c r="G302" s="142">
        <v>132.72280841462606</v>
      </c>
      <c r="H302" s="142">
        <v>66.361404207313029</v>
      </c>
      <c r="I302" s="143">
        <v>66.361404207313029</v>
      </c>
    </row>
    <row r="303" spans="1:9" ht="21" customHeight="1" x14ac:dyDescent="0.25">
      <c r="A303" s="477" t="s">
        <v>117</v>
      </c>
      <c r="B303" s="478"/>
      <c r="C303" s="479"/>
      <c r="D303" s="148" t="s">
        <v>258</v>
      </c>
      <c r="E303" s="152">
        <v>39827.952750680204</v>
      </c>
      <c r="F303" s="152">
        <v>49470.568717234055</v>
      </c>
      <c r="G303" s="152">
        <v>64461.079036432406</v>
      </c>
      <c r="H303" s="152">
        <v>62162.803105713712</v>
      </c>
      <c r="I303" s="152">
        <v>62162.803105713712</v>
      </c>
    </row>
    <row r="304" spans="1:9" ht="15" customHeight="1" x14ac:dyDescent="0.25">
      <c r="A304" s="468" t="s">
        <v>250</v>
      </c>
      <c r="B304" s="469"/>
      <c r="C304" s="470"/>
      <c r="D304" s="153" t="s">
        <v>251</v>
      </c>
      <c r="E304" s="153">
        <v>0</v>
      </c>
      <c r="F304" s="153">
        <v>0</v>
      </c>
      <c r="G304" s="153">
        <v>2654.4561682925209</v>
      </c>
      <c r="H304" s="153">
        <v>0</v>
      </c>
      <c r="I304" s="153">
        <v>0</v>
      </c>
    </row>
    <row r="305" spans="1:9" x14ac:dyDescent="0.25">
      <c r="A305" s="471">
        <v>3</v>
      </c>
      <c r="B305" s="472"/>
      <c r="C305" s="473"/>
      <c r="D305" s="149" t="s">
        <v>24</v>
      </c>
      <c r="E305" s="150">
        <v>0</v>
      </c>
      <c r="F305" s="150">
        <v>0</v>
      </c>
      <c r="G305" s="150">
        <v>1327.2280841462605</v>
      </c>
      <c r="H305" s="150">
        <v>0</v>
      </c>
      <c r="I305" s="150">
        <v>0</v>
      </c>
    </row>
    <row r="306" spans="1:9" x14ac:dyDescent="0.25">
      <c r="A306" s="474">
        <v>32</v>
      </c>
      <c r="B306" s="475"/>
      <c r="C306" s="476"/>
      <c r="D306" s="301" t="s">
        <v>38</v>
      </c>
      <c r="E306" s="300">
        <v>0</v>
      </c>
      <c r="F306" s="300">
        <v>0</v>
      </c>
      <c r="G306" s="300">
        <v>1327.2280841462605</v>
      </c>
      <c r="H306" s="300">
        <v>0</v>
      </c>
      <c r="I306" s="300">
        <v>0</v>
      </c>
    </row>
    <row r="307" spans="1:9" ht="15.75" hidden="1" customHeight="1" x14ac:dyDescent="0.25">
      <c r="A307" s="465" t="s">
        <v>304</v>
      </c>
      <c r="B307" s="466"/>
      <c r="C307" s="467"/>
      <c r="D307" s="74" t="s">
        <v>111</v>
      </c>
      <c r="E307" s="271"/>
      <c r="F307" s="142"/>
      <c r="G307" s="142">
        <v>1327.2280841462605</v>
      </c>
      <c r="H307" s="142"/>
      <c r="I307" s="143"/>
    </row>
    <row r="308" spans="1:9" ht="25.5" x14ac:dyDescent="0.25">
      <c r="A308" s="471">
        <v>4</v>
      </c>
      <c r="B308" s="472"/>
      <c r="C308" s="473"/>
      <c r="D308" s="149" t="s">
        <v>26</v>
      </c>
      <c r="E308" s="150">
        <v>0</v>
      </c>
      <c r="F308" s="150">
        <v>0</v>
      </c>
      <c r="G308" s="150">
        <v>1327.2280841462605</v>
      </c>
      <c r="H308" s="150">
        <v>0</v>
      </c>
      <c r="I308" s="150">
        <v>0</v>
      </c>
    </row>
    <row r="309" spans="1:9" ht="25.5" x14ac:dyDescent="0.25">
      <c r="A309" s="474">
        <v>42</v>
      </c>
      <c r="B309" s="475"/>
      <c r="C309" s="476"/>
      <c r="D309" s="301" t="s">
        <v>170</v>
      </c>
      <c r="E309" s="300">
        <v>0</v>
      </c>
      <c r="F309" s="300">
        <v>0</v>
      </c>
      <c r="G309" s="300">
        <v>1327.2280841462605</v>
      </c>
      <c r="H309" s="300">
        <v>0</v>
      </c>
      <c r="I309" s="300">
        <v>0</v>
      </c>
    </row>
    <row r="310" spans="1:9" ht="26.25" hidden="1" x14ac:dyDescent="0.25">
      <c r="A310" s="302" t="s">
        <v>308</v>
      </c>
      <c r="B310" s="303"/>
      <c r="C310" s="304"/>
      <c r="D310" s="74" t="s">
        <v>198</v>
      </c>
      <c r="E310" s="271"/>
      <c r="F310" s="142"/>
      <c r="G310" s="142">
        <v>1327.2280841462605</v>
      </c>
      <c r="H310" s="142"/>
      <c r="I310" s="143"/>
    </row>
    <row r="311" spans="1:9" ht="15" customHeight="1" x14ac:dyDescent="0.25">
      <c r="A311" s="468" t="s">
        <v>252</v>
      </c>
      <c r="B311" s="469"/>
      <c r="C311" s="470"/>
      <c r="D311" s="153" t="s">
        <v>253</v>
      </c>
      <c r="E311" s="153">
        <v>24220.290662950429</v>
      </c>
      <c r="F311" s="153">
        <v>24553.719556705819</v>
      </c>
      <c r="G311" s="153">
        <v>28601.765213351915</v>
      </c>
      <c r="H311" s="153">
        <v>29173.800517618951</v>
      </c>
      <c r="I311" s="153">
        <v>29173.800517618951</v>
      </c>
    </row>
    <row r="312" spans="1:9" x14ac:dyDescent="0.25">
      <c r="A312" s="471">
        <v>3</v>
      </c>
      <c r="B312" s="472"/>
      <c r="C312" s="473"/>
      <c r="D312" s="149" t="s">
        <v>24</v>
      </c>
      <c r="E312" s="150">
        <v>24220.290662950429</v>
      </c>
      <c r="F312" s="150">
        <v>24553.719556705819</v>
      </c>
      <c r="G312" s="150">
        <v>28601.765213351915</v>
      </c>
      <c r="H312" s="150">
        <v>29173.800517618951</v>
      </c>
      <c r="I312" s="150">
        <v>29173.800517618951</v>
      </c>
    </row>
    <row r="313" spans="1:9" x14ac:dyDescent="0.25">
      <c r="A313" s="474">
        <v>32</v>
      </c>
      <c r="B313" s="475"/>
      <c r="C313" s="476"/>
      <c r="D313" s="301" t="s">
        <v>38</v>
      </c>
      <c r="E313" s="300">
        <v>24220.290662950429</v>
      </c>
      <c r="F313" s="300">
        <v>24553.719556705819</v>
      </c>
      <c r="G313" s="300">
        <v>28601.765213351915</v>
      </c>
      <c r="H313" s="300">
        <v>29173.800517618951</v>
      </c>
      <c r="I313" s="300">
        <v>29173.800517618951</v>
      </c>
    </row>
    <row r="314" spans="1:9" hidden="1" x14ac:dyDescent="0.25">
      <c r="A314" s="465" t="s">
        <v>316</v>
      </c>
      <c r="B314" s="466"/>
      <c r="C314" s="467"/>
      <c r="D314" s="74" t="s">
        <v>89</v>
      </c>
      <c r="E314" s="271">
        <v>288.70794346008358</v>
      </c>
      <c r="F314" s="142">
        <v>663.61404207313024</v>
      </c>
      <c r="G314" s="142">
        <v>530.89123365850423</v>
      </c>
      <c r="H314" s="142">
        <v>541.50905833167428</v>
      </c>
      <c r="I314" s="143">
        <v>541.50905833167428</v>
      </c>
    </row>
    <row r="315" spans="1:9" hidden="1" x14ac:dyDescent="0.25">
      <c r="A315" s="302" t="s">
        <v>317</v>
      </c>
      <c r="B315" s="303"/>
      <c r="C315" s="304"/>
      <c r="D315" s="74" t="s">
        <v>193</v>
      </c>
      <c r="E315" s="271">
        <v>22084.08122635875</v>
      </c>
      <c r="F315" s="142">
        <v>23890.105514632687</v>
      </c>
      <c r="G315" s="142">
        <v>28070.87397969341</v>
      </c>
      <c r="H315" s="142">
        <v>28632.291459287277</v>
      </c>
      <c r="I315" s="143">
        <v>28632.291459287277</v>
      </c>
    </row>
    <row r="316" spans="1:9" hidden="1" x14ac:dyDescent="0.25">
      <c r="A316" s="465" t="s">
        <v>310</v>
      </c>
      <c r="B316" s="466"/>
      <c r="C316" s="467"/>
      <c r="D316" s="74" t="s">
        <v>5544</v>
      </c>
      <c r="E316" s="271">
        <v>1847.5014931315945</v>
      </c>
      <c r="F316" s="142"/>
      <c r="G316" s="142"/>
      <c r="H316" s="142"/>
      <c r="I316" s="143"/>
    </row>
    <row r="317" spans="1:9" ht="15" customHeight="1" x14ac:dyDescent="0.25">
      <c r="A317" s="468" t="s">
        <v>254</v>
      </c>
      <c r="B317" s="469"/>
      <c r="C317" s="470"/>
      <c r="D317" s="153" t="s">
        <v>255</v>
      </c>
      <c r="E317" s="153">
        <v>15607.662087729774</v>
      </c>
      <c r="F317" s="153">
        <v>24916.849160528236</v>
      </c>
      <c r="G317" s="153">
        <v>32342.159400092904</v>
      </c>
      <c r="H317" s="153">
        <v>32989.002588094765</v>
      </c>
      <c r="I317" s="153">
        <v>32989.002588094765</v>
      </c>
    </row>
    <row r="318" spans="1:9" x14ac:dyDescent="0.25">
      <c r="A318" s="471">
        <v>3</v>
      </c>
      <c r="B318" s="472"/>
      <c r="C318" s="473"/>
      <c r="D318" s="149" t="s">
        <v>24</v>
      </c>
      <c r="E318" s="150">
        <v>15607.662087729774</v>
      </c>
      <c r="F318" s="150">
        <v>23589.621076381976</v>
      </c>
      <c r="G318" s="150">
        <v>31014.931315946644</v>
      </c>
      <c r="H318" s="150">
        <v>31635.229942265578</v>
      </c>
      <c r="I318" s="150">
        <v>31635.229942265578</v>
      </c>
    </row>
    <row r="319" spans="1:9" x14ac:dyDescent="0.25">
      <c r="A319" s="474">
        <v>32</v>
      </c>
      <c r="B319" s="475"/>
      <c r="C319" s="476"/>
      <c r="D319" s="301" t="s">
        <v>38</v>
      </c>
      <c r="E319" s="300">
        <v>15607.662087729774</v>
      </c>
      <c r="F319" s="300">
        <v>23589.621076381976</v>
      </c>
      <c r="G319" s="300">
        <v>31014.931315946644</v>
      </c>
      <c r="H319" s="300">
        <v>31635.229942265578</v>
      </c>
      <c r="I319" s="300">
        <v>31635.229942265578</v>
      </c>
    </row>
    <row r="320" spans="1:9" hidden="1" x14ac:dyDescent="0.25">
      <c r="A320" s="465" t="s">
        <v>316</v>
      </c>
      <c r="B320" s="466"/>
      <c r="C320" s="467"/>
      <c r="D320" s="74" t="s">
        <v>89</v>
      </c>
      <c r="E320" s="271"/>
      <c r="F320" s="142">
        <v>398.16842524387812</v>
      </c>
      <c r="G320" s="142">
        <v>398.16842524387812</v>
      </c>
      <c r="H320" s="142">
        <v>406.13179374875568</v>
      </c>
      <c r="I320" s="143">
        <v>406.13179374875568</v>
      </c>
    </row>
    <row r="321" spans="1:14" hidden="1" x14ac:dyDescent="0.25">
      <c r="A321" s="302" t="s">
        <v>317</v>
      </c>
      <c r="B321" s="303"/>
      <c r="C321" s="304"/>
      <c r="D321" s="74" t="s">
        <v>193</v>
      </c>
      <c r="E321" s="271">
        <v>15607.662087729774</v>
      </c>
      <c r="F321" s="142">
        <v>21598.778950162585</v>
      </c>
      <c r="G321" s="142">
        <v>28891.366381312626</v>
      </c>
      <c r="H321" s="142">
        <v>29469.193708938878</v>
      </c>
      <c r="I321" s="143">
        <v>29469.193708938878</v>
      </c>
    </row>
    <row r="322" spans="1:14" hidden="1" x14ac:dyDescent="0.25">
      <c r="A322" s="465" t="s">
        <v>303</v>
      </c>
      <c r="B322" s="466"/>
      <c r="C322" s="467"/>
      <c r="D322" s="74" t="s">
        <v>109</v>
      </c>
      <c r="E322" s="271"/>
      <c r="F322" s="142">
        <v>132.72280841462606</v>
      </c>
      <c r="G322" s="142">
        <v>132.72280841462606</v>
      </c>
      <c r="H322" s="142">
        <v>135.37726458291857</v>
      </c>
      <c r="I322" s="143">
        <v>135.37726458291857</v>
      </c>
    </row>
    <row r="323" spans="1:14" hidden="1" x14ac:dyDescent="0.25">
      <c r="A323" s="465" t="s">
        <v>318</v>
      </c>
      <c r="B323" s="466"/>
      <c r="C323" s="467"/>
      <c r="D323" s="74" t="s">
        <v>91</v>
      </c>
      <c r="E323" s="271"/>
      <c r="F323" s="142">
        <v>132.72280841462606</v>
      </c>
      <c r="G323" s="142">
        <v>132.72280841462606</v>
      </c>
      <c r="H323" s="142">
        <v>135.37726458291857</v>
      </c>
      <c r="I323" s="143">
        <v>135.37726458291857</v>
      </c>
    </row>
    <row r="324" spans="1:14" hidden="1" x14ac:dyDescent="0.25">
      <c r="A324" s="465" t="s">
        <v>304</v>
      </c>
      <c r="B324" s="466"/>
      <c r="C324" s="467"/>
      <c r="D324" s="74" t="s">
        <v>111</v>
      </c>
      <c r="E324" s="271"/>
      <c r="F324" s="142">
        <v>1327.2280841462605</v>
      </c>
      <c r="G324" s="142">
        <v>1327.2280841462605</v>
      </c>
      <c r="H324" s="142">
        <v>1353.7726458291856</v>
      </c>
      <c r="I324" s="143">
        <v>1353.7726458291856</v>
      </c>
    </row>
    <row r="325" spans="1:14" hidden="1" x14ac:dyDescent="0.25">
      <c r="A325" s="465" t="s">
        <v>312</v>
      </c>
      <c r="B325" s="466"/>
      <c r="C325" s="467"/>
      <c r="D325" s="114" t="s">
        <v>320</v>
      </c>
      <c r="E325" s="271"/>
      <c r="F325" s="142"/>
      <c r="G325" s="142">
        <v>132.72280841462606</v>
      </c>
      <c r="H325" s="142">
        <v>135.37726458291857</v>
      </c>
      <c r="I325" s="143">
        <v>135.37726458291857</v>
      </c>
    </row>
    <row r="326" spans="1:14" ht="25.5" x14ac:dyDescent="0.25">
      <c r="A326" s="471">
        <v>4</v>
      </c>
      <c r="B326" s="472"/>
      <c r="C326" s="473"/>
      <c r="D326" s="149" t="s">
        <v>26</v>
      </c>
      <c r="E326" s="150">
        <v>0</v>
      </c>
      <c r="F326" s="150">
        <v>1327.2280841462605</v>
      </c>
      <c r="G326" s="150">
        <v>1327.2280841462605</v>
      </c>
      <c r="H326" s="150">
        <v>1353.7726458291856</v>
      </c>
      <c r="I326" s="150">
        <v>1353.7726458291856</v>
      </c>
    </row>
    <row r="327" spans="1:14" ht="25.5" x14ac:dyDescent="0.25">
      <c r="A327" s="474">
        <v>42</v>
      </c>
      <c r="B327" s="475"/>
      <c r="C327" s="476"/>
      <c r="D327" s="301" t="s">
        <v>170</v>
      </c>
      <c r="E327" s="300">
        <v>0</v>
      </c>
      <c r="F327" s="300">
        <v>1327.2280841462605</v>
      </c>
      <c r="G327" s="300">
        <v>1327.2280841462605</v>
      </c>
      <c r="H327" s="300">
        <v>1353.7726458291856</v>
      </c>
      <c r="I327" s="300">
        <v>1353.7726458291856</v>
      </c>
    </row>
    <row r="328" spans="1:14" ht="26.25" hidden="1" x14ac:dyDescent="0.25">
      <c r="A328" s="302" t="s">
        <v>308</v>
      </c>
      <c r="B328" s="303"/>
      <c r="C328" s="304"/>
      <c r="D328" s="74" t="s">
        <v>198</v>
      </c>
      <c r="E328" s="271"/>
      <c r="F328" s="142">
        <v>1327.2280841462605</v>
      </c>
      <c r="G328" s="142">
        <v>1327.2280841462605</v>
      </c>
      <c r="H328" s="142">
        <v>1353.7726458291856</v>
      </c>
      <c r="I328" s="143">
        <v>1353.7726458291856</v>
      </c>
    </row>
    <row r="329" spans="1:14" ht="15" customHeight="1" x14ac:dyDescent="0.25">
      <c r="A329" s="468" t="s">
        <v>319</v>
      </c>
      <c r="B329" s="469"/>
      <c r="C329" s="470"/>
      <c r="D329" s="153" t="s">
        <v>286</v>
      </c>
      <c r="E329" s="153">
        <v>0</v>
      </c>
      <c r="F329" s="153">
        <v>0</v>
      </c>
      <c r="G329" s="153">
        <v>862.69825469506941</v>
      </c>
      <c r="H329" s="153">
        <v>0</v>
      </c>
      <c r="I329" s="153">
        <v>0</v>
      </c>
    </row>
    <row r="330" spans="1:14" x14ac:dyDescent="0.25">
      <c r="A330" s="471">
        <v>3</v>
      </c>
      <c r="B330" s="472"/>
      <c r="C330" s="473"/>
      <c r="D330" s="272" t="s">
        <v>24</v>
      </c>
      <c r="E330" s="150">
        <v>0</v>
      </c>
      <c r="F330" s="150">
        <v>0</v>
      </c>
      <c r="G330" s="150">
        <v>862.69825469506941</v>
      </c>
      <c r="H330" s="150">
        <v>0</v>
      </c>
      <c r="I330" s="150">
        <v>0</v>
      </c>
    </row>
    <row r="331" spans="1:14" x14ac:dyDescent="0.25">
      <c r="A331" s="474">
        <v>32</v>
      </c>
      <c r="B331" s="475"/>
      <c r="C331" s="476"/>
      <c r="D331" s="301" t="s">
        <v>38</v>
      </c>
      <c r="E331" s="300">
        <v>0</v>
      </c>
      <c r="F331" s="300">
        <v>0</v>
      </c>
      <c r="G331" s="300">
        <v>862.69825469506941</v>
      </c>
      <c r="H331" s="300">
        <v>0</v>
      </c>
      <c r="I331" s="300">
        <v>0</v>
      </c>
    </row>
    <row r="332" spans="1:14" hidden="1" x14ac:dyDescent="0.25">
      <c r="A332" s="302" t="s">
        <v>317</v>
      </c>
      <c r="B332" s="303"/>
      <c r="C332" s="304"/>
      <c r="D332" s="74" t="s">
        <v>193</v>
      </c>
      <c r="E332" s="271"/>
      <c r="F332" s="142"/>
      <c r="G332" s="142">
        <v>663.61404207313024</v>
      </c>
      <c r="H332" s="142"/>
      <c r="I332" s="143"/>
    </row>
    <row r="333" spans="1:14" hidden="1" x14ac:dyDescent="0.25">
      <c r="A333" s="465" t="s">
        <v>318</v>
      </c>
      <c r="B333" s="466"/>
      <c r="C333" s="467"/>
      <c r="D333" s="74" t="s">
        <v>91</v>
      </c>
      <c r="E333" s="271"/>
      <c r="F333" s="142"/>
      <c r="G333" s="142">
        <v>66.361404207313029</v>
      </c>
      <c r="H333" s="142"/>
      <c r="I333" s="143"/>
    </row>
    <row r="334" spans="1:14" hidden="1" x14ac:dyDescent="0.25">
      <c r="A334" s="465" t="s">
        <v>304</v>
      </c>
      <c r="B334" s="466"/>
      <c r="C334" s="467"/>
      <c r="D334" s="74" t="s">
        <v>111</v>
      </c>
      <c r="E334" s="271"/>
      <c r="F334" s="142"/>
      <c r="G334" s="142">
        <v>132.72280841462606</v>
      </c>
      <c r="H334" s="142"/>
      <c r="I334" s="143"/>
    </row>
    <row r="335" spans="1:14" ht="21" customHeight="1" x14ac:dyDescent="0.25">
      <c r="A335" s="477" t="s">
        <v>206</v>
      </c>
      <c r="B335" s="478"/>
      <c r="C335" s="479"/>
      <c r="D335" s="148" t="s">
        <v>259</v>
      </c>
      <c r="E335" s="152">
        <v>0</v>
      </c>
      <c r="F335" s="152">
        <v>32158.736478863892</v>
      </c>
      <c r="G335" s="152">
        <v>26235.036166965296</v>
      </c>
      <c r="H335" s="152">
        <v>26651.435078638264</v>
      </c>
      <c r="I335" s="152">
        <v>26651.435078638264</v>
      </c>
    </row>
    <row r="336" spans="1:14" ht="15" customHeight="1" x14ac:dyDescent="0.25">
      <c r="A336" s="468" t="s">
        <v>250</v>
      </c>
      <c r="B336" s="469"/>
      <c r="C336" s="470"/>
      <c r="D336" s="153" t="s">
        <v>251</v>
      </c>
      <c r="E336" s="153">
        <v>0</v>
      </c>
      <c r="F336" s="153">
        <v>39.816842524387816</v>
      </c>
      <c r="G336" s="153">
        <v>106.17824673170084</v>
      </c>
      <c r="H336" s="153">
        <v>0</v>
      </c>
      <c r="I336" s="153">
        <v>0</v>
      </c>
      <c r="N336" s="270"/>
    </row>
    <row r="337" spans="1:14" x14ac:dyDescent="0.25">
      <c r="A337" s="471">
        <v>3</v>
      </c>
      <c r="B337" s="472"/>
      <c r="C337" s="473"/>
      <c r="D337" s="149" t="s">
        <v>24</v>
      </c>
      <c r="E337" s="150">
        <v>0</v>
      </c>
      <c r="F337" s="150">
        <v>39.816842524387816</v>
      </c>
      <c r="G337" s="150">
        <v>106.17824673170084</v>
      </c>
      <c r="H337" s="150">
        <v>0</v>
      </c>
      <c r="I337" s="150">
        <v>0</v>
      </c>
    </row>
    <row r="338" spans="1:14" x14ac:dyDescent="0.25">
      <c r="A338" s="474">
        <v>32</v>
      </c>
      <c r="B338" s="475"/>
      <c r="C338" s="476"/>
      <c r="D338" s="301" t="s">
        <v>38</v>
      </c>
      <c r="E338" s="300">
        <v>0</v>
      </c>
      <c r="F338" s="300">
        <v>39.816842524387816</v>
      </c>
      <c r="G338" s="300">
        <v>106.17824673170084</v>
      </c>
      <c r="H338" s="300">
        <v>0</v>
      </c>
      <c r="I338" s="300">
        <v>0</v>
      </c>
    </row>
    <row r="339" spans="1:14" hidden="1" x14ac:dyDescent="0.25">
      <c r="A339" s="465" t="s">
        <v>316</v>
      </c>
      <c r="B339" s="466"/>
      <c r="C339" s="467"/>
      <c r="D339" s="74" t="s">
        <v>208</v>
      </c>
      <c r="E339" s="271"/>
      <c r="F339" s="142">
        <v>39.816842524387816</v>
      </c>
      <c r="G339" s="142">
        <v>106.17824673170084</v>
      </c>
      <c r="H339" s="142"/>
      <c r="I339" s="143"/>
    </row>
    <row r="340" spans="1:14" ht="15" customHeight="1" x14ac:dyDescent="0.25">
      <c r="A340" s="468" t="s">
        <v>254</v>
      </c>
      <c r="B340" s="469"/>
      <c r="C340" s="470"/>
      <c r="D340" s="153" t="s">
        <v>255</v>
      </c>
      <c r="E340" s="153">
        <v>0</v>
      </c>
      <c r="F340" s="153">
        <v>32118.919636339502</v>
      </c>
      <c r="G340" s="153">
        <v>26128.857920233593</v>
      </c>
      <c r="H340" s="153">
        <v>26651.435078638264</v>
      </c>
      <c r="I340" s="153">
        <v>26651.435078638264</v>
      </c>
    </row>
    <row r="341" spans="1:14" x14ac:dyDescent="0.25">
      <c r="A341" s="471">
        <v>3</v>
      </c>
      <c r="B341" s="472"/>
      <c r="C341" s="473"/>
      <c r="D341" s="149" t="s">
        <v>24</v>
      </c>
      <c r="E341" s="150">
        <v>0</v>
      </c>
      <c r="F341" s="150">
        <v>23691.021302010748</v>
      </c>
      <c r="G341" s="150">
        <v>24991.979560687505</v>
      </c>
      <c r="H341" s="150">
        <v>25491.819151901254</v>
      </c>
      <c r="I341" s="150">
        <v>25491.819151901254</v>
      </c>
    </row>
    <row r="342" spans="1:14" x14ac:dyDescent="0.25">
      <c r="A342" s="474">
        <v>32</v>
      </c>
      <c r="B342" s="475"/>
      <c r="C342" s="476"/>
      <c r="D342" s="301" t="s">
        <v>38</v>
      </c>
      <c r="E342" s="300">
        <v>0</v>
      </c>
      <c r="F342" s="300">
        <v>23691.021302010748</v>
      </c>
      <c r="G342" s="300">
        <v>24991.979560687505</v>
      </c>
      <c r="H342" s="300">
        <v>25491.819151901254</v>
      </c>
      <c r="I342" s="300">
        <v>25491.819151901254</v>
      </c>
    </row>
    <row r="343" spans="1:14" hidden="1" x14ac:dyDescent="0.25">
      <c r="A343" s="465" t="s">
        <v>316</v>
      </c>
      <c r="B343" s="466"/>
      <c r="C343" s="467"/>
      <c r="D343" s="74" t="s">
        <v>208</v>
      </c>
      <c r="E343" s="271"/>
      <c r="F343" s="142">
        <v>23691.021302010748</v>
      </c>
      <c r="G343" s="142">
        <v>24991.979560687505</v>
      </c>
      <c r="H343" s="142">
        <v>25491.819151901254</v>
      </c>
      <c r="I343" s="143">
        <v>25491.819151901254</v>
      </c>
    </row>
    <row r="344" spans="1:14" x14ac:dyDescent="0.25">
      <c r="A344" s="474">
        <v>34</v>
      </c>
      <c r="B344" s="475"/>
      <c r="C344" s="476"/>
      <c r="D344" s="301" t="s">
        <v>164</v>
      </c>
      <c r="E344" s="300">
        <v>0</v>
      </c>
      <c r="F344" s="300">
        <v>0</v>
      </c>
      <c r="G344" s="300">
        <v>0</v>
      </c>
      <c r="H344" s="300">
        <v>0</v>
      </c>
      <c r="I344" s="300">
        <v>0</v>
      </c>
    </row>
    <row r="345" spans="1:14" ht="25.5" x14ac:dyDescent="0.25">
      <c r="A345" s="471">
        <v>4</v>
      </c>
      <c r="B345" s="472"/>
      <c r="C345" s="473"/>
      <c r="D345" s="149" t="s">
        <v>26</v>
      </c>
      <c r="E345" s="150">
        <v>0</v>
      </c>
      <c r="F345" s="150">
        <v>8427.8983343287546</v>
      </c>
      <c r="G345" s="150">
        <v>1136.8783595460879</v>
      </c>
      <c r="H345" s="150">
        <v>1159.6159267370097</v>
      </c>
      <c r="I345" s="150">
        <v>1159.6159267370097</v>
      </c>
    </row>
    <row r="346" spans="1:14" ht="25.5" x14ac:dyDescent="0.25">
      <c r="A346" s="474">
        <v>42</v>
      </c>
      <c r="B346" s="475"/>
      <c r="C346" s="476"/>
      <c r="D346" s="301" t="s">
        <v>170</v>
      </c>
      <c r="E346" s="300">
        <v>0</v>
      </c>
      <c r="F346" s="300">
        <v>8427.8983343287546</v>
      </c>
      <c r="G346" s="300">
        <v>1136.8783595460879</v>
      </c>
      <c r="H346" s="300">
        <v>1159.6159267370097</v>
      </c>
      <c r="I346" s="300">
        <v>1159.6159267370097</v>
      </c>
    </row>
    <row r="347" spans="1:14" hidden="1" x14ac:dyDescent="0.25">
      <c r="A347" s="465" t="s">
        <v>309</v>
      </c>
      <c r="B347" s="466"/>
      <c r="C347" s="467"/>
      <c r="D347" s="74" t="s">
        <v>209</v>
      </c>
      <c r="E347" s="271"/>
      <c r="F347" s="142">
        <v>8427.8983343287546</v>
      </c>
      <c r="G347" s="142">
        <v>1136.8783595460879</v>
      </c>
      <c r="H347" s="142">
        <v>1159.6159267370097</v>
      </c>
      <c r="I347" s="143">
        <v>1159.6159267370097</v>
      </c>
    </row>
    <row r="348" spans="1:14" ht="33" customHeight="1" x14ac:dyDescent="0.25">
      <c r="A348" s="477" t="s">
        <v>5545</v>
      </c>
      <c r="B348" s="478"/>
      <c r="C348" s="479"/>
      <c r="D348" s="148" t="s">
        <v>5546</v>
      </c>
      <c r="E348" s="152">
        <v>2646.690556772181</v>
      </c>
      <c r="F348" s="152">
        <v>0</v>
      </c>
      <c r="G348" s="152">
        <v>0</v>
      </c>
      <c r="H348" s="152">
        <v>0</v>
      </c>
      <c r="I348" s="152">
        <v>0</v>
      </c>
    </row>
    <row r="349" spans="1:14" ht="15" customHeight="1" x14ac:dyDescent="0.25">
      <c r="A349" s="468" t="s">
        <v>5547</v>
      </c>
      <c r="B349" s="469"/>
      <c r="C349" s="470"/>
      <c r="D349" s="153" t="s">
        <v>256</v>
      </c>
      <c r="E349" s="153">
        <v>2646.690556772181</v>
      </c>
      <c r="F349" s="153">
        <v>0</v>
      </c>
      <c r="G349" s="153">
        <v>0</v>
      </c>
      <c r="H349" s="153">
        <v>0</v>
      </c>
      <c r="I349" s="153">
        <v>0</v>
      </c>
      <c r="N349" s="270"/>
    </row>
    <row r="350" spans="1:14" x14ac:dyDescent="0.25">
      <c r="A350" s="471">
        <v>3</v>
      </c>
      <c r="B350" s="472"/>
      <c r="C350" s="473"/>
      <c r="D350" s="348" t="s">
        <v>24</v>
      </c>
      <c r="E350" s="150">
        <v>2646.690556772181</v>
      </c>
      <c r="F350" s="150">
        <v>0</v>
      </c>
      <c r="G350" s="150">
        <v>0</v>
      </c>
      <c r="H350" s="150">
        <v>0</v>
      </c>
      <c r="I350" s="150">
        <v>0</v>
      </c>
    </row>
    <row r="351" spans="1:14" x14ac:dyDescent="0.25">
      <c r="A351" s="474">
        <v>34</v>
      </c>
      <c r="B351" s="475"/>
      <c r="C351" s="476"/>
      <c r="D351" s="301" t="s">
        <v>164</v>
      </c>
      <c r="E351" s="300">
        <v>51.94505275731634</v>
      </c>
      <c r="F351" s="300">
        <v>0</v>
      </c>
      <c r="G351" s="300">
        <v>0</v>
      </c>
      <c r="H351" s="300">
        <v>0</v>
      </c>
      <c r="I351" s="300">
        <v>0</v>
      </c>
    </row>
    <row r="352" spans="1:14" ht="26.25" hidden="1" x14ac:dyDescent="0.25">
      <c r="A352" s="465" t="s">
        <v>293</v>
      </c>
      <c r="B352" s="466"/>
      <c r="C352" s="467"/>
      <c r="D352" s="349" t="s">
        <v>4715</v>
      </c>
      <c r="E352" s="271">
        <v>51.94505275731634</v>
      </c>
      <c r="F352" s="142"/>
      <c r="G352" s="142">
        <v>0</v>
      </c>
      <c r="H352" s="142"/>
      <c r="I352" s="143"/>
    </row>
    <row r="353" spans="1:12" x14ac:dyDescent="0.25">
      <c r="A353" s="474">
        <v>38</v>
      </c>
      <c r="B353" s="475"/>
      <c r="C353" s="476"/>
      <c r="D353" s="301" t="s">
        <v>167</v>
      </c>
      <c r="E353" s="300">
        <v>2594.7455040148648</v>
      </c>
      <c r="F353" s="300">
        <v>0</v>
      </c>
      <c r="G353" s="300">
        <v>0</v>
      </c>
      <c r="H353" s="300">
        <v>0</v>
      </c>
      <c r="I353" s="300">
        <v>0</v>
      </c>
    </row>
    <row r="354" spans="1:12" hidden="1" x14ac:dyDescent="0.25">
      <c r="A354" s="465" t="s">
        <v>1751</v>
      </c>
      <c r="B354" s="466"/>
      <c r="C354" s="467"/>
      <c r="D354" s="74" t="s">
        <v>169</v>
      </c>
      <c r="E354" s="271">
        <v>2594.7455040148648</v>
      </c>
      <c r="F354" s="142"/>
      <c r="G354" s="142">
        <v>0</v>
      </c>
      <c r="H354" s="142"/>
      <c r="I354" s="143"/>
    </row>
    <row r="359" spans="1:12" hidden="1" x14ac:dyDescent="0.25"/>
    <row r="360" spans="1:12" hidden="1" x14ac:dyDescent="0.25"/>
    <row r="361" spans="1:12" hidden="1" x14ac:dyDescent="0.25"/>
    <row r="362" spans="1:12" hidden="1" x14ac:dyDescent="0.25">
      <c r="A362">
        <v>31</v>
      </c>
      <c r="D362" t="s">
        <v>25</v>
      </c>
      <c r="E362" s="270">
        <v>1008145.6473554979</v>
      </c>
      <c r="F362" s="270">
        <v>990790.5847983748</v>
      </c>
      <c r="G362" s="270">
        <v>1096857.1238967415</v>
      </c>
      <c r="H362" s="270">
        <v>1118195.8192315348</v>
      </c>
      <c r="I362" s="270">
        <v>1118195.8192315348</v>
      </c>
      <c r="K362">
        <v>6596544.8238980826</v>
      </c>
      <c r="L362">
        <v>6619812.7095361315</v>
      </c>
    </row>
    <row r="363" spans="1:12" hidden="1" x14ac:dyDescent="0.25">
      <c r="A363">
        <v>32</v>
      </c>
      <c r="D363" t="s">
        <v>38</v>
      </c>
      <c r="E363" s="270">
        <v>263727.7324308182</v>
      </c>
      <c r="F363" s="270">
        <v>217024.99594779548</v>
      </c>
      <c r="G363" s="270">
        <v>218273.2420200411</v>
      </c>
      <c r="H363" s="270">
        <v>215539.90805494721</v>
      </c>
      <c r="I363" s="270">
        <v>215539.90805494721</v>
      </c>
    </row>
    <row r="364" spans="1:12" hidden="1" x14ac:dyDescent="0.25">
      <c r="A364">
        <v>34</v>
      </c>
      <c r="D364" t="s">
        <v>164</v>
      </c>
      <c r="E364" s="270">
        <v>7503.7958723206584</v>
      </c>
      <c r="F364" s="270">
        <v>1128.1438715243214</v>
      </c>
      <c r="G364" s="270">
        <v>1420.1340500364988</v>
      </c>
      <c r="H364" s="270">
        <v>1194.5052757316344</v>
      </c>
      <c r="I364" s="270">
        <v>1194.5052757316344</v>
      </c>
    </row>
    <row r="365" spans="1:12" hidden="1" x14ac:dyDescent="0.25">
      <c r="A365">
        <v>37</v>
      </c>
      <c r="D365" t="s">
        <v>275</v>
      </c>
      <c r="E365" s="270">
        <v>0</v>
      </c>
      <c r="F365" s="270">
        <v>0</v>
      </c>
      <c r="G365" s="270">
        <v>2256.2877430486428</v>
      </c>
      <c r="H365" s="270">
        <v>2256.2877430486428</v>
      </c>
      <c r="I365" s="270">
        <v>2256.2877430486428</v>
      </c>
    </row>
    <row r="366" spans="1:12" hidden="1" x14ac:dyDescent="0.25">
      <c r="A366">
        <v>38</v>
      </c>
      <c r="D366" t="s">
        <v>169</v>
      </c>
      <c r="E366" s="270">
        <v>2661.1069082221779</v>
      </c>
      <c r="F366" s="270">
        <v>0</v>
      </c>
      <c r="G366" s="270">
        <v>0</v>
      </c>
      <c r="H366" s="270">
        <v>0</v>
      </c>
      <c r="I366" s="270">
        <v>0</v>
      </c>
    </row>
    <row r="367" spans="1:12" hidden="1" x14ac:dyDescent="0.25">
      <c r="A367">
        <v>42</v>
      </c>
      <c r="D367" t="s">
        <v>276</v>
      </c>
      <c r="E367" s="270">
        <v>41762.963700311899</v>
      </c>
      <c r="F367" s="270">
        <v>111991.50574026145</v>
      </c>
      <c r="G367" s="270">
        <v>6781.44667861172</v>
      </c>
      <c r="H367" s="270">
        <v>3731.7839538124626</v>
      </c>
      <c r="I367" s="270">
        <v>3731.7839538124626</v>
      </c>
    </row>
    <row r="368" spans="1:12" hidden="1" x14ac:dyDescent="0.25">
      <c r="D368" s="361" t="s">
        <v>5555</v>
      </c>
      <c r="E368" s="362">
        <v>1323801.2462671709</v>
      </c>
      <c r="F368" s="362">
        <v>1320935.2303579561</v>
      </c>
      <c r="G368" s="362">
        <v>1325588.2343884795</v>
      </c>
      <c r="H368" s="362">
        <v>1340918.3042590749</v>
      </c>
      <c r="I368" s="362">
        <v>1340918.3042590749</v>
      </c>
    </row>
    <row r="369" spans="1:9" hidden="1" x14ac:dyDescent="0.25">
      <c r="A369" t="s">
        <v>243</v>
      </c>
      <c r="E369" s="270">
        <v>0</v>
      </c>
      <c r="F369" s="270">
        <v>0</v>
      </c>
      <c r="G369" s="270">
        <v>2256.2877430486428</v>
      </c>
      <c r="H369" s="270">
        <v>2256.2877430486428</v>
      </c>
      <c r="I369" s="270">
        <v>2256.2877430486428</v>
      </c>
    </row>
    <row r="370" spans="1:9" hidden="1" x14ac:dyDescent="0.25">
      <c r="A370" t="s">
        <v>222</v>
      </c>
      <c r="E370" s="270">
        <v>180598.407326299</v>
      </c>
      <c r="F370" s="270">
        <v>95232.251642444753</v>
      </c>
      <c r="G370" s="270">
        <v>47411.759240825522</v>
      </c>
      <c r="H370" s="270">
        <v>47411.759240825522</v>
      </c>
      <c r="I370" s="270">
        <v>47411.759240825522</v>
      </c>
    </row>
    <row r="371" spans="1:9" hidden="1" x14ac:dyDescent="0.25">
      <c r="A371" t="s">
        <v>229</v>
      </c>
      <c r="E371" s="270">
        <v>19944.213949167162</v>
      </c>
      <c r="F371" s="270">
        <v>108126.14225984085</v>
      </c>
      <c r="G371" s="270">
        <v>8370.7229411374337</v>
      </c>
      <c r="H371" s="270">
        <v>8370.7229411374337</v>
      </c>
      <c r="I371" s="270">
        <v>8370.7229411374337</v>
      </c>
    </row>
    <row r="372" spans="1:9" hidden="1" x14ac:dyDescent="0.25">
      <c r="A372" t="s">
        <v>5581</v>
      </c>
      <c r="E372" s="270">
        <v>10843.154821156015</v>
      </c>
      <c r="F372" s="270">
        <v>26982.105551164634</v>
      </c>
      <c r="G372" s="270">
        <v>25688.747494856987</v>
      </c>
      <c r="H372" s="270">
        <v>25688.747494856987</v>
      </c>
      <c r="I372" s="270">
        <v>25688.747494856987</v>
      </c>
    </row>
    <row r="373" spans="1:9" hidden="1" x14ac:dyDescent="0.25">
      <c r="A373" t="s">
        <v>239</v>
      </c>
      <c r="E373" s="270">
        <v>345.24520538854603</v>
      </c>
      <c r="F373" s="270">
        <v>398.16842524387818</v>
      </c>
      <c r="G373" s="270">
        <v>477.80211029265382</v>
      </c>
      <c r="H373" s="270">
        <v>477.80211029265382</v>
      </c>
      <c r="I373" s="270">
        <v>477.80211029265382</v>
      </c>
    </row>
    <row r="374" spans="1:9" hidden="1" x14ac:dyDescent="0.25">
      <c r="A374" t="s">
        <v>250</v>
      </c>
      <c r="E374" s="270">
        <v>5067.5665273077184</v>
      </c>
      <c r="F374" s="270">
        <v>4844.3825071338506</v>
      </c>
      <c r="G374" s="296">
        <v>8099.9402747362128</v>
      </c>
      <c r="H374" s="270">
        <v>0</v>
      </c>
      <c r="I374" s="270">
        <v>0</v>
      </c>
    </row>
    <row r="375" spans="1:9" hidden="1" x14ac:dyDescent="0.25">
      <c r="A375" t="s">
        <v>252</v>
      </c>
      <c r="E375" s="270">
        <v>25405.505342093038</v>
      </c>
      <c r="F375" s="270">
        <v>29716.636804034773</v>
      </c>
      <c r="G375" s="270">
        <v>43065.233260335786</v>
      </c>
      <c r="H375" s="270">
        <v>43926.5379255425</v>
      </c>
      <c r="I375" s="270">
        <v>43926.5379255425</v>
      </c>
    </row>
    <row r="376" spans="1:9" hidden="1" x14ac:dyDescent="0.25">
      <c r="A376" t="s">
        <v>254</v>
      </c>
      <c r="E376" s="270">
        <v>1078950.4625389869</v>
      </c>
      <c r="F376" s="270">
        <v>1055569.181763886</v>
      </c>
      <c r="G376" s="270">
        <v>1188824.1518348928</v>
      </c>
      <c r="H376" s="270">
        <v>1212255.5555697125</v>
      </c>
      <c r="I376" s="270">
        <v>1212255.5555697125</v>
      </c>
    </row>
    <row r="377" spans="1:9" hidden="1" x14ac:dyDescent="0.25">
      <c r="A377" t="s">
        <v>5547</v>
      </c>
      <c r="E377" s="270">
        <v>2646.690556772181</v>
      </c>
      <c r="F377" s="270">
        <v>66.361404207313029</v>
      </c>
      <c r="G377" s="270">
        <v>530.89123365850423</v>
      </c>
      <c r="H377" s="270">
        <v>530.89123365850423</v>
      </c>
      <c r="I377" s="270">
        <v>530.89123365850423</v>
      </c>
    </row>
    <row r="378" spans="1:9" hidden="1" x14ac:dyDescent="0.25">
      <c r="A378" s="299" t="s">
        <v>319</v>
      </c>
      <c r="E378" s="270">
        <v>0</v>
      </c>
      <c r="F378" s="270">
        <v>0</v>
      </c>
      <c r="G378" s="296">
        <v>862.69825469506941</v>
      </c>
      <c r="H378" s="270">
        <v>0</v>
      </c>
      <c r="I378" s="270">
        <v>0</v>
      </c>
    </row>
    <row r="379" spans="1:9" hidden="1" x14ac:dyDescent="0.25">
      <c r="A379" s="299"/>
      <c r="E379" s="270">
        <v>0</v>
      </c>
      <c r="F379" s="270">
        <v>0</v>
      </c>
      <c r="G379" s="270">
        <v>0</v>
      </c>
      <c r="H379" s="270">
        <v>0</v>
      </c>
      <c r="I379" s="270">
        <v>0</v>
      </c>
    </row>
    <row r="380" spans="1:9" hidden="1" x14ac:dyDescent="0.25">
      <c r="G380" s="270">
        <v>0</v>
      </c>
      <c r="H380" s="270">
        <v>0</v>
      </c>
      <c r="I380" s="270">
        <v>0</v>
      </c>
    </row>
    <row r="381" spans="1:9" hidden="1" x14ac:dyDescent="0.25">
      <c r="D381" s="361" t="s">
        <v>5556</v>
      </c>
      <c r="E381" s="362">
        <v>1323801.2462671706</v>
      </c>
      <c r="F381" s="362">
        <v>1320935.2303579559</v>
      </c>
      <c r="G381" s="362">
        <v>1325588.2343884797</v>
      </c>
      <c r="H381" s="362">
        <v>1340918.3042590746</v>
      </c>
      <c r="I381" s="362">
        <v>1340918.3042590746</v>
      </c>
    </row>
    <row r="382" spans="1:9" hidden="1" x14ac:dyDescent="0.25">
      <c r="G382" s="270"/>
    </row>
    <row r="383" spans="1:9" hidden="1" x14ac:dyDescent="0.25">
      <c r="G383" s="270"/>
    </row>
    <row r="384" spans="1:9" hidden="1" x14ac:dyDescent="0.25">
      <c r="A384" t="s">
        <v>243</v>
      </c>
      <c r="D384" t="s">
        <v>25</v>
      </c>
      <c r="E384" s="270">
        <v>0</v>
      </c>
      <c r="F384" s="270"/>
      <c r="G384" s="270"/>
    </row>
    <row r="385" spans="1:7" hidden="1" x14ac:dyDescent="0.25">
      <c r="A385" t="s">
        <v>243</v>
      </c>
      <c r="D385" t="s">
        <v>38</v>
      </c>
      <c r="E385" s="270">
        <v>0</v>
      </c>
      <c r="G385" s="270"/>
    </row>
    <row r="386" spans="1:7" hidden="1" x14ac:dyDescent="0.25">
      <c r="A386" t="s">
        <v>243</v>
      </c>
      <c r="D386" t="s">
        <v>164</v>
      </c>
      <c r="E386" s="270">
        <v>0</v>
      </c>
      <c r="G386" s="270"/>
    </row>
    <row r="387" spans="1:7" hidden="1" x14ac:dyDescent="0.25">
      <c r="A387" t="s">
        <v>243</v>
      </c>
      <c r="D387" t="s">
        <v>275</v>
      </c>
      <c r="E387" s="270">
        <v>0</v>
      </c>
    </row>
    <row r="388" spans="1:7" hidden="1" x14ac:dyDescent="0.25">
      <c r="A388" t="s">
        <v>243</v>
      </c>
      <c r="D388" t="s">
        <v>169</v>
      </c>
      <c r="E388" s="270">
        <v>0</v>
      </c>
    </row>
    <row r="389" spans="1:7" hidden="1" x14ac:dyDescent="0.25">
      <c r="A389" t="s">
        <v>243</v>
      </c>
      <c r="D389" t="s">
        <v>276</v>
      </c>
      <c r="E389" s="270">
        <v>0</v>
      </c>
    </row>
    <row r="390" spans="1:7" hidden="1" x14ac:dyDescent="0.25">
      <c r="E390" s="270"/>
    </row>
    <row r="391" spans="1:7" hidden="1" x14ac:dyDescent="0.25">
      <c r="A391" t="s">
        <v>222</v>
      </c>
      <c r="D391" t="s">
        <v>25</v>
      </c>
      <c r="E391" s="270">
        <v>0</v>
      </c>
    </row>
    <row r="392" spans="1:7" hidden="1" x14ac:dyDescent="0.25">
      <c r="A392" t="s">
        <v>222</v>
      </c>
      <c r="D392" t="s">
        <v>38</v>
      </c>
      <c r="E392" s="270">
        <v>0</v>
      </c>
    </row>
    <row r="393" spans="1:7" hidden="1" x14ac:dyDescent="0.25">
      <c r="A393" t="s">
        <v>222</v>
      </c>
      <c r="D393" t="s">
        <v>164</v>
      </c>
      <c r="E393" s="270">
        <v>0</v>
      </c>
    </row>
    <row r="394" spans="1:7" hidden="1" x14ac:dyDescent="0.25">
      <c r="A394" t="s">
        <v>222</v>
      </c>
      <c r="D394" t="s">
        <v>275</v>
      </c>
      <c r="E394" s="270">
        <v>0</v>
      </c>
    </row>
    <row r="395" spans="1:7" hidden="1" x14ac:dyDescent="0.25">
      <c r="A395" t="s">
        <v>222</v>
      </c>
      <c r="D395" t="s">
        <v>169</v>
      </c>
      <c r="E395" s="270">
        <v>0</v>
      </c>
    </row>
    <row r="396" spans="1:7" hidden="1" x14ac:dyDescent="0.25">
      <c r="A396" t="s">
        <v>222</v>
      </c>
      <c r="D396" t="s">
        <v>276</v>
      </c>
      <c r="E396" s="270">
        <v>0</v>
      </c>
    </row>
    <row r="397" spans="1:7" hidden="1" x14ac:dyDescent="0.25">
      <c r="E397" s="270"/>
    </row>
    <row r="398" spans="1:7" hidden="1" x14ac:dyDescent="0.25"/>
    <row r="399" spans="1:7" hidden="1" x14ac:dyDescent="0.25"/>
    <row r="400" spans="1:7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</sheetData>
  <autoFilter ref="A5:I354">
    <filterColumn colId="0" showButton="0"/>
    <filterColumn colId="1" showButton="0"/>
  </autoFilter>
  <mergeCells count="344">
    <mergeCell ref="A154:C15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212:C212"/>
    <mergeCell ref="A213:C213"/>
    <mergeCell ref="A192:C192"/>
    <mergeCell ref="A193:C193"/>
    <mergeCell ref="A195:C195"/>
    <mergeCell ref="A196:C196"/>
    <mergeCell ref="A197:C197"/>
    <mergeCell ref="A194:C194"/>
    <mergeCell ref="A209:C209"/>
    <mergeCell ref="A210:C210"/>
    <mergeCell ref="A211:C211"/>
    <mergeCell ref="A329:C329"/>
    <mergeCell ref="A330:C330"/>
    <mergeCell ref="A331:C331"/>
    <mergeCell ref="A161:C161"/>
    <mergeCell ref="A214:C214"/>
    <mergeCell ref="A18:C18"/>
    <mergeCell ref="A19:C19"/>
    <mergeCell ref="A1:I1"/>
    <mergeCell ref="A3:I3"/>
    <mergeCell ref="A5:C5"/>
    <mergeCell ref="A20:C20"/>
    <mergeCell ref="A21:C21"/>
    <mergeCell ref="A22:C22"/>
    <mergeCell ref="A6:C6"/>
    <mergeCell ref="A7:C7"/>
    <mergeCell ref="A8:C8"/>
    <mergeCell ref="A9:C9"/>
    <mergeCell ref="A10:C10"/>
    <mergeCell ref="A71:C71"/>
    <mergeCell ref="A72:C72"/>
    <mergeCell ref="A79:C79"/>
    <mergeCell ref="A80:C80"/>
    <mergeCell ref="A57:C57"/>
    <mergeCell ref="A188:C188"/>
    <mergeCell ref="A63:C63"/>
    <mergeCell ref="A64:C64"/>
    <mergeCell ref="A65:C65"/>
    <mergeCell ref="A66:C66"/>
    <mergeCell ref="A69:C69"/>
    <mergeCell ref="A70:C70"/>
    <mergeCell ref="A67:C67"/>
    <mergeCell ref="A68:C68"/>
    <mergeCell ref="A41:C41"/>
    <mergeCell ref="A49:C49"/>
    <mergeCell ref="A51:C51"/>
    <mergeCell ref="A52:C52"/>
    <mergeCell ref="A53:C53"/>
    <mergeCell ref="A43:C43"/>
    <mergeCell ref="A44:C44"/>
    <mergeCell ref="A45:C45"/>
    <mergeCell ref="A46:C46"/>
    <mergeCell ref="A50:C50"/>
    <mergeCell ref="A42:C42"/>
    <mergeCell ref="A47:C47"/>
    <mergeCell ref="A48:C48"/>
    <mergeCell ref="A58:C58"/>
    <mergeCell ref="A59:C59"/>
    <mergeCell ref="A60:C60"/>
    <mergeCell ref="A95:C95"/>
    <mergeCell ref="A74:C74"/>
    <mergeCell ref="A75:C75"/>
    <mergeCell ref="A76:C76"/>
    <mergeCell ref="A77:C77"/>
    <mergeCell ref="A81:C81"/>
    <mergeCell ref="A82:C82"/>
    <mergeCell ref="A86:C86"/>
    <mergeCell ref="A89:C89"/>
    <mergeCell ref="A90:C90"/>
    <mergeCell ref="A94:C94"/>
    <mergeCell ref="A96:C96"/>
    <mergeCell ref="A155:C155"/>
    <mergeCell ref="A156:C156"/>
    <mergeCell ref="A97:C97"/>
    <mergeCell ref="A199:C199"/>
    <mergeCell ref="A200:C200"/>
    <mergeCell ref="A201:C201"/>
    <mergeCell ref="A202:C202"/>
    <mergeCell ref="A306:C306"/>
    <mergeCell ref="A305:C305"/>
    <mergeCell ref="A289:C289"/>
    <mergeCell ref="A290:C290"/>
    <mergeCell ref="A296:C296"/>
    <mergeCell ref="A301:C301"/>
    <mergeCell ref="A198:C198"/>
    <mergeCell ref="A159:C159"/>
    <mergeCell ref="A160:C160"/>
    <mergeCell ref="A170:C170"/>
    <mergeCell ref="A171:C171"/>
    <mergeCell ref="A215:C215"/>
    <mergeCell ref="A173:C173"/>
    <mergeCell ref="A232:C232"/>
    <mergeCell ref="A175:C175"/>
    <mergeCell ref="A216:C216"/>
    <mergeCell ref="A308:C308"/>
    <mergeCell ref="A294:C294"/>
    <mergeCell ref="A295:C295"/>
    <mergeCell ref="A298:C298"/>
    <mergeCell ref="A297:C297"/>
    <mergeCell ref="A299:C299"/>
    <mergeCell ref="A326:C326"/>
    <mergeCell ref="A327:C327"/>
    <mergeCell ref="A311:C311"/>
    <mergeCell ref="A312:C312"/>
    <mergeCell ref="A313:C313"/>
    <mergeCell ref="A317:C317"/>
    <mergeCell ref="A325:C325"/>
    <mergeCell ref="A324:C324"/>
    <mergeCell ref="A309:C309"/>
    <mergeCell ref="A307:C307"/>
    <mergeCell ref="A314:C314"/>
    <mergeCell ref="A316:C316"/>
    <mergeCell ref="A320:C320"/>
    <mergeCell ref="A322:C322"/>
    <mergeCell ref="A323:C323"/>
    <mergeCell ref="A345:C345"/>
    <mergeCell ref="A346:C346"/>
    <mergeCell ref="A340:C340"/>
    <mergeCell ref="A341:C341"/>
    <mergeCell ref="A342:C342"/>
    <mergeCell ref="A344:C344"/>
    <mergeCell ref="A335:C335"/>
    <mergeCell ref="A336:C336"/>
    <mergeCell ref="A337:C337"/>
    <mergeCell ref="A338:C338"/>
    <mergeCell ref="A23:C23"/>
    <mergeCell ref="A24:C24"/>
    <mergeCell ref="A25:C25"/>
    <mergeCell ref="A26:C26"/>
    <mergeCell ref="A27:C27"/>
    <mergeCell ref="A28:C28"/>
    <mergeCell ref="A29:C29"/>
    <mergeCell ref="A30:C30"/>
    <mergeCell ref="A40:C40"/>
    <mergeCell ref="A61:C61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54:C54"/>
    <mergeCell ref="A55:C55"/>
    <mergeCell ref="A56:C56"/>
    <mergeCell ref="A73:C73"/>
    <mergeCell ref="A78:C78"/>
    <mergeCell ref="A83:C83"/>
    <mergeCell ref="A84:C84"/>
    <mergeCell ref="A87:C87"/>
    <mergeCell ref="A88:C88"/>
    <mergeCell ref="A85:C85"/>
    <mergeCell ref="A92:C92"/>
    <mergeCell ref="A93:C93"/>
    <mergeCell ref="A91:C91"/>
    <mergeCell ref="A223:C223"/>
    <mergeCell ref="A224:C224"/>
    <mergeCell ref="A181:C181"/>
    <mergeCell ref="A182:C182"/>
    <mergeCell ref="A183:C183"/>
    <mergeCell ref="A184:C184"/>
    <mergeCell ref="A185:C185"/>
    <mergeCell ref="A186:C186"/>
    <mergeCell ref="A187:C187"/>
    <mergeCell ref="A220:C220"/>
    <mergeCell ref="A221:C221"/>
    <mergeCell ref="A222:C222"/>
    <mergeCell ref="A205:C205"/>
    <mergeCell ref="A206:C206"/>
    <mergeCell ref="A207:C207"/>
    <mergeCell ref="A208:C208"/>
    <mergeCell ref="A203:C203"/>
    <mergeCell ref="A204:C204"/>
    <mergeCell ref="A217:C217"/>
    <mergeCell ref="A218:C218"/>
    <mergeCell ref="A219:C219"/>
    <mergeCell ref="A189:C189"/>
    <mergeCell ref="A190:C190"/>
    <mergeCell ref="A191:C191"/>
    <mergeCell ref="A225:C225"/>
    <mergeCell ref="A227:C227"/>
    <mergeCell ref="A228:C228"/>
    <mergeCell ref="A231:C231"/>
    <mergeCell ref="A253:C253"/>
    <mergeCell ref="A247:C247"/>
    <mergeCell ref="A248:C248"/>
    <mergeCell ref="A252:C252"/>
    <mergeCell ref="A236:C236"/>
    <mergeCell ref="A237:C237"/>
    <mergeCell ref="A226:C226"/>
    <mergeCell ref="A239:C239"/>
    <mergeCell ref="A240:C240"/>
    <mergeCell ref="A245:C245"/>
    <mergeCell ref="A246:C246"/>
    <mergeCell ref="A244:C244"/>
    <mergeCell ref="A249:C249"/>
    <mergeCell ref="A250:C250"/>
    <mergeCell ref="A251:C251"/>
    <mergeCell ref="A238:C238"/>
    <mergeCell ref="A243:C243"/>
    <mergeCell ref="A233:C233"/>
    <mergeCell ref="A234:C234"/>
    <mergeCell ref="A235:C235"/>
    <mergeCell ref="A259:C259"/>
    <mergeCell ref="A260:C260"/>
    <mergeCell ref="A261:C261"/>
    <mergeCell ref="A262:C262"/>
    <mergeCell ref="A263:C263"/>
    <mergeCell ref="A264:C264"/>
    <mergeCell ref="A265:C265"/>
    <mergeCell ref="A256:C256"/>
    <mergeCell ref="A257:C257"/>
    <mergeCell ref="A258:C258"/>
    <mergeCell ref="A178:C178"/>
    <mergeCell ref="A179:C179"/>
    <mergeCell ref="A180:C180"/>
    <mergeCell ref="A275:C275"/>
    <mergeCell ref="A276:C276"/>
    <mergeCell ref="A281:C281"/>
    <mergeCell ref="A283:C283"/>
    <mergeCell ref="A287:C287"/>
    <mergeCell ref="A292:C292"/>
    <mergeCell ref="A286:C286"/>
    <mergeCell ref="A288:C288"/>
    <mergeCell ref="A279:C279"/>
    <mergeCell ref="A280:C280"/>
    <mergeCell ref="A284:C284"/>
    <mergeCell ref="A285:C285"/>
    <mergeCell ref="A291:C291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352:C352"/>
    <mergeCell ref="A353:C353"/>
    <mergeCell ref="A354:C354"/>
    <mergeCell ref="A229:C229"/>
    <mergeCell ref="A241:C241"/>
    <mergeCell ref="A242:C242"/>
    <mergeCell ref="A277:C277"/>
    <mergeCell ref="A278:C278"/>
    <mergeCell ref="A282:C282"/>
    <mergeCell ref="A348:C348"/>
    <mergeCell ref="A349:C349"/>
    <mergeCell ref="A333:C333"/>
    <mergeCell ref="A334:C334"/>
    <mergeCell ref="A339:C339"/>
    <mergeCell ref="A343:C343"/>
    <mergeCell ref="A347:C347"/>
    <mergeCell ref="A293:C293"/>
    <mergeCell ref="A318:C318"/>
    <mergeCell ref="A319:C319"/>
    <mergeCell ref="A304:C304"/>
    <mergeCell ref="A303:C303"/>
    <mergeCell ref="A274:C274"/>
    <mergeCell ref="A254:C254"/>
    <mergeCell ref="A255:C255"/>
    <mergeCell ref="A11:C11"/>
    <mergeCell ref="A12:C12"/>
    <mergeCell ref="A13:C13"/>
    <mergeCell ref="A14:C14"/>
    <mergeCell ref="A15:C15"/>
    <mergeCell ref="A16:C16"/>
    <mergeCell ref="A17:C17"/>
    <mergeCell ref="A350:C350"/>
    <mergeCell ref="A351:C351"/>
    <mergeCell ref="A62:C62"/>
    <mergeCell ref="A157:C157"/>
    <mergeCell ref="A158:C158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2:C172"/>
    <mergeCell ref="A174:C174"/>
    <mergeCell ref="A176:C176"/>
    <mergeCell ref="A177:C17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16:C11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35:C13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0"/>
  <sheetViews>
    <sheetView workbookViewId="0">
      <pane ySplit="3" topLeftCell="A13" activePane="bottomLeft" state="frozen"/>
      <selection pane="bottomLeft" activeCell="P27" sqref="P27"/>
    </sheetView>
  </sheetViews>
  <sheetFormatPr defaultColWidth="11.42578125" defaultRowHeight="12.75" x14ac:dyDescent="0.2"/>
  <cols>
    <col min="1" max="1" width="14.42578125" style="135" customWidth="1"/>
    <col min="2" max="2" width="34.28515625" style="136" customWidth="1"/>
    <col min="3" max="3" width="20.28515625" style="138" customWidth="1"/>
    <col min="4" max="4" width="13.7109375" style="138" customWidth="1"/>
    <col min="5" max="5" width="13.7109375" style="176" customWidth="1"/>
    <col min="6" max="6" width="13.7109375" style="220" customWidth="1"/>
    <col min="7" max="7" width="14.140625" style="241" customWidth="1"/>
    <col min="8" max="8" width="12.7109375" style="197" customWidth="1"/>
    <col min="9" max="9" width="12.7109375" style="138" customWidth="1"/>
    <col min="10" max="10" width="16.85546875" style="197" customWidth="1"/>
    <col min="11" max="11" width="13.7109375" style="138" customWidth="1"/>
    <col min="12" max="13" width="13.7109375" style="138" hidden="1" customWidth="1"/>
    <col min="14" max="14" width="22.85546875" style="67" customWidth="1"/>
    <col min="15" max="15" width="11.7109375" style="67" customWidth="1"/>
    <col min="16" max="16" width="16.42578125" style="67" customWidth="1"/>
    <col min="17" max="255" width="11.42578125" style="67"/>
    <col min="256" max="256" width="14.42578125" style="67" customWidth="1"/>
    <col min="257" max="257" width="34.28515625" style="67" customWidth="1"/>
    <col min="258" max="258" width="0" style="67" hidden="1" customWidth="1"/>
    <col min="259" max="259" width="20.28515625" style="67" customWidth="1"/>
    <col min="260" max="262" width="13.7109375" style="67" customWidth="1"/>
    <col min="263" max="263" width="14.140625" style="67" customWidth="1"/>
    <col min="264" max="265" width="12.7109375" style="67" customWidth="1"/>
    <col min="266" max="266" width="16.85546875" style="67" customWidth="1"/>
    <col min="267" max="269" width="13.7109375" style="67" customWidth="1"/>
    <col min="270" max="270" width="22.85546875" style="67" customWidth="1"/>
    <col min="271" max="271" width="11.7109375" style="67" customWidth="1"/>
    <col min="272" max="272" width="16.42578125" style="67" customWidth="1"/>
    <col min="273" max="511" width="11.42578125" style="67"/>
    <col min="512" max="512" width="14.42578125" style="67" customWidth="1"/>
    <col min="513" max="513" width="34.28515625" style="67" customWidth="1"/>
    <col min="514" max="514" width="0" style="67" hidden="1" customWidth="1"/>
    <col min="515" max="515" width="20.28515625" style="67" customWidth="1"/>
    <col min="516" max="518" width="13.7109375" style="67" customWidth="1"/>
    <col min="519" max="519" width="14.140625" style="67" customWidth="1"/>
    <col min="520" max="521" width="12.7109375" style="67" customWidth="1"/>
    <col min="522" max="522" width="16.85546875" style="67" customWidth="1"/>
    <col min="523" max="525" width="13.7109375" style="67" customWidth="1"/>
    <col min="526" max="526" width="22.85546875" style="67" customWidth="1"/>
    <col min="527" max="527" width="11.7109375" style="67" customWidth="1"/>
    <col min="528" max="528" width="16.42578125" style="67" customWidth="1"/>
    <col min="529" max="767" width="11.42578125" style="67"/>
    <col min="768" max="768" width="14.42578125" style="67" customWidth="1"/>
    <col min="769" max="769" width="34.28515625" style="67" customWidth="1"/>
    <col min="770" max="770" width="0" style="67" hidden="1" customWidth="1"/>
    <col min="771" max="771" width="20.28515625" style="67" customWidth="1"/>
    <col min="772" max="774" width="13.7109375" style="67" customWidth="1"/>
    <col min="775" max="775" width="14.140625" style="67" customWidth="1"/>
    <col min="776" max="777" width="12.7109375" style="67" customWidth="1"/>
    <col min="778" max="778" width="16.85546875" style="67" customWidth="1"/>
    <col min="779" max="781" width="13.7109375" style="67" customWidth="1"/>
    <col min="782" max="782" width="22.85546875" style="67" customWidth="1"/>
    <col min="783" max="783" width="11.7109375" style="67" customWidth="1"/>
    <col min="784" max="784" width="16.42578125" style="67" customWidth="1"/>
    <col min="785" max="1023" width="11.42578125" style="67"/>
    <col min="1024" max="1024" width="14.42578125" style="67" customWidth="1"/>
    <col min="1025" max="1025" width="34.28515625" style="67" customWidth="1"/>
    <col min="1026" max="1026" width="0" style="67" hidden="1" customWidth="1"/>
    <col min="1027" max="1027" width="20.28515625" style="67" customWidth="1"/>
    <col min="1028" max="1030" width="13.7109375" style="67" customWidth="1"/>
    <col min="1031" max="1031" width="14.140625" style="67" customWidth="1"/>
    <col min="1032" max="1033" width="12.7109375" style="67" customWidth="1"/>
    <col min="1034" max="1034" width="16.85546875" style="67" customWidth="1"/>
    <col min="1035" max="1037" width="13.7109375" style="67" customWidth="1"/>
    <col min="1038" max="1038" width="22.85546875" style="67" customWidth="1"/>
    <col min="1039" max="1039" width="11.7109375" style="67" customWidth="1"/>
    <col min="1040" max="1040" width="16.42578125" style="67" customWidth="1"/>
    <col min="1041" max="1279" width="11.42578125" style="67"/>
    <col min="1280" max="1280" width="14.42578125" style="67" customWidth="1"/>
    <col min="1281" max="1281" width="34.28515625" style="67" customWidth="1"/>
    <col min="1282" max="1282" width="0" style="67" hidden="1" customWidth="1"/>
    <col min="1283" max="1283" width="20.28515625" style="67" customWidth="1"/>
    <col min="1284" max="1286" width="13.7109375" style="67" customWidth="1"/>
    <col min="1287" max="1287" width="14.140625" style="67" customWidth="1"/>
    <col min="1288" max="1289" width="12.7109375" style="67" customWidth="1"/>
    <col min="1290" max="1290" width="16.85546875" style="67" customWidth="1"/>
    <col min="1291" max="1293" width="13.7109375" style="67" customWidth="1"/>
    <col min="1294" max="1294" width="22.85546875" style="67" customWidth="1"/>
    <col min="1295" max="1295" width="11.7109375" style="67" customWidth="1"/>
    <col min="1296" max="1296" width="16.42578125" style="67" customWidth="1"/>
    <col min="1297" max="1535" width="11.42578125" style="67"/>
    <col min="1536" max="1536" width="14.42578125" style="67" customWidth="1"/>
    <col min="1537" max="1537" width="34.28515625" style="67" customWidth="1"/>
    <col min="1538" max="1538" width="0" style="67" hidden="1" customWidth="1"/>
    <col min="1539" max="1539" width="20.28515625" style="67" customWidth="1"/>
    <col min="1540" max="1542" width="13.7109375" style="67" customWidth="1"/>
    <col min="1543" max="1543" width="14.140625" style="67" customWidth="1"/>
    <col min="1544" max="1545" width="12.7109375" style="67" customWidth="1"/>
    <col min="1546" max="1546" width="16.85546875" style="67" customWidth="1"/>
    <col min="1547" max="1549" width="13.7109375" style="67" customWidth="1"/>
    <col min="1550" max="1550" width="22.85546875" style="67" customWidth="1"/>
    <col min="1551" max="1551" width="11.7109375" style="67" customWidth="1"/>
    <col min="1552" max="1552" width="16.42578125" style="67" customWidth="1"/>
    <col min="1553" max="1791" width="11.42578125" style="67"/>
    <col min="1792" max="1792" width="14.42578125" style="67" customWidth="1"/>
    <col min="1793" max="1793" width="34.28515625" style="67" customWidth="1"/>
    <col min="1794" max="1794" width="0" style="67" hidden="1" customWidth="1"/>
    <col min="1795" max="1795" width="20.28515625" style="67" customWidth="1"/>
    <col min="1796" max="1798" width="13.7109375" style="67" customWidth="1"/>
    <col min="1799" max="1799" width="14.140625" style="67" customWidth="1"/>
    <col min="1800" max="1801" width="12.7109375" style="67" customWidth="1"/>
    <col min="1802" max="1802" width="16.85546875" style="67" customWidth="1"/>
    <col min="1803" max="1805" width="13.7109375" style="67" customWidth="1"/>
    <col min="1806" max="1806" width="22.85546875" style="67" customWidth="1"/>
    <col min="1807" max="1807" width="11.7109375" style="67" customWidth="1"/>
    <col min="1808" max="1808" width="16.42578125" style="67" customWidth="1"/>
    <col min="1809" max="2047" width="11.42578125" style="67"/>
    <col min="2048" max="2048" width="14.42578125" style="67" customWidth="1"/>
    <col min="2049" max="2049" width="34.28515625" style="67" customWidth="1"/>
    <col min="2050" max="2050" width="0" style="67" hidden="1" customWidth="1"/>
    <col min="2051" max="2051" width="20.28515625" style="67" customWidth="1"/>
    <col min="2052" max="2054" width="13.7109375" style="67" customWidth="1"/>
    <col min="2055" max="2055" width="14.140625" style="67" customWidth="1"/>
    <col min="2056" max="2057" width="12.7109375" style="67" customWidth="1"/>
    <col min="2058" max="2058" width="16.85546875" style="67" customWidth="1"/>
    <col min="2059" max="2061" width="13.7109375" style="67" customWidth="1"/>
    <col min="2062" max="2062" width="22.85546875" style="67" customWidth="1"/>
    <col min="2063" max="2063" width="11.7109375" style="67" customWidth="1"/>
    <col min="2064" max="2064" width="16.42578125" style="67" customWidth="1"/>
    <col min="2065" max="2303" width="11.42578125" style="67"/>
    <col min="2304" max="2304" width="14.42578125" style="67" customWidth="1"/>
    <col min="2305" max="2305" width="34.28515625" style="67" customWidth="1"/>
    <col min="2306" max="2306" width="0" style="67" hidden="1" customWidth="1"/>
    <col min="2307" max="2307" width="20.28515625" style="67" customWidth="1"/>
    <col min="2308" max="2310" width="13.7109375" style="67" customWidth="1"/>
    <col min="2311" max="2311" width="14.140625" style="67" customWidth="1"/>
    <col min="2312" max="2313" width="12.7109375" style="67" customWidth="1"/>
    <col min="2314" max="2314" width="16.85546875" style="67" customWidth="1"/>
    <col min="2315" max="2317" width="13.7109375" style="67" customWidth="1"/>
    <col min="2318" max="2318" width="22.85546875" style="67" customWidth="1"/>
    <col min="2319" max="2319" width="11.7109375" style="67" customWidth="1"/>
    <col min="2320" max="2320" width="16.42578125" style="67" customWidth="1"/>
    <col min="2321" max="2559" width="11.42578125" style="67"/>
    <col min="2560" max="2560" width="14.42578125" style="67" customWidth="1"/>
    <col min="2561" max="2561" width="34.28515625" style="67" customWidth="1"/>
    <col min="2562" max="2562" width="0" style="67" hidden="1" customWidth="1"/>
    <col min="2563" max="2563" width="20.28515625" style="67" customWidth="1"/>
    <col min="2564" max="2566" width="13.7109375" style="67" customWidth="1"/>
    <col min="2567" max="2567" width="14.140625" style="67" customWidth="1"/>
    <col min="2568" max="2569" width="12.7109375" style="67" customWidth="1"/>
    <col min="2570" max="2570" width="16.85546875" style="67" customWidth="1"/>
    <col min="2571" max="2573" width="13.7109375" style="67" customWidth="1"/>
    <col min="2574" max="2574" width="22.85546875" style="67" customWidth="1"/>
    <col min="2575" max="2575" width="11.7109375" style="67" customWidth="1"/>
    <col min="2576" max="2576" width="16.42578125" style="67" customWidth="1"/>
    <col min="2577" max="2815" width="11.42578125" style="67"/>
    <col min="2816" max="2816" width="14.42578125" style="67" customWidth="1"/>
    <col min="2817" max="2817" width="34.28515625" style="67" customWidth="1"/>
    <col min="2818" max="2818" width="0" style="67" hidden="1" customWidth="1"/>
    <col min="2819" max="2819" width="20.28515625" style="67" customWidth="1"/>
    <col min="2820" max="2822" width="13.7109375" style="67" customWidth="1"/>
    <col min="2823" max="2823" width="14.140625" style="67" customWidth="1"/>
    <col min="2824" max="2825" width="12.7109375" style="67" customWidth="1"/>
    <col min="2826" max="2826" width="16.85546875" style="67" customWidth="1"/>
    <col min="2827" max="2829" width="13.7109375" style="67" customWidth="1"/>
    <col min="2830" max="2830" width="22.85546875" style="67" customWidth="1"/>
    <col min="2831" max="2831" width="11.7109375" style="67" customWidth="1"/>
    <col min="2832" max="2832" width="16.42578125" style="67" customWidth="1"/>
    <col min="2833" max="3071" width="11.42578125" style="67"/>
    <col min="3072" max="3072" width="14.42578125" style="67" customWidth="1"/>
    <col min="3073" max="3073" width="34.28515625" style="67" customWidth="1"/>
    <col min="3074" max="3074" width="0" style="67" hidden="1" customWidth="1"/>
    <col min="3075" max="3075" width="20.28515625" style="67" customWidth="1"/>
    <col min="3076" max="3078" width="13.7109375" style="67" customWidth="1"/>
    <col min="3079" max="3079" width="14.140625" style="67" customWidth="1"/>
    <col min="3080" max="3081" width="12.7109375" style="67" customWidth="1"/>
    <col min="3082" max="3082" width="16.85546875" style="67" customWidth="1"/>
    <col min="3083" max="3085" width="13.7109375" style="67" customWidth="1"/>
    <col min="3086" max="3086" width="22.85546875" style="67" customWidth="1"/>
    <col min="3087" max="3087" width="11.7109375" style="67" customWidth="1"/>
    <col min="3088" max="3088" width="16.42578125" style="67" customWidth="1"/>
    <col min="3089" max="3327" width="11.42578125" style="67"/>
    <col min="3328" max="3328" width="14.42578125" style="67" customWidth="1"/>
    <col min="3329" max="3329" width="34.28515625" style="67" customWidth="1"/>
    <col min="3330" max="3330" width="0" style="67" hidden="1" customWidth="1"/>
    <col min="3331" max="3331" width="20.28515625" style="67" customWidth="1"/>
    <col min="3332" max="3334" width="13.7109375" style="67" customWidth="1"/>
    <col min="3335" max="3335" width="14.140625" style="67" customWidth="1"/>
    <col min="3336" max="3337" width="12.7109375" style="67" customWidth="1"/>
    <col min="3338" max="3338" width="16.85546875" style="67" customWidth="1"/>
    <col min="3339" max="3341" width="13.7109375" style="67" customWidth="1"/>
    <col min="3342" max="3342" width="22.85546875" style="67" customWidth="1"/>
    <col min="3343" max="3343" width="11.7109375" style="67" customWidth="1"/>
    <col min="3344" max="3344" width="16.42578125" style="67" customWidth="1"/>
    <col min="3345" max="3583" width="11.42578125" style="67"/>
    <col min="3584" max="3584" width="14.42578125" style="67" customWidth="1"/>
    <col min="3585" max="3585" width="34.28515625" style="67" customWidth="1"/>
    <col min="3586" max="3586" width="0" style="67" hidden="1" customWidth="1"/>
    <col min="3587" max="3587" width="20.28515625" style="67" customWidth="1"/>
    <col min="3588" max="3590" width="13.7109375" style="67" customWidth="1"/>
    <col min="3591" max="3591" width="14.140625" style="67" customWidth="1"/>
    <col min="3592" max="3593" width="12.7109375" style="67" customWidth="1"/>
    <col min="3594" max="3594" width="16.85546875" style="67" customWidth="1"/>
    <col min="3595" max="3597" width="13.7109375" style="67" customWidth="1"/>
    <col min="3598" max="3598" width="22.85546875" style="67" customWidth="1"/>
    <col min="3599" max="3599" width="11.7109375" style="67" customWidth="1"/>
    <col min="3600" max="3600" width="16.42578125" style="67" customWidth="1"/>
    <col min="3601" max="3839" width="11.42578125" style="67"/>
    <col min="3840" max="3840" width="14.42578125" style="67" customWidth="1"/>
    <col min="3841" max="3841" width="34.28515625" style="67" customWidth="1"/>
    <col min="3842" max="3842" width="0" style="67" hidden="1" customWidth="1"/>
    <col min="3843" max="3843" width="20.28515625" style="67" customWidth="1"/>
    <col min="3844" max="3846" width="13.7109375" style="67" customWidth="1"/>
    <col min="3847" max="3847" width="14.140625" style="67" customWidth="1"/>
    <col min="3848" max="3849" width="12.7109375" style="67" customWidth="1"/>
    <col min="3850" max="3850" width="16.85546875" style="67" customWidth="1"/>
    <col min="3851" max="3853" width="13.7109375" style="67" customWidth="1"/>
    <col min="3854" max="3854" width="22.85546875" style="67" customWidth="1"/>
    <col min="3855" max="3855" width="11.7109375" style="67" customWidth="1"/>
    <col min="3856" max="3856" width="16.42578125" style="67" customWidth="1"/>
    <col min="3857" max="4095" width="11.42578125" style="67"/>
    <col min="4096" max="4096" width="14.42578125" style="67" customWidth="1"/>
    <col min="4097" max="4097" width="34.28515625" style="67" customWidth="1"/>
    <col min="4098" max="4098" width="0" style="67" hidden="1" customWidth="1"/>
    <col min="4099" max="4099" width="20.28515625" style="67" customWidth="1"/>
    <col min="4100" max="4102" width="13.7109375" style="67" customWidth="1"/>
    <col min="4103" max="4103" width="14.140625" style="67" customWidth="1"/>
    <col min="4104" max="4105" width="12.7109375" style="67" customWidth="1"/>
    <col min="4106" max="4106" width="16.85546875" style="67" customWidth="1"/>
    <col min="4107" max="4109" width="13.7109375" style="67" customWidth="1"/>
    <col min="4110" max="4110" width="22.85546875" style="67" customWidth="1"/>
    <col min="4111" max="4111" width="11.7109375" style="67" customWidth="1"/>
    <col min="4112" max="4112" width="16.42578125" style="67" customWidth="1"/>
    <col min="4113" max="4351" width="11.42578125" style="67"/>
    <col min="4352" max="4352" width="14.42578125" style="67" customWidth="1"/>
    <col min="4353" max="4353" width="34.28515625" style="67" customWidth="1"/>
    <col min="4354" max="4354" width="0" style="67" hidden="1" customWidth="1"/>
    <col min="4355" max="4355" width="20.28515625" style="67" customWidth="1"/>
    <col min="4356" max="4358" width="13.7109375" style="67" customWidth="1"/>
    <col min="4359" max="4359" width="14.140625" style="67" customWidth="1"/>
    <col min="4360" max="4361" width="12.7109375" style="67" customWidth="1"/>
    <col min="4362" max="4362" width="16.85546875" style="67" customWidth="1"/>
    <col min="4363" max="4365" width="13.7109375" style="67" customWidth="1"/>
    <col min="4366" max="4366" width="22.85546875" style="67" customWidth="1"/>
    <col min="4367" max="4367" width="11.7109375" style="67" customWidth="1"/>
    <col min="4368" max="4368" width="16.42578125" style="67" customWidth="1"/>
    <col min="4369" max="4607" width="11.42578125" style="67"/>
    <col min="4608" max="4608" width="14.42578125" style="67" customWidth="1"/>
    <col min="4609" max="4609" width="34.28515625" style="67" customWidth="1"/>
    <col min="4610" max="4610" width="0" style="67" hidden="1" customWidth="1"/>
    <col min="4611" max="4611" width="20.28515625" style="67" customWidth="1"/>
    <col min="4612" max="4614" width="13.7109375" style="67" customWidth="1"/>
    <col min="4615" max="4615" width="14.140625" style="67" customWidth="1"/>
    <col min="4616" max="4617" width="12.7109375" style="67" customWidth="1"/>
    <col min="4618" max="4618" width="16.85546875" style="67" customWidth="1"/>
    <col min="4619" max="4621" width="13.7109375" style="67" customWidth="1"/>
    <col min="4622" max="4622" width="22.85546875" style="67" customWidth="1"/>
    <col min="4623" max="4623" width="11.7109375" style="67" customWidth="1"/>
    <col min="4624" max="4624" width="16.42578125" style="67" customWidth="1"/>
    <col min="4625" max="4863" width="11.42578125" style="67"/>
    <col min="4864" max="4864" width="14.42578125" style="67" customWidth="1"/>
    <col min="4865" max="4865" width="34.28515625" style="67" customWidth="1"/>
    <col min="4866" max="4866" width="0" style="67" hidden="1" customWidth="1"/>
    <col min="4867" max="4867" width="20.28515625" style="67" customWidth="1"/>
    <col min="4868" max="4870" width="13.7109375" style="67" customWidth="1"/>
    <col min="4871" max="4871" width="14.140625" style="67" customWidth="1"/>
    <col min="4872" max="4873" width="12.7109375" style="67" customWidth="1"/>
    <col min="4874" max="4874" width="16.85546875" style="67" customWidth="1"/>
    <col min="4875" max="4877" width="13.7109375" style="67" customWidth="1"/>
    <col min="4878" max="4878" width="22.85546875" style="67" customWidth="1"/>
    <col min="4879" max="4879" width="11.7109375" style="67" customWidth="1"/>
    <col min="4880" max="4880" width="16.42578125" style="67" customWidth="1"/>
    <col min="4881" max="5119" width="11.42578125" style="67"/>
    <col min="5120" max="5120" width="14.42578125" style="67" customWidth="1"/>
    <col min="5121" max="5121" width="34.28515625" style="67" customWidth="1"/>
    <col min="5122" max="5122" width="0" style="67" hidden="1" customWidth="1"/>
    <col min="5123" max="5123" width="20.28515625" style="67" customWidth="1"/>
    <col min="5124" max="5126" width="13.7109375" style="67" customWidth="1"/>
    <col min="5127" max="5127" width="14.140625" style="67" customWidth="1"/>
    <col min="5128" max="5129" width="12.7109375" style="67" customWidth="1"/>
    <col min="5130" max="5130" width="16.85546875" style="67" customWidth="1"/>
    <col min="5131" max="5133" width="13.7109375" style="67" customWidth="1"/>
    <col min="5134" max="5134" width="22.85546875" style="67" customWidth="1"/>
    <col min="5135" max="5135" width="11.7109375" style="67" customWidth="1"/>
    <col min="5136" max="5136" width="16.42578125" style="67" customWidth="1"/>
    <col min="5137" max="5375" width="11.42578125" style="67"/>
    <col min="5376" max="5376" width="14.42578125" style="67" customWidth="1"/>
    <col min="5377" max="5377" width="34.28515625" style="67" customWidth="1"/>
    <col min="5378" max="5378" width="0" style="67" hidden="1" customWidth="1"/>
    <col min="5379" max="5379" width="20.28515625" style="67" customWidth="1"/>
    <col min="5380" max="5382" width="13.7109375" style="67" customWidth="1"/>
    <col min="5383" max="5383" width="14.140625" style="67" customWidth="1"/>
    <col min="5384" max="5385" width="12.7109375" style="67" customWidth="1"/>
    <col min="5386" max="5386" width="16.85546875" style="67" customWidth="1"/>
    <col min="5387" max="5389" width="13.7109375" style="67" customWidth="1"/>
    <col min="5390" max="5390" width="22.85546875" style="67" customWidth="1"/>
    <col min="5391" max="5391" width="11.7109375" style="67" customWidth="1"/>
    <col min="5392" max="5392" width="16.42578125" style="67" customWidth="1"/>
    <col min="5393" max="5631" width="11.42578125" style="67"/>
    <col min="5632" max="5632" width="14.42578125" style="67" customWidth="1"/>
    <col min="5633" max="5633" width="34.28515625" style="67" customWidth="1"/>
    <col min="5634" max="5634" width="0" style="67" hidden="1" customWidth="1"/>
    <col min="5635" max="5635" width="20.28515625" style="67" customWidth="1"/>
    <col min="5636" max="5638" width="13.7109375" style="67" customWidth="1"/>
    <col min="5639" max="5639" width="14.140625" style="67" customWidth="1"/>
    <col min="5640" max="5641" width="12.7109375" style="67" customWidth="1"/>
    <col min="5642" max="5642" width="16.85546875" style="67" customWidth="1"/>
    <col min="5643" max="5645" width="13.7109375" style="67" customWidth="1"/>
    <col min="5646" max="5646" width="22.85546875" style="67" customWidth="1"/>
    <col min="5647" max="5647" width="11.7109375" style="67" customWidth="1"/>
    <col min="5648" max="5648" width="16.42578125" style="67" customWidth="1"/>
    <col min="5649" max="5887" width="11.42578125" style="67"/>
    <col min="5888" max="5888" width="14.42578125" style="67" customWidth="1"/>
    <col min="5889" max="5889" width="34.28515625" style="67" customWidth="1"/>
    <col min="5890" max="5890" width="0" style="67" hidden="1" customWidth="1"/>
    <col min="5891" max="5891" width="20.28515625" style="67" customWidth="1"/>
    <col min="5892" max="5894" width="13.7109375" style="67" customWidth="1"/>
    <col min="5895" max="5895" width="14.140625" style="67" customWidth="1"/>
    <col min="5896" max="5897" width="12.7109375" style="67" customWidth="1"/>
    <col min="5898" max="5898" width="16.85546875" style="67" customWidth="1"/>
    <col min="5899" max="5901" width="13.7109375" style="67" customWidth="1"/>
    <col min="5902" max="5902" width="22.85546875" style="67" customWidth="1"/>
    <col min="5903" max="5903" width="11.7109375" style="67" customWidth="1"/>
    <col min="5904" max="5904" width="16.42578125" style="67" customWidth="1"/>
    <col min="5905" max="6143" width="11.42578125" style="67"/>
    <col min="6144" max="6144" width="14.42578125" style="67" customWidth="1"/>
    <col min="6145" max="6145" width="34.28515625" style="67" customWidth="1"/>
    <col min="6146" max="6146" width="0" style="67" hidden="1" customWidth="1"/>
    <col min="6147" max="6147" width="20.28515625" style="67" customWidth="1"/>
    <col min="6148" max="6150" width="13.7109375" style="67" customWidth="1"/>
    <col min="6151" max="6151" width="14.140625" style="67" customWidth="1"/>
    <col min="6152" max="6153" width="12.7109375" style="67" customWidth="1"/>
    <col min="6154" max="6154" width="16.85546875" style="67" customWidth="1"/>
    <col min="6155" max="6157" width="13.7109375" style="67" customWidth="1"/>
    <col min="6158" max="6158" width="22.85546875" style="67" customWidth="1"/>
    <col min="6159" max="6159" width="11.7109375" style="67" customWidth="1"/>
    <col min="6160" max="6160" width="16.42578125" style="67" customWidth="1"/>
    <col min="6161" max="6399" width="11.42578125" style="67"/>
    <col min="6400" max="6400" width="14.42578125" style="67" customWidth="1"/>
    <col min="6401" max="6401" width="34.28515625" style="67" customWidth="1"/>
    <col min="6402" max="6402" width="0" style="67" hidden="1" customWidth="1"/>
    <col min="6403" max="6403" width="20.28515625" style="67" customWidth="1"/>
    <col min="6404" max="6406" width="13.7109375" style="67" customWidth="1"/>
    <col min="6407" max="6407" width="14.140625" style="67" customWidth="1"/>
    <col min="6408" max="6409" width="12.7109375" style="67" customWidth="1"/>
    <col min="6410" max="6410" width="16.85546875" style="67" customWidth="1"/>
    <col min="6411" max="6413" width="13.7109375" style="67" customWidth="1"/>
    <col min="6414" max="6414" width="22.85546875" style="67" customWidth="1"/>
    <col min="6415" max="6415" width="11.7109375" style="67" customWidth="1"/>
    <col min="6416" max="6416" width="16.42578125" style="67" customWidth="1"/>
    <col min="6417" max="6655" width="11.42578125" style="67"/>
    <col min="6656" max="6656" width="14.42578125" style="67" customWidth="1"/>
    <col min="6657" max="6657" width="34.28515625" style="67" customWidth="1"/>
    <col min="6658" max="6658" width="0" style="67" hidden="1" customWidth="1"/>
    <col min="6659" max="6659" width="20.28515625" style="67" customWidth="1"/>
    <col min="6660" max="6662" width="13.7109375" style="67" customWidth="1"/>
    <col min="6663" max="6663" width="14.140625" style="67" customWidth="1"/>
    <col min="6664" max="6665" width="12.7109375" style="67" customWidth="1"/>
    <col min="6666" max="6666" width="16.85546875" style="67" customWidth="1"/>
    <col min="6667" max="6669" width="13.7109375" style="67" customWidth="1"/>
    <col min="6670" max="6670" width="22.85546875" style="67" customWidth="1"/>
    <col min="6671" max="6671" width="11.7109375" style="67" customWidth="1"/>
    <col min="6672" max="6672" width="16.42578125" style="67" customWidth="1"/>
    <col min="6673" max="6911" width="11.42578125" style="67"/>
    <col min="6912" max="6912" width="14.42578125" style="67" customWidth="1"/>
    <col min="6913" max="6913" width="34.28515625" style="67" customWidth="1"/>
    <col min="6914" max="6914" width="0" style="67" hidden="1" customWidth="1"/>
    <col min="6915" max="6915" width="20.28515625" style="67" customWidth="1"/>
    <col min="6916" max="6918" width="13.7109375" style="67" customWidth="1"/>
    <col min="6919" max="6919" width="14.140625" style="67" customWidth="1"/>
    <col min="6920" max="6921" width="12.7109375" style="67" customWidth="1"/>
    <col min="6922" max="6922" width="16.85546875" style="67" customWidth="1"/>
    <col min="6923" max="6925" width="13.7109375" style="67" customWidth="1"/>
    <col min="6926" max="6926" width="22.85546875" style="67" customWidth="1"/>
    <col min="6927" max="6927" width="11.7109375" style="67" customWidth="1"/>
    <col min="6928" max="6928" width="16.42578125" style="67" customWidth="1"/>
    <col min="6929" max="7167" width="11.42578125" style="67"/>
    <col min="7168" max="7168" width="14.42578125" style="67" customWidth="1"/>
    <col min="7169" max="7169" width="34.28515625" style="67" customWidth="1"/>
    <col min="7170" max="7170" width="0" style="67" hidden="1" customWidth="1"/>
    <col min="7171" max="7171" width="20.28515625" style="67" customWidth="1"/>
    <col min="7172" max="7174" width="13.7109375" style="67" customWidth="1"/>
    <col min="7175" max="7175" width="14.140625" style="67" customWidth="1"/>
    <col min="7176" max="7177" width="12.7109375" style="67" customWidth="1"/>
    <col min="7178" max="7178" width="16.85546875" style="67" customWidth="1"/>
    <col min="7179" max="7181" width="13.7109375" style="67" customWidth="1"/>
    <col min="7182" max="7182" width="22.85546875" style="67" customWidth="1"/>
    <col min="7183" max="7183" width="11.7109375" style="67" customWidth="1"/>
    <col min="7184" max="7184" width="16.42578125" style="67" customWidth="1"/>
    <col min="7185" max="7423" width="11.42578125" style="67"/>
    <col min="7424" max="7424" width="14.42578125" style="67" customWidth="1"/>
    <col min="7425" max="7425" width="34.28515625" style="67" customWidth="1"/>
    <col min="7426" max="7426" width="0" style="67" hidden="1" customWidth="1"/>
    <col min="7427" max="7427" width="20.28515625" style="67" customWidth="1"/>
    <col min="7428" max="7430" width="13.7109375" style="67" customWidth="1"/>
    <col min="7431" max="7431" width="14.140625" style="67" customWidth="1"/>
    <col min="7432" max="7433" width="12.7109375" style="67" customWidth="1"/>
    <col min="7434" max="7434" width="16.85546875" style="67" customWidth="1"/>
    <col min="7435" max="7437" width="13.7109375" style="67" customWidth="1"/>
    <col min="7438" max="7438" width="22.85546875" style="67" customWidth="1"/>
    <col min="7439" max="7439" width="11.7109375" style="67" customWidth="1"/>
    <col min="7440" max="7440" width="16.42578125" style="67" customWidth="1"/>
    <col min="7441" max="7679" width="11.42578125" style="67"/>
    <col min="7680" max="7680" width="14.42578125" style="67" customWidth="1"/>
    <col min="7681" max="7681" width="34.28515625" style="67" customWidth="1"/>
    <col min="7682" max="7682" width="0" style="67" hidden="1" customWidth="1"/>
    <col min="7683" max="7683" width="20.28515625" style="67" customWidth="1"/>
    <col min="7684" max="7686" width="13.7109375" style="67" customWidth="1"/>
    <col min="7687" max="7687" width="14.140625" style="67" customWidth="1"/>
    <col min="7688" max="7689" width="12.7109375" style="67" customWidth="1"/>
    <col min="7690" max="7690" width="16.85546875" style="67" customWidth="1"/>
    <col min="7691" max="7693" width="13.7109375" style="67" customWidth="1"/>
    <col min="7694" max="7694" width="22.85546875" style="67" customWidth="1"/>
    <col min="7695" max="7695" width="11.7109375" style="67" customWidth="1"/>
    <col min="7696" max="7696" width="16.42578125" style="67" customWidth="1"/>
    <col min="7697" max="7935" width="11.42578125" style="67"/>
    <col min="7936" max="7936" width="14.42578125" style="67" customWidth="1"/>
    <col min="7937" max="7937" width="34.28515625" style="67" customWidth="1"/>
    <col min="7938" max="7938" width="0" style="67" hidden="1" customWidth="1"/>
    <col min="7939" max="7939" width="20.28515625" style="67" customWidth="1"/>
    <col min="7940" max="7942" width="13.7109375" style="67" customWidth="1"/>
    <col min="7943" max="7943" width="14.140625" style="67" customWidth="1"/>
    <col min="7944" max="7945" width="12.7109375" style="67" customWidth="1"/>
    <col min="7946" max="7946" width="16.85546875" style="67" customWidth="1"/>
    <col min="7947" max="7949" width="13.7109375" style="67" customWidth="1"/>
    <col min="7950" max="7950" width="22.85546875" style="67" customWidth="1"/>
    <col min="7951" max="7951" width="11.7109375" style="67" customWidth="1"/>
    <col min="7952" max="7952" width="16.42578125" style="67" customWidth="1"/>
    <col min="7953" max="8191" width="11.42578125" style="67"/>
    <col min="8192" max="8192" width="14.42578125" style="67" customWidth="1"/>
    <col min="8193" max="8193" width="34.28515625" style="67" customWidth="1"/>
    <col min="8194" max="8194" width="0" style="67" hidden="1" customWidth="1"/>
    <col min="8195" max="8195" width="20.28515625" style="67" customWidth="1"/>
    <col min="8196" max="8198" width="13.7109375" style="67" customWidth="1"/>
    <col min="8199" max="8199" width="14.140625" style="67" customWidth="1"/>
    <col min="8200" max="8201" width="12.7109375" style="67" customWidth="1"/>
    <col min="8202" max="8202" width="16.85546875" style="67" customWidth="1"/>
    <col min="8203" max="8205" width="13.7109375" style="67" customWidth="1"/>
    <col min="8206" max="8206" width="22.85546875" style="67" customWidth="1"/>
    <col min="8207" max="8207" width="11.7109375" style="67" customWidth="1"/>
    <col min="8208" max="8208" width="16.42578125" style="67" customWidth="1"/>
    <col min="8209" max="8447" width="11.42578125" style="67"/>
    <col min="8448" max="8448" width="14.42578125" style="67" customWidth="1"/>
    <col min="8449" max="8449" width="34.28515625" style="67" customWidth="1"/>
    <col min="8450" max="8450" width="0" style="67" hidden="1" customWidth="1"/>
    <col min="8451" max="8451" width="20.28515625" style="67" customWidth="1"/>
    <col min="8452" max="8454" width="13.7109375" style="67" customWidth="1"/>
    <col min="8455" max="8455" width="14.140625" style="67" customWidth="1"/>
    <col min="8456" max="8457" width="12.7109375" style="67" customWidth="1"/>
    <col min="8458" max="8458" width="16.85546875" style="67" customWidth="1"/>
    <col min="8459" max="8461" width="13.7109375" style="67" customWidth="1"/>
    <col min="8462" max="8462" width="22.85546875" style="67" customWidth="1"/>
    <col min="8463" max="8463" width="11.7109375" style="67" customWidth="1"/>
    <col min="8464" max="8464" width="16.42578125" style="67" customWidth="1"/>
    <col min="8465" max="8703" width="11.42578125" style="67"/>
    <col min="8704" max="8704" width="14.42578125" style="67" customWidth="1"/>
    <col min="8705" max="8705" width="34.28515625" style="67" customWidth="1"/>
    <col min="8706" max="8706" width="0" style="67" hidden="1" customWidth="1"/>
    <col min="8707" max="8707" width="20.28515625" style="67" customWidth="1"/>
    <col min="8708" max="8710" width="13.7109375" style="67" customWidth="1"/>
    <col min="8711" max="8711" width="14.140625" style="67" customWidth="1"/>
    <col min="8712" max="8713" width="12.7109375" style="67" customWidth="1"/>
    <col min="8714" max="8714" width="16.85546875" style="67" customWidth="1"/>
    <col min="8715" max="8717" width="13.7109375" style="67" customWidth="1"/>
    <col min="8718" max="8718" width="22.85546875" style="67" customWidth="1"/>
    <col min="8719" max="8719" width="11.7109375" style="67" customWidth="1"/>
    <col min="8720" max="8720" width="16.42578125" style="67" customWidth="1"/>
    <col min="8721" max="8959" width="11.42578125" style="67"/>
    <col min="8960" max="8960" width="14.42578125" style="67" customWidth="1"/>
    <col min="8961" max="8961" width="34.28515625" style="67" customWidth="1"/>
    <col min="8962" max="8962" width="0" style="67" hidden="1" customWidth="1"/>
    <col min="8963" max="8963" width="20.28515625" style="67" customWidth="1"/>
    <col min="8964" max="8966" width="13.7109375" style="67" customWidth="1"/>
    <col min="8967" max="8967" width="14.140625" style="67" customWidth="1"/>
    <col min="8968" max="8969" width="12.7109375" style="67" customWidth="1"/>
    <col min="8970" max="8970" width="16.85546875" style="67" customWidth="1"/>
    <col min="8971" max="8973" width="13.7109375" style="67" customWidth="1"/>
    <col min="8974" max="8974" width="22.85546875" style="67" customWidth="1"/>
    <col min="8975" max="8975" width="11.7109375" style="67" customWidth="1"/>
    <col min="8976" max="8976" width="16.42578125" style="67" customWidth="1"/>
    <col min="8977" max="9215" width="11.42578125" style="67"/>
    <col min="9216" max="9216" width="14.42578125" style="67" customWidth="1"/>
    <col min="9217" max="9217" width="34.28515625" style="67" customWidth="1"/>
    <col min="9218" max="9218" width="0" style="67" hidden="1" customWidth="1"/>
    <col min="9219" max="9219" width="20.28515625" style="67" customWidth="1"/>
    <col min="9220" max="9222" width="13.7109375" style="67" customWidth="1"/>
    <col min="9223" max="9223" width="14.140625" style="67" customWidth="1"/>
    <col min="9224" max="9225" width="12.7109375" style="67" customWidth="1"/>
    <col min="9226" max="9226" width="16.85546875" style="67" customWidth="1"/>
    <col min="9227" max="9229" width="13.7109375" style="67" customWidth="1"/>
    <col min="9230" max="9230" width="22.85546875" style="67" customWidth="1"/>
    <col min="9231" max="9231" width="11.7109375" style="67" customWidth="1"/>
    <col min="9232" max="9232" width="16.42578125" style="67" customWidth="1"/>
    <col min="9233" max="9471" width="11.42578125" style="67"/>
    <col min="9472" max="9472" width="14.42578125" style="67" customWidth="1"/>
    <col min="9473" max="9473" width="34.28515625" style="67" customWidth="1"/>
    <col min="9474" max="9474" width="0" style="67" hidden="1" customWidth="1"/>
    <col min="9475" max="9475" width="20.28515625" style="67" customWidth="1"/>
    <col min="9476" max="9478" width="13.7109375" style="67" customWidth="1"/>
    <col min="9479" max="9479" width="14.140625" style="67" customWidth="1"/>
    <col min="9480" max="9481" width="12.7109375" style="67" customWidth="1"/>
    <col min="9482" max="9482" width="16.85546875" style="67" customWidth="1"/>
    <col min="9483" max="9485" width="13.7109375" style="67" customWidth="1"/>
    <col min="9486" max="9486" width="22.85546875" style="67" customWidth="1"/>
    <col min="9487" max="9487" width="11.7109375" style="67" customWidth="1"/>
    <col min="9488" max="9488" width="16.42578125" style="67" customWidth="1"/>
    <col min="9489" max="9727" width="11.42578125" style="67"/>
    <col min="9728" max="9728" width="14.42578125" style="67" customWidth="1"/>
    <col min="9729" max="9729" width="34.28515625" style="67" customWidth="1"/>
    <col min="9730" max="9730" width="0" style="67" hidden="1" customWidth="1"/>
    <col min="9731" max="9731" width="20.28515625" style="67" customWidth="1"/>
    <col min="9732" max="9734" width="13.7109375" style="67" customWidth="1"/>
    <col min="9735" max="9735" width="14.140625" style="67" customWidth="1"/>
    <col min="9736" max="9737" width="12.7109375" style="67" customWidth="1"/>
    <col min="9738" max="9738" width="16.85546875" style="67" customWidth="1"/>
    <col min="9739" max="9741" width="13.7109375" style="67" customWidth="1"/>
    <col min="9742" max="9742" width="22.85546875" style="67" customWidth="1"/>
    <col min="9743" max="9743" width="11.7109375" style="67" customWidth="1"/>
    <col min="9744" max="9744" width="16.42578125" style="67" customWidth="1"/>
    <col min="9745" max="9983" width="11.42578125" style="67"/>
    <col min="9984" max="9984" width="14.42578125" style="67" customWidth="1"/>
    <col min="9985" max="9985" width="34.28515625" style="67" customWidth="1"/>
    <col min="9986" max="9986" width="0" style="67" hidden="1" customWidth="1"/>
    <col min="9987" max="9987" width="20.28515625" style="67" customWidth="1"/>
    <col min="9988" max="9990" width="13.7109375" style="67" customWidth="1"/>
    <col min="9991" max="9991" width="14.140625" style="67" customWidth="1"/>
    <col min="9992" max="9993" width="12.7109375" style="67" customWidth="1"/>
    <col min="9994" max="9994" width="16.85546875" style="67" customWidth="1"/>
    <col min="9995" max="9997" width="13.7109375" style="67" customWidth="1"/>
    <col min="9998" max="9998" width="22.85546875" style="67" customWidth="1"/>
    <col min="9999" max="9999" width="11.7109375" style="67" customWidth="1"/>
    <col min="10000" max="10000" width="16.42578125" style="67" customWidth="1"/>
    <col min="10001" max="10239" width="11.42578125" style="67"/>
    <col min="10240" max="10240" width="14.42578125" style="67" customWidth="1"/>
    <col min="10241" max="10241" width="34.28515625" style="67" customWidth="1"/>
    <col min="10242" max="10242" width="0" style="67" hidden="1" customWidth="1"/>
    <col min="10243" max="10243" width="20.28515625" style="67" customWidth="1"/>
    <col min="10244" max="10246" width="13.7109375" style="67" customWidth="1"/>
    <col min="10247" max="10247" width="14.140625" style="67" customWidth="1"/>
    <col min="10248" max="10249" width="12.7109375" style="67" customWidth="1"/>
    <col min="10250" max="10250" width="16.85546875" style="67" customWidth="1"/>
    <col min="10251" max="10253" width="13.7109375" style="67" customWidth="1"/>
    <col min="10254" max="10254" width="22.85546875" style="67" customWidth="1"/>
    <col min="10255" max="10255" width="11.7109375" style="67" customWidth="1"/>
    <col min="10256" max="10256" width="16.42578125" style="67" customWidth="1"/>
    <col min="10257" max="10495" width="11.42578125" style="67"/>
    <col min="10496" max="10496" width="14.42578125" style="67" customWidth="1"/>
    <col min="10497" max="10497" width="34.28515625" style="67" customWidth="1"/>
    <col min="10498" max="10498" width="0" style="67" hidden="1" customWidth="1"/>
    <col min="10499" max="10499" width="20.28515625" style="67" customWidth="1"/>
    <col min="10500" max="10502" width="13.7109375" style="67" customWidth="1"/>
    <col min="10503" max="10503" width="14.140625" style="67" customWidth="1"/>
    <col min="10504" max="10505" width="12.7109375" style="67" customWidth="1"/>
    <col min="10506" max="10506" width="16.85546875" style="67" customWidth="1"/>
    <col min="10507" max="10509" width="13.7109375" style="67" customWidth="1"/>
    <col min="10510" max="10510" width="22.85546875" style="67" customWidth="1"/>
    <col min="10511" max="10511" width="11.7109375" style="67" customWidth="1"/>
    <col min="10512" max="10512" width="16.42578125" style="67" customWidth="1"/>
    <col min="10513" max="10751" width="11.42578125" style="67"/>
    <col min="10752" max="10752" width="14.42578125" style="67" customWidth="1"/>
    <col min="10753" max="10753" width="34.28515625" style="67" customWidth="1"/>
    <col min="10754" max="10754" width="0" style="67" hidden="1" customWidth="1"/>
    <col min="10755" max="10755" width="20.28515625" style="67" customWidth="1"/>
    <col min="10756" max="10758" width="13.7109375" style="67" customWidth="1"/>
    <col min="10759" max="10759" width="14.140625" style="67" customWidth="1"/>
    <col min="10760" max="10761" width="12.7109375" style="67" customWidth="1"/>
    <col min="10762" max="10762" width="16.85546875" style="67" customWidth="1"/>
    <col min="10763" max="10765" width="13.7109375" style="67" customWidth="1"/>
    <col min="10766" max="10766" width="22.85546875" style="67" customWidth="1"/>
    <col min="10767" max="10767" width="11.7109375" style="67" customWidth="1"/>
    <col min="10768" max="10768" width="16.42578125" style="67" customWidth="1"/>
    <col min="10769" max="11007" width="11.42578125" style="67"/>
    <col min="11008" max="11008" width="14.42578125" style="67" customWidth="1"/>
    <col min="11009" max="11009" width="34.28515625" style="67" customWidth="1"/>
    <col min="11010" max="11010" width="0" style="67" hidden="1" customWidth="1"/>
    <col min="11011" max="11011" width="20.28515625" style="67" customWidth="1"/>
    <col min="11012" max="11014" width="13.7109375" style="67" customWidth="1"/>
    <col min="11015" max="11015" width="14.140625" style="67" customWidth="1"/>
    <col min="11016" max="11017" width="12.7109375" style="67" customWidth="1"/>
    <col min="11018" max="11018" width="16.85546875" style="67" customWidth="1"/>
    <col min="11019" max="11021" width="13.7109375" style="67" customWidth="1"/>
    <col min="11022" max="11022" width="22.85546875" style="67" customWidth="1"/>
    <col min="11023" max="11023" width="11.7109375" style="67" customWidth="1"/>
    <col min="11024" max="11024" width="16.42578125" style="67" customWidth="1"/>
    <col min="11025" max="11263" width="11.42578125" style="67"/>
    <col min="11264" max="11264" width="14.42578125" style="67" customWidth="1"/>
    <col min="11265" max="11265" width="34.28515625" style="67" customWidth="1"/>
    <col min="11266" max="11266" width="0" style="67" hidden="1" customWidth="1"/>
    <col min="11267" max="11267" width="20.28515625" style="67" customWidth="1"/>
    <col min="11268" max="11270" width="13.7109375" style="67" customWidth="1"/>
    <col min="11271" max="11271" width="14.140625" style="67" customWidth="1"/>
    <col min="11272" max="11273" width="12.7109375" style="67" customWidth="1"/>
    <col min="11274" max="11274" width="16.85546875" style="67" customWidth="1"/>
    <col min="11275" max="11277" width="13.7109375" style="67" customWidth="1"/>
    <col min="11278" max="11278" width="22.85546875" style="67" customWidth="1"/>
    <col min="11279" max="11279" width="11.7109375" style="67" customWidth="1"/>
    <col min="11280" max="11280" width="16.42578125" style="67" customWidth="1"/>
    <col min="11281" max="11519" width="11.42578125" style="67"/>
    <col min="11520" max="11520" width="14.42578125" style="67" customWidth="1"/>
    <col min="11521" max="11521" width="34.28515625" style="67" customWidth="1"/>
    <col min="11522" max="11522" width="0" style="67" hidden="1" customWidth="1"/>
    <col min="11523" max="11523" width="20.28515625" style="67" customWidth="1"/>
    <col min="11524" max="11526" width="13.7109375" style="67" customWidth="1"/>
    <col min="11527" max="11527" width="14.140625" style="67" customWidth="1"/>
    <col min="11528" max="11529" width="12.7109375" style="67" customWidth="1"/>
    <col min="11530" max="11530" width="16.85546875" style="67" customWidth="1"/>
    <col min="11531" max="11533" width="13.7109375" style="67" customWidth="1"/>
    <col min="11534" max="11534" width="22.85546875" style="67" customWidth="1"/>
    <col min="11535" max="11535" width="11.7109375" style="67" customWidth="1"/>
    <col min="11536" max="11536" width="16.42578125" style="67" customWidth="1"/>
    <col min="11537" max="11775" width="11.42578125" style="67"/>
    <col min="11776" max="11776" width="14.42578125" style="67" customWidth="1"/>
    <col min="11777" max="11777" width="34.28515625" style="67" customWidth="1"/>
    <col min="11778" max="11778" width="0" style="67" hidden="1" customWidth="1"/>
    <col min="11779" max="11779" width="20.28515625" style="67" customWidth="1"/>
    <col min="11780" max="11782" width="13.7109375" style="67" customWidth="1"/>
    <col min="11783" max="11783" width="14.140625" style="67" customWidth="1"/>
    <col min="11784" max="11785" width="12.7109375" style="67" customWidth="1"/>
    <col min="11786" max="11786" width="16.85546875" style="67" customWidth="1"/>
    <col min="11787" max="11789" width="13.7109375" style="67" customWidth="1"/>
    <col min="11790" max="11790" width="22.85546875" style="67" customWidth="1"/>
    <col min="11791" max="11791" width="11.7109375" style="67" customWidth="1"/>
    <col min="11792" max="11792" width="16.42578125" style="67" customWidth="1"/>
    <col min="11793" max="12031" width="11.42578125" style="67"/>
    <col min="12032" max="12032" width="14.42578125" style="67" customWidth="1"/>
    <col min="12033" max="12033" width="34.28515625" style="67" customWidth="1"/>
    <col min="12034" max="12034" width="0" style="67" hidden="1" customWidth="1"/>
    <col min="12035" max="12035" width="20.28515625" style="67" customWidth="1"/>
    <col min="12036" max="12038" width="13.7109375" style="67" customWidth="1"/>
    <col min="12039" max="12039" width="14.140625" style="67" customWidth="1"/>
    <col min="12040" max="12041" width="12.7109375" style="67" customWidth="1"/>
    <col min="12042" max="12042" width="16.85546875" style="67" customWidth="1"/>
    <col min="12043" max="12045" width="13.7109375" style="67" customWidth="1"/>
    <col min="12046" max="12046" width="22.85546875" style="67" customWidth="1"/>
    <col min="12047" max="12047" width="11.7109375" style="67" customWidth="1"/>
    <col min="12048" max="12048" width="16.42578125" style="67" customWidth="1"/>
    <col min="12049" max="12287" width="11.42578125" style="67"/>
    <col min="12288" max="12288" width="14.42578125" style="67" customWidth="1"/>
    <col min="12289" max="12289" width="34.28515625" style="67" customWidth="1"/>
    <col min="12290" max="12290" width="0" style="67" hidden="1" customWidth="1"/>
    <col min="12291" max="12291" width="20.28515625" style="67" customWidth="1"/>
    <col min="12292" max="12294" width="13.7109375" style="67" customWidth="1"/>
    <col min="12295" max="12295" width="14.140625" style="67" customWidth="1"/>
    <col min="12296" max="12297" width="12.7109375" style="67" customWidth="1"/>
    <col min="12298" max="12298" width="16.85546875" style="67" customWidth="1"/>
    <col min="12299" max="12301" width="13.7109375" style="67" customWidth="1"/>
    <col min="12302" max="12302" width="22.85546875" style="67" customWidth="1"/>
    <col min="12303" max="12303" width="11.7109375" style="67" customWidth="1"/>
    <col min="12304" max="12304" width="16.42578125" style="67" customWidth="1"/>
    <col min="12305" max="12543" width="11.42578125" style="67"/>
    <col min="12544" max="12544" width="14.42578125" style="67" customWidth="1"/>
    <col min="12545" max="12545" width="34.28515625" style="67" customWidth="1"/>
    <col min="12546" max="12546" width="0" style="67" hidden="1" customWidth="1"/>
    <col min="12547" max="12547" width="20.28515625" style="67" customWidth="1"/>
    <col min="12548" max="12550" width="13.7109375" style="67" customWidth="1"/>
    <col min="12551" max="12551" width="14.140625" style="67" customWidth="1"/>
    <col min="12552" max="12553" width="12.7109375" style="67" customWidth="1"/>
    <col min="12554" max="12554" width="16.85546875" style="67" customWidth="1"/>
    <col min="12555" max="12557" width="13.7109375" style="67" customWidth="1"/>
    <col min="12558" max="12558" width="22.85546875" style="67" customWidth="1"/>
    <col min="12559" max="12559" width="11.7109375" style="67" customWidth="1"/>
    <col min="12560" max="12560" width="16.42578125" style="67" customWidth="1"/>
    <col min="12561" max="12799" width="11.42578125" style="67"/>
    <col min="12800" max="12800" width="14.42578125" style="67" customWidth="1"/>
    <col min="12801" max="12801" width="34.28515625" style="67" customWidth="1"/>
    <col min="12802" max="12802" width="0" style="67" hidden="1" customWidth="1"/>
    <col min="12803" max="12803" width="20.28515625" style="67" customWidth="1"/>
    <col min="12804" max="12806" width="13.7109375" style="67" customWidth="1"/>
    <col min="12807" max="12807" width="14.140625" style="67" customWidth="1"/>
    <col min="12808" max="12809" width="12.7109375" style="67" customWidth="1"/>
    <col min="12810" max="12810" width="16.85546875" style="67" customWidth="1"/>
    <col min="12811" max="12813" width="13.7109375" style="67" customWidth="1"/>
    <col min="12814" max="12814" width="22.85546875" style="67" customWidth="1"/>
    <col min="12815" max="12815" width="11.7109375" style="67" customWidth="1"/>
    <col min="12816" max="12816" width="16.42578125" style="67" customWidth="1"/>
    <col min="12817" max="13055" width="11.42578125" style="67"/>
    <col min="13056" max="13056" width="14.42578125" style="67" customWidth="1"/>
    <col min="13057" max="13057" width="34.28515625" style="67" customWidth="1"/>
    <col min="13058" max="13058" width="0" style="67" hidden="1" customWidth="1"/>
    <col min="13059" max="13059" width="20.28515625" style="67" customWidth="1"/>
    <col min="13060" max="13062" width="13.7109375" style="67" customWidth="1"/>
    <col min="13063" max="13063" width="14.140625" style="67" customWidth="1"/>
    <col min="13064" max="13065" width="12.7109375" style="67" customWidth="1"/>
    <col min="13066" max="13066" width="16.85546875" style="67" customWidth="1"/>
    <col min="13067" max="13069" width="13.7109375" style="67" customWidth="1"/>
    <col min="13070" max="13070" width="22.85546875" style="67" customWidth="1"/>
    <col min="13071" max="13071" width="11.7109375" style="67" customWidth="1"/>
    <col min="13072" max="13072" width="16.42578125" style="67" customWidth="1"/>
    <col min="13073" max="13311" width="11.42578125" style="67"/>
    <col min="13312" max="13312" width="14.42578125" style="67" customWidth="1"/>
    <col min="13313" max="13313" width="34.28515625" style="67" customWidth="1"/>
    <col min="13314" max="13314" width="0" style="67" hidden="1" customWidth="1"/>
    <col min="13315" max="13315" width="20.28515625" style="67" customWidth="1"/>
    <col min="13316" max="13318" width="13.7109375" style="67" customWidth="1"/>
    <col min="13319" max="13319" width="14.140625" style="67" customWidth="1"/>
    <col min="13320" max="13321" width="12.7109375" style="67" customWidth="1"/>
    <col min="13322" max="13322" width="16.85546875" style="67" customWidth="1"/>
    <col min="13323" max="13325" width="13.7109375" style="67" customWidth="1"/>
    <col min="13326" max="13326" width="22.85546875" style="67" customWidth="1"/>
    <col min="13327" max="13327" width="11.7109375" style="67" customWidth="1"/>
    <col min="13328" max="13328" width="16.42578125" style="67" customWidth="1"/>
    <col min="13329" max="13567" width="11.42578125" style="67"/>
    <col min="13568" max="13568" width="14.42578125" style="67" customWidth="1"/>
    <col min="13569" max="13569" width="34.28515625" style="67" customWidth="1"/>
    <col min="13570" max="13570" width="0" style="67" hidden="1" customWidth="1"/>
    <col min="13571" max="13571" width="20.28515625" style="67" customWidth="1"/>
    <col min="13572" max="13574" width="13.7109375" style="67" customWidth="1"/>
    <col min="13575" max="13575" width="14.140625" style="67" customWidth="1"/>
    <col min="13576" max="13577" width="12.7109375" style="67" customWidth="1"/>
    <col min="13578" max="13578" width="16.85546875" style="67" customWidth="1"/>
    <col min="13579" max="13581" width="13.7109375" style="67" customWidth="1"/>
    <col min="13582" max="13582" width="22.85546875" style="67" customWidth="1"/>
    <col min="13583" max="13583" width="11.7109375" style="67" customWidth="1"/>
    <col min="13584" max="13584" width="16.42578125" style="67" customWidth="1"/>
    <col min="13585" max="13823" width="11.42578125" style="67"/>
    <col min="13824" max="13824" width="14.42578125" style="67" customWidth="1"/>
    <col min="13825" max="13825" width="34.28515625" style="67" customWidth="1"/>
    <col min="13826" max="13826" width="0" style="67" hidden="1" customWidth="1"/>
    <col min="13827" max="13827" width="20.28515625" style="67" customWidth="1"/>
    <col min="13828" max="13830" width="13.7109375" style="67" customWidth="1"/>
    <col min="13831" max="13831" width="14.140625" style="67" customWidth="1"/>
    <col min="13832" max="13833" width="12.7109375" style="67" customWidth="1"/>
    <col min="13834" max="13834" width="16.85546875" style="67" customWidth="1"/>
    <col min="13835" max="13837" width="13.7109375" style="67" customWidth="1"/>
    <col min="13838" max="13838" width="22.85546875" style="67" customWidth="1"/>
    <col min="13839" max="13839" width="11.7109375" style="67" customWidth="1"/>
    <col min="13840" max="13840" width="16.42578125" style="67" customWidth="1"/>
    <col min="13841" max="14079" width="11.42578125" style="67"/>
    <col min="14080" max="14080" width="14.42578125" style="67" customWidth="1"/>
    <col min="14081" max="14081" width="34.28515625" style="67" customWidth="1"/>
    <col min="14082" max="14082" width="0" style="67" hidden="1" customWidth="1"/>
    <col min="14083" max="14083" width="20.28515625" style="67" customWidth="1"/>
    <col min="14084" max="14086" width="13.7109375" style="67" customWidth="1"/>
    <col min="14087" max="14087" width="14.140625" style="67" customWidth="1"/>
    <col min="14088" max="14089" width="12.7109375" style="67" customWidth="1"/>
    <col min="14090" max="14090" width="16.85546875" style="67" customWidth="1"/>
    <col min="14091" max="14093" width="13.7109375" style="67" customWidth="1"/>
    <col min="14094" max="14094" width="22.85546875" style="67" customWidth="1"/>
    <col min="14095" max="14095" width="11.7109375" style="67" customWidth="1"/>
    <col min="14096" max="14096" width="16.42578125" style="67" customWidth="1"/>
    <col min="14097" max="14335" width="11.42578125" style="67"/>
    <col min="14336" max="14336" width="14.42578125" style="67" customWidth="1"/>
    <col min="14337" max="14337" width="34.28515625" style="67" customWidth="1"/>
    <col min="14338" max="14338" width="0" style="67" hidden="1" customWidth="1"/>
    <col min="14339" max="14339" width="20.28515625" style="67" customWidth="1"/>
    <col min="14340" max="14342" width="13.7109375" style="67" customWidth="1"/>
    <col min="14343" max="14343" width="14.140625" style="67" customWidth="1"/>
    <col min="14344" max="14345" width="12.7109375" style="67" customWidth="1"/>
    <col min="14346" max="14346" width="16.85546875" style="67" customWidth="1"/>
    <col min="14347" max="14349" width="13.7109375" style="67" customWidth="1"/>
    <col min="14350" max="14350" width="22.85546875" style="67" customWidth="1"/>
    <col min="14351" max="14351" width="11.7109375" style="67" customWidth="1"/>
    <col min="14352" max="14352" width="16.42578125" style="67" customWidth="1"/>
    <col min="14353" max="14591" width="11.42578125" style="67"/>
    <col min="14592" max="14592" width="14.42578125" style="67" customWidth="1"/>
    <col min="14593" max="14593" width="34.28515625" style="67" customWidth="1"/>
    <col min="14594" max="14594" width="0" style="67" hidden="1" customWidth="1"/>
    <col min="14595" max="14595" width="20.28515625" style="67" customWidth="1"/>
    <col min="14596" max="14598" width="13.7109375" style="67" customWidth="1"/>
    <col min="14599" max="14599" width="14.140625" style="67" customWidth="1"/>
    <col min="14600" max="14601" width="12.7109375" style="67" customWidth="1"/>
    <col min="14602" max="14602" width="16.85546875" style="67" customWidth="1"/>
    <col min="14603" max="14605" width="13.7109375" style="67" customWidth="1"/>
    <col min="14606" max="14606" width="22.85546875" style="67" customWidth="1"/>
    <col min="14607" max="14607" width="11.7109375" style="67" customWidth="1"/>
    <col min="14608" max="14608" width="16.42578125" style="67" customWidth="1"/>
    <col min="14609" max="14847" width="11.42578125" style="67"/>
    <col min="14848" max="14848" width="14.42578125" style="67" customWidth="1"/>
    <col min="14849" max="14849" width="34.28515625" style="67" customWidth="1"/>
    <col min="14850" max="14850" width="0" style="67" hidden="1" customWidth="1"/>
    <col min="14851" max="14851" width="20.28515625" style="67" customWidth="1"/>
    <col min="14852" max="14854" width="13.7109375" style="67" customWidth="1"/>
    <col min="14855" max="14855" width="14.140625" style="67" customWidth="1"/>
    <col min="14856" max="14857" width="12.7109375" style="67" customWidth="1"/>
    <col min="14858" max="14858" width="16.85546875" style="67" customWidth="1"/>
    <col min="14859" max="14861" width="13.7109375" style="67" customWidth="1"/>
    <col min="14862" max="14862" width="22.85546875" style="67" customWidth="1"/>
    <col min="14863" max="14863" width="11.7109375" style="67" customWidth="1"/>
    <col min="14864" max="14864" width="16.42578125" style="67" customWidth="1"/>
    <col min="14865" max="15103" width="11.42578125" style="67"/>
    <col min="15104" max="15104" width="14.42578125" style="67" customWidth="1"/>
    <col min="15105" max="15105" width="34.28515625" style="67" customWidth="1"/>
    <col min="15106" max="15106" width="0" style="67" hidden="1" customWidth="1"/>
    <col min="15107" max="15107" width="20.28515625" style="67" customWidth="1"/>
    <col min="15108" max="15110" width="13.7109375" style="67" customWidth="1"/>
    <col min="15111" max="15111" width="14.140625" style="67" customWidth="1"/>
    <col min="15112" max="15113" width="12.7109375" style="67" customWidth="1"/>
    <col min="15114" max="15114" width="16.85546875" style="67" customWidth="1"/>
    <col min="15115" max="15117" width="13.7109375" style="67" customWidth="1"/>
    <col min="15118" max="15118" width="22.85546875" style="67" customWidth="1"/>
    <col min="15119" max="15119" width="11.7109375" style="67" customWidth="1"/>
    <col min="15120" max="15120" width="16.42578125" style="67" customWidth="1"/>
    <col min="15121" max="15359" width="11.42578125" style="67"/>
    <col min="15360" max="15360" width="14.42578125" style="67" customWidth="1"/>
    <col min="15361" max="15361" width="34.28515625" style="67" customWidth="1"/>
    <col min="15362" max="15362" width="0" style="67" hidden="1" customWidth="1"/>
    <col min="15363" max="15363" width="20.28515625" style="67" customWidth="1"/>
    <col min="15364" max="15366" width="13.7109375" style="67" customWidth="1"/>
    <col min="15367" max="15367" width="14.140625" style="67" customWidth="1"/>
    <col min="15368" max="15369" width="12.7109375" style="67" customWidth="1"/>
    <col min="15370" max="15370" width="16.85546875" style="67" customWidth="1"/>
    <col min="15371" max="15373" width="13.7109375" style="67" customWidth="1"/>
    <col min="15374" max="15374" width="22.85546875" style="67" customWidth="1"/>
    <col min="15375" max="15375" width="11.7109375" style="67" customWidth="1"/>
    <col min="15376" max="15376" width="16.42578125" style="67" customWidth="1"/>
    <col min="15377" max="15615" width="11.42578125" style="67"/>
    <col min="15616" max="15616" width="14.42578125" style="67" customWidth="1"/>
    <col min="15617" max="15617" width="34.28515625" style="67" customWidth="1"/>
    <col min="15618" max="15618" width="0" style="67" hidden="1" customWidth="1"/>
    <col min="15619" max="15619" width="20.28515625" style="67" customWidth="1"/>
    <col min="15620" max="15622" width="13.7109375" style="67" customWidth="1"/>
    <col min="15623" max="15623" width="14.140625" style="67" customWidth="1"/>
    <col min="15624" max="15625" width="12.7109375" style="67" customWidth="1"/>
    <col min="15626" max="15626" width="16.85546875" style="67" customWidth="1"/>
    <col min="15627" max="15629" width="13.7109375" style="67" customWidth="1"/>
    <col min="15630" max="15630" width="22.85546875" style="67" customWidth="1"/>
    <col min="15631" max="15631" width="11.7109375" style="67" customWidth="1"/>
    <col min="15632" max="15632" width="16.42578125" style="67" customWidth="1"/>
    <col min="15633" max="15871" width="11.42578125" style="67"/>
    <col min="15872" max="15872" width="14.42578125" style="67" customWidth="1"/>
    <col min="15873" max="15873" width="34.28515625" style="67" customWidth="1"/>
    <col min="15874" max="15874" width="0" style="67" hidden="1" customWidth="1"/>
    <col min="15875" max="15875" width="20.28515625" style="67" customWidth="1"/>
    <col min="15876" max="15878" width="13.7109375" style="67" customWidth="1"/>
    <col min="15879" max="15879" width="14.140625" style="67" customWidth="1"/>
    <col min="15880" max="15881" width="12.7109375" style="67" customWidth="1"/>
    <col min="15882" max="15882" width="16.85546875" style="67" customWidth="1"/>
    <col min="15883" max="15885" width="13.7109375" style="67" customWidth="1"/>
    <col min="15886" max="15886" width="22.85546875" style="67" customWidth="1"/>
    <col min="15887" max="15887" width="11.7109375" style="67" customWidth="1"/>
    <col min="15888" max="15888" width="16.42578125" style="67" customWidth="1"/>
    <col min="15889" max="16127" width="11.42578125" style="67"/>
    <col min="16128" max="16128" width="14.42578125" style="67" customWidth="1"/>
    <col min="16129" max="16129" width="34.28515625" style="67" customWidth="1"/>
    <col min="16130" max="16130" width="0" style="67" hidden="1" customWidth="1"/>
    <col min="16131" max="16131" width="20.28515625" style="67" customWidth="1"/>
    <col min="16132" max="16134" width="13.7109375" style="67" customWidth="1"/>
    <col min="16135" max="16135" width="14.140625" style="67" customWidth="1"/>
    <col min="16136" max="16137" width="12.7109375" style="67" customWidth="1"/>
    <col min="16138" max="16138" width="16.85546875" style="67" customWidth="1"/>
    <col min="16139" max="16141" width="13.7109375" style="67" customWidth="1"/>
    <col min="16142" max="16142" width="22.85546875" style="67" customWidth="1"/>
    <col min="16143" max="16143" width="11.7109375" style="67" customWidth="1"/>
    <col min="16144" max="16144" width="16.42578125" style="67" customWidth="1"/>
    <col min="16145" max="16384" width="11.42578125" style="67"/>
  </cols>
  <sheetData>
    <row r="1" spans="1:21" ht="18" customHeight="1" x14ac:dyDescent="0.2">
      <c r="A1" s="497" t="s">
        <v>224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144">
        <v>7.5345000000000004</v>
      </c>
    </row>
    <row r="2" spans="1:21" ht="12.75" customHeight="1" x14ac:dyDescent="0.2">
      <c r="A2" s="68"/>
      <c r="B2" s="69"/>
      <c r="C2" s="69"/>
      <c r="D2" s="69" t="s">
        <v>62</v>
      </c>
      <c r="E2" s="155" t="s">
        <v>63</v>
      </c>
      <c r="F2" s="198"/>
      <c r="G2" s="221" t="s">
        <v>64</v>
      </c>
      <c r="H2" s="177" t="s">
        <v>65</v>
      </c>
      <c r="I2" s="69"/>
      <c r="J2" s="177" t="s">
        <v>66</v>
      </c>
      <c r="K2" s="69">
        <v>6</v>
      </c>
      <c r="L2" s="69"/>
      <c r="M2" s="69"/>
    </row>
    <row r="3" spans="1:21" s="73" customFormat="1" ht="89.25" x14ac:dyDescent="0.2">
      <c r="A3" s="70" t="s">
        <v>36</v>
      </c>
      <c r="B3" s="70" t="s">
        <v>60</v>
      </c>
      <c r="C3" s="71" t="s">
        <v>217</v>
      </c>
      <c r="D3" s="70" t="s">
        <v>20</v>
      </c>
      <c r="E3" s="156" t="s">
        <v>67</v>
      </c>
      <c r="F3" s="199" t="s">
        <v>249</v>
      </c>
      <c r="G3" s="222" t="s">
        <v>69</v>
      </c>
      <c r="H3" s="242" t="s">
        <v>70</v>
      </c>
      <c r="I3" s="70" t="s">
        <v>321</v>
      </c>
      <c r="J3" s="242" t="s">
        <v>71</v>
      </c>
      <c r="K3" s="70" t="s">
        <v>72</v>
      </c>
      <c r="L3" s="70" t="s">
        <v>73</v>
      </c>
      <c r="M3" s="70" t="s">
        <v>40</v>
      </c>
      <c r="O3" s="79">
        <f>'POSEBNI DIO'!K3</f>
        <v>1325588.2343884795</v>
      </c>
      <c r="P3" s="297">
        <f>O3-O5</f>
        <v>0</v>
      </c>
    </row>
    <row r="4" spans="1:21" ht="12.75" customHeight="1" x14ac:dyDescent="0.2">
      <c r="A4" s="68"/>
      <c r="B4" s="74"/>
      <c r="C4" s="75"/>
      <c r="D4" s="75"/>
      <c r="E4" s="157"/>
      <c r="F4" s="200"/>
      <c r="G4" s="52"/>
      <c r="H4" s="178"/>
      <c r="I4" s="75"/>
      <c r="J4" s="178"/>
      <c r="K4" s="75"/>
      <c r="L4" s="76"/>
      <c r="M4" s="76"/>
    </row>
    <row r="5" spans="1:21" s="73" customFormat="1" x14ac:dyDescent="0.2">
      <c r="A5" s="68"/>
      <c r="B5" s="77" t="s">
        <v>74</v>
      </c>
      <c r="C5" s="78">
        <f>SUM(D5:M5)</f>
        <v>1325588.2343884793</v>
      </c>
      <c r="D5" s="78">
        <f>D13+D138+D52+D7</f>
        <v>83727.5174198686</v>
      </c>
      <c r="E5" s="78">
        <f>E13+E138+E52+E7</f>
        <v>477.80211029265382</v>
      </c>
      <c r="F5" s="78">
        <f t="shared" ref="F5:M5" si="0">F13+F138+F52+F7</f>
        <v>8099.9402747362128</v>
      </c>
      <c r="G5" s="78">
        <f t="shared" si="0"/>
        <v>43065.233260335786</v>
      </c>
      <c r="H5" s="78">
        <f t="shared" si="0"/>
        <v>42503.948503550331</v>
      </c>
      <c r="I5" s="78">
        <f t="shared" si="0"/>
        <v>862.69825469506941</v>
      </c>
      <c r="J5" s="78">
        <f t="shared" si="0"/>
        <v>1146320.2033313422</v>
      </c>
      <c r="K5" s="78">
        <f t="shared" si="0"/>
        <v>530.89123365850423</v>
      </c>
      <c r="L5" s="78">
        <f t="shared" si="0"/>
        <v>0</v>
      </c>
      <c r="M5" s="78">
        <f t="shared" si="0"/>
        <v>0</v>
      </c>
      <c r="O5" s="79">
        <f>D5+E5+F5+G5+H5+I5+J5+K5</f>
        <v>1325588.2343884793</v>
      </c>
      <c r="P5" s="79"/>
    </row>
    <row r="6" spans="1:21" s="73" customFormat="1" x14ac:dyDescent="0.2">
      <c r="A6" s="68"/>
      <c r="B6" s="80" t="s">
        <v>75</v>
      </c>
      <c r="C6" s="81">
        <f>C13+C138</f>
        <v>1289272.4762094361</v>
      </c>
      <c r="D6" s="81">
        <f>D13+D138</f>
        <v>47411.759240825522</v>
      </c>
      <c r="E6" s="81">
        <f>E13+E138</f>
        <v>477.80211029265382</v>
      </c>
      <c r="F6" s="81">
        <f t="shared" ref="F6:M6" si="1">F13+F138</f>
        <v>8099.9402747362128</v>
      </c>
      <c r="G6" s="81">
        <f t="shared" si="1"/>
        <v>43065.233260335786</v>
      </c>
      <c r="H6" s="81">
        <f t="shared" si="1"/>
        <v>42503.948503550331</v>
      </c>
      <c r="I6" s="81">
        <f t="shared" si="1"/>
        <v>862.69825469506941</v>
      </c>
      <c r="J6" s="81">
        <f t="shared" si="1"/>
        <v>1146320.2033313422</v>
      </c>
      <c r="K6" s="81">
        <f t="shared" si="1"/>
        <v>530.89123365850423</v>
      </c>
      <c r="L6" s="81">
        <f t="shared" si="1"/>
        <v>0</v>
      </c>
      <c r="M6" s="81">
        <f t="shared" si="1"/>
        <v>0</v>
      </c>
      <c r="O6" s="79">
        <f>D6+E6+F6+G6+H6+I6+J6+K6</f>
        <v>1289272.4762094361</v>
      </c>
      <c r="P6" s="79"/>
    </row>
    <row r="7" spans="1:21" s="73" customFormat="1" ht="24" x14ac:dyDescent="0.2">
      <c r="A7" s="246" t="s">
        <v>76</v>
      </c>
      <c r="B7" s="246" t="s">
        <v>240</v>
      </c>
      <c r="C7" s="247">
        <f>SUM(D7:M7)</f>
        <v>2256.2877430486428</v>
      </c>
      <c r="D7" s="247">
        <f>D8</f>
        <v>2256.2877430486428</v>
      </c>
      <c r="E7" s="247">
        <f>E8+E25</f>
        <v>0</v>
      </c>
      <c r="F7" s="247"/>
      <c r="G7" s="247">
        <f>G8+G25</f>
        <v>0</v>
      </c>
      <c r="H7" s="247">
        <f>H8+H25</f>
        <v>0</v>
      </c>
      <c r="I7" s="247"/>
      <c r="J7" s="247">
        <f>J8+J25</f>
        <v>0</v>
      </c>
      <c r="K7" s="247">
        <f>K8+K25</f>
        <v>0</v>
      </c>
      <c r="L7" s="248">
        <f>L8+L25</f>
        <v>0</v>
      </c>
      <c r="M7" s="248">
        <f>M8+M25</f>
        <v>0</v>
      </c>
    </row>
    <row r="8" spans="1:21" s="73" customFormat="1" ht="23.25" customHeight="1" x14ac:dyDescent="0.2">
      <c r="A8" s="46" t="s">
        <v>241</v>
      </c>
      <c r="B8" s="148" t="s">
        <v>242</v>
      </c>
      <c r="C8" s="48">
        <f>C10</f>
        <v>2256.2877430486428</v>
      </c>
      <c r="D8" s="48">
        <f t="shared" ref="D8:M8" si="2">D10</f>
        <v>2256.2877430486428</v>
      </c>
      <c r="E8" s="48">
        <f t="shared" si="2"/>
        <v>0</v>
      </c>
      <c r="F8" s="48"/>
      <c r="G8" s="48">
        <f t="shared" si="2"/>
        <v>0</v>
      </c>
      <c r="H8" s="48">
        <f t="shared" si="2"/>
        <v>0</v>
      </c>
      <c r="I8" s="48"/>
      <c r="J8" s="48">
        <f t="shared" si="2"/>
        <v>0</v>
      </c>
      <c r="K8" s="48">
        <f t="shared" si="2"/>
        <v>0</v>
      </c>
      <c r="L8" s="49">
        <f t="shared" si="2"/>
        <v>0</v>
      </c>
      <c r="M8" s="49">
        <f t="shared" si="2"/>
        <v>0</v>
      </c>
    </row>
    <row r="9" spans="1:21" x14ac:dyDescent="0.2">
      <c r="A9" s="495" t="s">
        <v>245</v>
      </c>
      <c r="B9" s="496"/>
      <c r="C9" s="83">
        <f>SUM(D9:M9)</f>
        <v>2256.2877430486428</v>
      </c>
      <c r="D9" s="83">
        <f t="shared" ref="D9:M9" si="3">D10</f>
        <v>2256.2877430486428</v>
      </c>
      <c r="E9" s="83">
        <f t="shared" si="3"/>
        <v>0</v>
      </c>
      <c r="F9" s="83"/>
      <c r="G9" s="83">
        <f t="shared" si="3"/>
        <v>0</v>
      </c>
      <c r="H9" s="83">
        <f t="shared" si="3"/>
        <v>0</v>
      </c>
      <c r="I9" s="83"/>
      <c r="J9" s="83">
        <f t="shared" si="3"/>
        <v>0</v>
      </c>
      <c r="K9" s="83">
        <f t="shared" si="3"/>
        <v>0</v>
      </c>
      <c r="L9" s="84">
        <f t="shared" si="3"/>
        <v>0</v>
      </c>
      <c r="M9" s="84">
        <f t="shared" si="3"/>
        <v>0</v>
      </c>
      <c r="N9" s="73"/>
    </row>
    <row r="10" spans="1:21" s="73" customFormat="1" x14ac:dyDescent="0.2">
      <c r="A10" s="85">
        <v>3</v>
      </c>
      <c r="B10" s="86" t="s">
        <v>22</v>
      </c>
      <c r="C10" s="87">
        <f>SUM(D10:M10)</f>
        <v>2256.2877430486428</v>
      </c>
      <c r="D10" s="87">
        <f>D11</f>
        <v>2256.2877430486428</v>
      </c>
      <c r="E10" s="87">
        <f t="shared" ref="E10:M10" si="4">SUM(E12:E23)</f>
        <v>0</v>
      </c>
      <c r="F10" s="87">
        <f t="shared" si="4"/>
        <v>0</v>
      </c>
      <c r="G10" s="87">
        <f t="shared" si="4"/>
        <v>0</v>
      </c>
      <c r="H10" s="87">
        <f t="shared" si="4"/>
        <v>0</v>
      </c>
      <c r="I10" s="87">
        <f t="shared" si="4"/>
        <v>0</v>
      </c>
      <c r="J10" s="87">
        <f t="shared" si="4"/>
        <v>0</v>
      </c>
      <c r="K10" s="87">
        <f t="shared" si="4"/>
        <v>0</v>
      </c>
      <c r="L10" s="87">
        <f t="shared" si="4"/>
        <v>0</v>
      </c>
      <c r="M10" s="87">
        <f t="shared" si="4"/>
        <v>0</v>
      </c>
      <c r="N10" s="79"/>
    </row>
    <row r="11" spans="1:21" x14ac:dyDescent="0.2">
      <c r="A11" s="92">
        <v>37</v>
      </c>
      <c r="B11" s="93" t="s">
        <v>38</v>
      </c>
      <c r="C11" s="95">
        <f t="shared" ref="C11" si="5">SUM(D11:M11)</f>
        <v>2256.2877430486428</v>
      </c>
      <c r="D11" s="95">
        <f>D12</f>
        <v>2256.2877430486428</v>
      </c>
      <c r="E11" s="95">
        <f t="shared" ref="E11:M11" si="6">E12</f>
        <v>0</v>
      </c>
      <c r="F11" s="95">
        <f t="shared" si="6"/>
        <v>0</v>
      </c>
      <c r="G11" s="95">
        <f t="shared" si="6"/>
        <v>0</v>
      </c>
      <c r="H11" s="95">
        <f t="shared" si="6"/>
        <v>0</v>
      </c>
      <c r="I11" s="95">
        <f t="shared" si="6"/>
        <v>0</v>
      </c>
      <c r="J11" s="95">
        <f t="shared" si="6"/>
        <v>0</v>
      </c>
      <c r="K11" s="95">
        <f t="shared" si="6"/>
        <v>0</v>
      </c>
      <c r="L11" s="95">
        <f t="shared" si="6"/>
        <v>0</v>
      </c>
      <c r="M11" s="95">
        <f t="shared" si="6"/>
        <v>0</v>
      </c>
    </row>
    <row r="12" spans="1:21" ht="25.5" x14ac:dyDescent="0.2">
      <c r="A12" s="89">
        <v>3722</v>
      </c>
      <c r="B12" s="74" t="s">
        <v>246</v>
      </c>
      <c r="C12" s="75">
        <f>SUM(D12:M12)</f>
        <v>2256.2877430486428</v>
      </c>
      <c r="D12" s="50">
        <f>17000/N1</f>
        <v>2256.2877430486428</v>
      </c>
      <c r="E12" s="75"/>
      <c r="F12" s="75"/>
      <c r="G12" s="75"/>
      <c r="H12" s="75"/>
      <c r="I12" s="75"/>
      <c r="J12" s="75"/>
      <c r="K12" s="75"/>
      <c r="L12" s="88"/>
      <c r="M12" s="88"/>
    </row>
    <row r="13" spans="1:21" s="73" customFormat="1" ht="67.5" customHeight="1" x14ac:dyDescent="0.2">
      <c r="A13" s="43" t="s">
        <v>76</v>
      </c>
      <c r="B13" s="43" t="s">
        <v>84</v>
      </c>
      <c r="C13" s="44">
        <f>SUM(D13:M13)</f>
        <v>47411.759240825522</v>
      </c>
      <c r="D13" s="44">
        <f>D14+D38+D46</f>
        <v>47411.759240825522</v>
      </c>
      <c r="E13" s="159">
        <f t="shared" ref="E13:M13" si="7">E14+E38</f>
        <v>0</v>
      </c>
      <c r="F13" s="202"/>
      <c r="G13" s="224">
        <f t="shared" si="7"/>
        <v>0</v>
      </c>
      <c r="H13" s="180">
        <f t="shared" si="7"/>
        <v>0</v>
      </c>
      <c r="I13" s="44"/>
      <c r="J13" s="180">
        <f t="shared" si="7"/>
        <v>0</v>
      </c>
      <c r="K13" s="44">
        <f t="shared" si="7"/>
        <v>0</v>
      </c>
      <c r="L13" s="45">
        <f t="shared" si="7"/>
        <v>0</v>
      </c>
      <c r="M13" s="45">
        <f t="shared" si="7"/>
        <v>0</v>
      </c>
      <c r="N13" s="67"/>
      <c r="O13" s="67"/>
      <c r="P13" s="67"/>
      <c r="Q13" s="67"/>
      <c r="R13" s="67"/>
      <c r="S13" s="67"/>
      <c r="T13" s="67"/>
      <c r="U13" s="67"/>
    </row>
    <row r="14" spans="1:21" s="73" customFormat="1" ht="24" x14ac:dyDescent="0.2">
      <c r="A14" s="46" t="s">
        <v>85</v>
      </c>
      <c r="B14" s="46" t="s">
        <v>86</v>
      </c>
      <c r="C14" s="48">
        <f>C15</f>
        <v>39283.296834561006</v>
      </c>
      <c r="D14" s="48">
        <f>D15</f>
        <v>39283.296834561006</v>
      </c>
      <c r="E14" s="160">
        <f t="shared" ref="E14:M14" si="8">E15</f>
        <v>0</v>
      </c>
      <c r="F14" s="203"/>
      <c r="G14" s="225">
        <f t="shared" si="8"/>
        <v>0</v>
      </c>
      <c r="H14" s="181">
        <f t="shared" si="8"/>
        <v>0</v>
      </c>
      <c r="I14" s="48"/>
      <c r="J14" s="181">
        <f t="shared" si="8"/>
        <v>0</v>
      </c>
      <c r="K14" s="48">
        <f t="shared" si="8"/>
        <v>0</v>
      </c>
      <c r="L14" s="49">
        <f t="shared" si="8"/>
        <v>0</v>
      </c>
      <c r="M14" s="49">
        <f t="shared" si="8"/>
        <v>0</v>
      </c>
    </row>
    <row r="15" spans="1:21" s="73" customFormat="1" x14ac:dyDescent="0.2">
      <c r="A15" s="85">
        <v>3</v>
      </c>
      <c r="B15" s="86" t="s">
        <v>22</v>
      </c>
      <c r="C15" s="87">
        <f>SUM(D15:M15)</f>
        <v>39283.296834561006</v>
      </c>
      <c r="D15" s="87">
        <f>D16+D35</f>
        <v>39283.296834561006</v>
      </c>
      <c r="E15" s="162">
        <f t="shared" ref="E15:M15" si="9">SUM(E17:E36)</f>
        <v>0</v>
      </c>
      <c r="F15" s="205">
        <f t="shared" si="9"/>
        <v>0</v>
      </c>
      <c r="G15" s="227">
        <f t="shared" si="9"/>
        <v>0</v>
      </c>
      <c r="H15" s="183">
        <f t="shared" si="9"/>
        <v>0</v>
      </c>
      <c r="I15" s="87">
        <f t="shared" si="9"/>
        <v>0</v>
      </c>
      <c r="J15" s="183">
        <f t="shared" si="9"/>
        <v>0</v>
      </c>
      <c r="K15" s="87">
        <f t="shared" si="9"/>
        <v>0</v>
      </c>
      <c r="L15" s="87">
        <f t="shared" si="9"/>
        <v>0</v>
      </c>
      <c r="M15" s="87">
        <f t="shared" si="9"/>
        <v>0</v>
      </c>
      <c r="N15" s="79"/>
    </row>
    <row r="16" spans="1:21" x14ac:dyDescent="0.2">
      <c r="A16" s="92">
        <v>32</v>
      </c>
      <c r="B16" s="93" t="s">
        <v>38</v>
      </c>
      <c r="C16" s="95">
        <f t="shared" ref="C16" si="10">SUM(D16:M16)</f>
        <v>38155.152963036686</v>
      </c>
      <c r="D16" s="95">
        <f>SUM(D17:D34)</f>
        <v>38155.152963036686</v>
      </c>
      <c r="E16" s="163">
        <f t="shared" ref="E16:M16" si="11">E17+E19</f>
        <v>0</v>
      </c>
      <c r="F16" s="206"/>
      <c r="G16" s="228">
        <f t="shared" si="11"/>
        <v>0</v>
      </c>
      <c r="H16" s="184">
        <f t="shared" si="11"/>
        <v>0</v>
      </c>
      <c r="I16" s="95"/>
      <c r="J16" s="184">
        <f>J17+J19</f>
        <v>0</v>
      </c>
      <c r="K16" s="95">
        <f t="shared" si="11"/>
        <v>0</v>
      </c>
      <c r="L16" s="94">
        <f t="shared" si="11"/>
        <v>0</v>
      </c>
      <c r="M16" s="94">
        <f t="shared" si="11"/>
        <v>0</v>
      </c>
      <c r="N16" s="79"/>
    </row>
    <row r="17" spans="1:14" x14ac:dyDescent="0.2">
      <c r="A17" s="89">
        <v>3211</v>
      </c>
      <c r="B17" s="74" t="s">
        <v>87</v>
      </c>
      <c r="C17" s="75">
        <f>SUM(D17:M17)</f>
        <v>4645.298294511912</v>
      </c>
      <c r="D17" s="51">
        <f>35000/N1</f>
        <v>4645.298294511912</v>
      </c>
      <c r="E17" s="157"/>
      <c r="F17" s="200"/>
      <c r="G17" s="52"/>
      <c r="H17" s="178"/>
      <c r="I17" s="75"/>
      <c r="J17" s="178"/>
      <c r="K17" s="75"/>
      <c r="L17" s="88"/>
      <c r="M17" s="88"/>
      <c r="N17" s="79"/>
    </row>
    <row r="18" spans="1:14" x14ac:dyDescent="0.2">
      <c r="A18" s="89">
        <v>3213</v>
      </c>
      <c r="B18" s="74" t="s">
        <v>88</v>
      </c>
      <c r="C18" s="75">
        <f t="shared" ref="C18:C36" si="12">SUM(D18:M18)</f>
        <v>716.7031654389807</v>
      </c>
      <c r="D18" s="51">
        <f>5400/N1</f>
        <v>716.7031654389807</v>
      </c>
      <c r="E18" s="157"/>
      <c r="F18" s="200"/>
      <c r="G18" s="52"/>
      <c r="H18" s="178"/>
      <c r="I18" s="75"/>
      <c r="J18" s="178"/>
      <c r="K18" s="75"/>
      <c r="L18" s="88"/>
      <c r="M18" s="88"/>
      <c r="N18" s="79"/>
    </row>
    <row r="19" spans="1:14" x14ac:dyDescent="0.2">
      <c r="A19" s="89">
        <v>3221</v>
      </c>
      <c r="B19" s="74" t="s">
        <v>89</v>
      </c>
      <c r="C19" s="75">
        <f t="shared" si="12"/>
        <v>4742.8495586966619</v>
      </c>
      <c r="D19" s="51">
        <f>35735/N1</f>
        <v>4742.8495586966619</v>
      </c>
      <c r="E19" s="157"/>
      <c r="F19" s="200"/>
      <c r="G19" s="52"/>
      <c r="H19" s="178"/>
      <c r="I19" s="75"/>
      <c r="J19" s="178"/>
      <c r="K19" s="75"/>
      <c r="L19" s="245"/>
      <c r="M19" s="88"/>
      <c r="N19" s="79"/>
    </row>
    <row r="20" spans="1:14" x14ac:dyDescent="0.2">
      <c r="A20" s="89">
        <v>3223</v>
      </c>
      <c r="B20" s="74" t="s">
        <v>90</v>
      </c>
      <c r="C20" s="75">
        <f t="shared" si="12"/>
        <v>14599.508925608865</v>
      </c>
      <c r="D20" s="139">
        <f>110000/N1</f>
        <v>14599.508925608865</v>
      </c>
      <c r="E20" s="157"/>
      <c r="F20" s="200"/>
      <c r="G20" s="52"/>
      <c r="H20" s="178"/>
      <c r="I20" s="75"/>
      <c r="J20" s="178"/>
      <c r="K20" s="75"/>
      <c r="L20" s="88"/>
      <c r="M20" s="88"/>
      <c r="N20" s="79"/>
    </row>
    <row r="21" spans="1:14" x14ac:dyDescent="0.2">
      <c r="A21" s="89">
        <v>3225</v>
      </c>
      <c r="B21" s="74" t="s">
        <v>91</v>
      </c>
      <c r="C21" s="75">
        <f t="shared" si="12"/>
        <v>663.61404207313024</v>
      </c>
      <c r="D21" s="51">
        <f>5000/N1</f>
        <v>663.61404207313024</v>
      </c>
      <c r="E21" s="157"/>
      <c r="F21" s="200"/>
      <c r="G21" s="52"/>
      <c r="H21" s="178"/>
      <c r="I21" s="75"/>
      <c r="J21" s="178"/>
      <c r="K21" s="75"/>
      <c r="L21" s="88"/>
      <c r="M21" s="88"/>
      <c r="N21" s="79"/>
    </row>
    <row r="22" spans="1:14" x14ac:dyDescent="0.2">
      <c r="A22" s="89">
        <v>3227</v>
      </c>
      <c r="B22" s="74" t="s">
        <v>92</v>
      </c>
      <c r="C22" s="75">
        <f t="shared" si="12"/>
        <v>357.68796867741719</v>
      </c>
      <c r="D22" s="51">
        <f>2695/N1</f>
        <v>357.68796867741719</v>
      </c>
      <c r="E22" s="157"/>
      <c r="F22" s="200"/>
      <c r="G22" s="52"/>
      <c r="H22" s="178"/>
      <c r="I22" s="75"/>
      <c r="J22" s="178"/>
      <c r="K22" s="75"/>
      <c r="L22" s="88"/>
      <c r="M22" s="88"/>
      <c r="N22" s="79"/>
    </row>
    <row r="23" spans="1:14" x14ac:dyDescent="0.2">
      <c r="A23" s="89">
        <v>3231</v>
      </c>
      <c r="B23" s="74" t="s">
        <v>93</v>
      </c>
      <c r="C23" s="75">
        <f t="shared" si="12"/>
        <v>2389.0105514632687</v>
      </c>
      <c r="D23" s="51">
        <f>18000/N1</f>
        <v>2389.0105514632687</v>
      </c>
      <c r="E23" s="157"/>
      <c r="F23" s="200"/>
      <c r="G23" s="52"/>
      <c r="H23" s="178"/>
      <c r="I23" s="75"/>
      <c r="J23" s="178"/>
      <c r="K23" s="75"/>
      <c r="L23" s="88"/>
      <c r="M23" s="88"/>
      <c r="N23" s="79"/>
    </row>
    <row r="24" spans="1:14" x14ac:dyDescent="0.2">
      <c r="A24" s="89">
        <v>3233</v>
      </c>
      <c r="B24" s="74" t="s">
        <v>94</v>
      </c>
      <c r="C24" s="75">
        <f t="shared" si="12"/>
        <v>66.361404207313029</v>
      </c>
      <c r="D24" s="51">
        <f>500/N1</f>
        <v>66.361404207313029</v>
      </c>
      <c r="E24" s="157"/>
      <c r="F24" s="200"/>
      <c r="G24" s="52"/>
      <c r="H24" s="178"/>
      <c r="I24" s="75"/>
      <c r="J24" s="178"/>
      <c r="K24" s="75"/>
      <c r="L24" s="88"/>
      <c r="M24" s="88"/>
      <c r="N24" s="79"/>
    </row>
    <row r="25" spans="1:14" x14ac:dyDescent="0.2">
      <c r="A25" s="89">
        <v>3234</v>
      </c>
      <c r="B25" s="74" t="s">
        <v>95</v>
      </c>
      <c r="C25" s="75">
        <f t="shared" si="12"/>
        <v>3716.2386356095294</v>
      </c>
      <c r="D25" s="51">
        <f>28000/N1</f>
        <v>3716.2386356095294</v>
      </c>
      <c r="E25" s="157"/>
      <c r="F25" s="200"/>
      <c r="G25" s="52"/>
      <c r="H25" s="178"/>
      <c r="I25" s="75"/>
      <c r="J25" s="178"/>
      <c r="K25" s="75"/>
      <c r="L25" s="88"/>
      <c r="M25" s="88"/>
      <c r="N25" s="79"/>
    </row>
    <row r="26" spans="1:14" x14ac:dyDescent="0.2">
      <c r="A26" s="89">
        <v>3235</v>
      </c>
      <c r="B26" s="74" t="s">
        <v>96</v>
      </c>
      <c r="C26" s="75">
        <f t="shared" si="12"/>
        <v>331.80702103656512</v>
      </c>
      <c r="D26" s="51">
        <f>2500/N1</f>
        <v>331.80702103656512</v>
      </c>
      <c r="E26" s="157"/>
      <c r="F26" s="200"/>
      <c r="G26" s="52"/>
      <c r="H26" s="178"/>
      <c r="I26" s="75"/>
      <c r="J26" s="178"/>
      <c r="K26" s="75"/>
      <c r="L26" s="88"/>
      <c r="M26" s="88"/>
      <c r="N26" s="79"/>
    </row>
    <row r="27" spans="1:14" x14ac:dyDescent="0.2">
      <c r="A27" s="89">
        <v>3236</v>
      </c>
      <c r="B27" s="74" t="s">
        <v>97</v>
      </c>
      <c r="C27" s="75">
        <f t="shared" si="12"/>
        <v>1990.8421262193906</v>
      </c>
      <c r="D27" s="51">
        <f>15000/N1</f>
        <v>1990.8421262193906</v>
      </c>
      <c r="E27" s="157"/>
      <c r="F27" s="200"/>
      <c r="G27" s="52"/>
      <c r="H27" s="178"/>
      <c r="I27" s="75"/>
      <c r="J27" s="178"/>
      <c r="K27" s="75"/>
      <c r="L27" s="88"/>
      <c r="M27" s="88"/>
      <c r="N27" s="79"/>
    </row>
    <row r="28" spans="1:14" x14ac:dyDescent="0.2">
      <c r="A28" s="89">
        <v>3237</v>
      </c>
      <c r="B28" s="74" t="s">
        <v>98</v>
      </c>
      <c r="C28" s="75">
        <f t="shared" si="12"/>
        <v>597.25263786581718</v>
      </c>
      <c r="D28" s="51">
        <f>4500/N1</f>
        <v>597.25263786581718</v>
      </c>
      <c r="E28" s="157"/>
      <c r="F28" s="200"/>
      <c r="G28" s="52"/>
      <c r="H28" s="178"/>
      <c r="I28" s="75"/>
      <c r="J28" s="178"/>
      <c r="K28" s="75"/>
      <c r="L28" s="88"/>
      <c r="M28" s="88"/>
      <c r="N28" s="79"/>
    </row>
    <row r="29" spans="1:14" x14ac:dyDescent="0.2">
      <c r="A29" s="89">
        <v>3238</v>
      </c>
      <c r="B29" s="74" t="s">
        <v>99</v>
      </c>
      <c r="C29" s="75">
        <f t="shared" si="12"/>
        <v>1725.3965093901386</v>
      </c>
      <c r="D29" s="51">
        <f>13000/N1</f>
        <v>1725.3965093901386</v>
      </c>
      <c r="E29" s="157"/>
      <c r="F29" s="200"/>
      <c r="G29" s="52"/>
      <c r="H29" s="178"/>
      <c r="I29" s="75"/>
      <c r="J29" s="178"/>
      <c r="K29" s="75"/>
      <c r="L29" s="88"/>
      <c r="M29" s="88"/>
      <c r="N29" s="79"/>
    </row>
    <row r="30" spans="1:14" x14ac:dyDescent="0.2">
      <c r="A30" s="89">
        <v>3239</v>
      </c>
      <c r="B30" s="74" t="s">
        <v>100</v>
      </c>
      <c r="C30" s="75">
        <f t="shared" si="12"/>
        <v>464.52982945119118</v>
      </c>
      <c r="D30" s="51">
        <f>3500/N1</f>
        <v>464.52982945119118</v>
      </c>
      <c r="E30" s="157"/>
      <c r="F30" s="200"/>
      <c r="G30" s="52"/>
      <c r="H30" s="178"/>
      <c r="I30" s="75"/>
      <c r="J30" s="178"/>
      <c r="K30" s="75"/>
      <c r="L30" s="88"/>
      <c r="M30" s="88"/>
      <c r="N30" s="79"/>
    </row>
    <row r="31" spans="1:14" x14ac:dyDescent="0.2">
      <c r="A31" s="89">
        <v>3293</v>
      </c>
      <c r="B31" s="74" t="s">
        <v>101</v>
      </c>
      <c r="C31" s="75">
        <f t="shared" si="12"/>
        <v>398.16842524387812</v>
      </c>
      <c r="D31" s="51">
        <f>3000/N1</f>
        <v>398.16842524387812</v>
      </c>
      <c r="E31" s="157"/>
      <c r="F31" s="200"/>
      <c r="G31" s="52"/>
      <c r="H31" s="178"/>
      <c r="I31" s="75"/>
      <c r="J31" s="178"/>
      <c r="K31" s="75"/>
      <c r="L31" s="88"/>
      <c r="M31" s="88"/>
      <c r="N31" s="79"/>
    </row>
    <row r="32" spans="1:14" x14ac:dyDescent="0.2">
      <c r="A32" s="89">
        <v>3294</v>
      </c>
      <c r="B32" s="74" t="s">
        <v>102</v>
      </c>
      <c r="C32" s="75">
        <f t="shared" si="12"/>
        <v>152.63122967681994</v>
      </c>
      <c r="D32" s="51">
        <f>1150/N1</f>
        <v>152.63122967681994</v>
      </c>
      <c r="E32" s="157"/>
      <c r="F32" s="200"/>
      <c r="G32" s="52"/>
      <c r="H32" s="178"/>
      <c r="I32" s="75"/>
      <c r="J32" s="178"/>
      <c r="K32" s="75"/>
      <c r="L32" s="88"/>
      <c r="M32" s="88"/>
      <c r="N32" s="79"/>
    </row>
    <row r="33" spans="1:14" x14ac:dyDescent="0.2">
      <c r="A33" s="89">
        <v>3295</v>
      </c>
      <c r="B33" s="74" t="s">
        <v>103</v>
      </c>
      <c r="C33" s="75">
        <f t="shared" si="12"/>
        <v>132.72280841462606</v>
      </c>
      <c r="D33" s="51">
        <f>1000/N1</f>
        <v>132.72280841462606</v>
      </c>
      <c r="E33" s="157"/>
      <c r="F33" s="200"/>
      <c r="G33" s="52"/>
      <c r="H33" s="178"/>
      <c r="I33" s="75"/>
      <c r="J33" s="178"/>
      <c r="K33" s="75"/>
      <c r="L33" s="88"/>
      <c r="M33" s="88"/>
      <c r="N33" s="79"/>
    </row>
    <row r="34" spans="1:14" x14ac:dyDescent="0.2">
      <c r="A34" s="89">
        <v>3299</v>
      </c>
      <c r="B34" s="74" t="s">
        <v>104</v>
      </c>
      <c r="C34" s="75">
        <f t="shared" si="12"/>
        <v>464.52982945119118</v>
      </c>
      <c r="D34" s="51">
        <f>3500/N1</f>
        <v>464.52982945119118</v>
      </c>
      <c r="E34" s="157"/>
      <c r="F34" s="200"/>
      <c r="G34" s="52"/>
      <c r="H34" s="178"/>
      <c r="I34" s="75"/>
      <c r="J34" s="178"/>
      <c r="K34" s="75"/>
      <c r="L34" s="88"/>
      <c r="M34" s="88"/>
      <c r="N34" s="79"/>
    </row>
    <row r="35" spans="1:14" x14ac:dyDescent="0.2">
      <c r="A35" s="92">
        <v>34</v>
      </c>
      <c r="B35" s="93" t="s">
        <v>164</v>
      </c>
      <c r="C35" s="95">
        <f t="shared" si="12"/>
        <v>1128.1438715243214</v>
      </c>
      <c r="D35" s="95">
        <f>SUM(D36)</f>
        <v>1128.1438715243214</v>
      </c>
      <c r="E35" s="163">
        <f t="shared" ref="E35:M35" si="13">E36+E38</f>
        <v>0</v>
      </c>
      <c r="F35" s="206"/>
      <c r="G35" s="228">
        <f t="shared" si="13"/>
        <v>0</v>
      </c>
      <c r="H35" s="184">
        <f t="shared" si="13"/>
        <v>0</v>
      </c>
      <c r="I35" s="95"/>
      <c r="J35" s="184">
        <f>J36+J38</f>
        <v>0</v>
      </c>
      <c r="K35" s="95">
        <f t="shared" si="13"/>
        <v>0</v>
      </c>
      <c r="L35" s="94">
        <f t="shared" si="13"/>
        <v>0</v>
      </c>
      <c r="M35" s="94">
        <f t="shared" si="13"/>
        <v>0</v>
      </c>
      <c r="N35" s="79"/>
    </row>
    <row r="36" spans="1:14" x14ac:dyDescent="0.2">
      <c r="A36" s="89">
        <v>3431</v>
      </c>
      <c r="B36" s="74" t="s">
        <v>105</v>
      </c>
      <c r="C36" s="75">
        <f t="shared" si="12"/>
        <v>1128.1438715243214</v>
      </c>
      <c r="D36" s="51">
        <f>8500/N1</f>
        <v>1128.1438715243214</v>
      </c>
      <c r="E36" s="157"/>
      <c r="F36" s="200"/>
      <c r="G36" s="52"/>
      <c r="H36" s="178"/>
      <c r="I36" s="75"/>
      <c r="J36" s="178"/>
      <c r="K36" s="75"/>
      <c r="L36" s="88"/>
      <c r="M36" s="88"/>
    </row>
    <row r="37" spans="1:14" x14ac:dyDescent="0.2">
      <c r="A37" s="89"/>
      <c r="B37" s="74"/>
      <c r="C37" s="75"/>
      <c r="D37" s="75"/>
      <c r="E37" s="157"/>
      <c r="F37" s="200"/>
      <c r="G37" s="52"/>
      <c r="H37" s="178"/>
      <c r="I37" s="75"/>
      <c r="J37" s="178"/>
      <c r="K37" s="75"/>
      <c r="L37" s="76"/>
      <c r="M37" s="76"/>
    </row>
    <row r="38" spans="1:14" ht="24" x14ac:dyDescent="0.2">
      <c r="A38" s="46" t="s">
        <v>106</v>
      </c>
      <c r="B38" s="46" t="s">
        <v>107</v>
      </c>
      <c r="C38" s="48">
        <f>C39</f>
        <v>8128.4624062645162</v>
      </c>
      <c r="D38" s="48">
        <f t="shared" ref="D38:M39" si="14">D39</f>
        <v>8128.4624062645162</v>
      </c>
      <c r="E38" s="160">
        <f t="shared" si="14"/>
        <v>0</v>
      </c>
      <c r="F38" s="203"/>
      <c r="G38" s="225">
        <f t="shared" si="14"/>
        <v>0</v>
      </c>
      <c r="H38" s="181">
        <f t="shared" si="14"/>
        <v>0</v>
      </c>
      <c r="I38" s="48"/>
      <c r="J38" s="181">
        <f t="shared" si="14"/>
        <v>0</v>
      </c>
      <c r="K38" s="48">
        <f t="shared" si="14"/>
        <v>0</v>
      </c>
      <c r="L38" s="49">
        <f t="shared" si="14"/>
        <v>0</v>
      </c>
      <c r="M38" s="49">
        <f t="shared" si="14"/>
        <v>0</v>
      </c>
    </row>
    <row r="39" spans="1:14" x14ac:dyDescent="0.2">
      <c r="A39" s="85">
        <v>3</v>
      </c>
      <c r="B39" s="86" t="s">
        <v>22</v>
      </c>
      <c r="C39" s="87">
        <f t="shared" ref="C39:C44" si="15">SUM(D39:M39)</f>
        <v>8128.4624062645162</v>
      </c>
      <c r="D39" s="87">
        <f>D40</f>
        <v>8128.4624062645162</v>
      </c>
      <c r="E39" s="162">
        <f t="shared" si="14"/>
        <v>0</v>
      </c>
      <c r="F39" s="205"/>
      <c r="G39" s="227">
        <f t="shared" si="14"/>
        <v>0</v>
      </c>
      <c r="H39" s="183">
        <f t="shared" si="14"/>
        <v>0</v>
      </c>
      <c r="I39" s="87"/>
      <c r="J39" s="183">
        <f>J40</f>
        <v>0</v>
      </c>
      <c r="K39" s="87">
        <f t="shared" si="14"/>
        <v>0</v>
      </c>
      <c r="L39" s="90">
        <f t="shared" si="14"/>
        <v>0</v>
      </c>
      <c r="M39" s="90">
        <f t="shared" si="14"/>
        <v>0</v>
      </c>
      <c r="N39" s="91"/>
    </row>
    <row r="40" spans="1:14" x14ac:dyDescent="0.2">
      <c r="A40" s="92">
        <v>32</v>
      </c>
      <c r="B40" s="93" t="s">
        <v>38</v>
      </c>
      <c r="C40" s="95">
        <f t="shared" si="15"/>
        <v>8128.4624062645162</v>
      </c>
      <c r="D40" s="95">
        <f>D41+D43</f>
        <v>8128.4624062645162</v>
      </c>
      <c r="E40" s="163">
        <f t="shared" ref="E40:M40" si="16">E41+E43</f>
        <v>0</v>
      </c>
      <c r="F40" s="206"/>
      <c r="G40" s="228">
        <f t="shared" si="16"/>
        <v>0</v>
      </c>
      <c r="H40" s="184">
        <f t="shared" si="16"/>
        <v>0</v>
      </c>
      <c r="I40" s="95"/>
      <c r="J40" s="184">
        <f>J41+J43</f>
        <v>0</v>
      </c>
      <c r="K40" s="95">
        <f t="shared" si="16"/>
        <v>0</v>
      </c>
      <c r="L40" s="94">
        <f t="shared" si="16"/>
        <v>0</v>
      </c>
      <c r="M40" s="94">
        <f t="shared" si="16"/>
        <v>0</v>
      </c>
    </row>
    <row r="41" spans="1:14" x14ac:dyDescent="0.2">
      <c r="A41" s="68">
        <v>322</v>
      </c>
      <c r="B41" s="82" t="s">
        <v>108</v>
      </c>
      <c r="C41" s="78">
        <f t="shared" si="15"/>
        <v>2123.5649346340169</v>
      </c>
      <c r="D41" s="78">
        <f>D42</f>
        <v>2123.5649346340169</v>
      </c>
      <c r="E41" s="158">
        <f t="shared" ref="E41:M41" si="17">E42</f>
        <v>0</v>
      </c>
      <c r="F41" s="201"/>
      <c r="G41" s="223">
        <f t="shared" si="17"/>
        <v>0</v>
      </c>
      <c r="H41" s="179">
        <f t="shared" si="17"/>
        <v>0</v>
      </c>
      <c r="I41" s="78"/>
      <c r="J41" s="179">
        <f>J42</f>
        <v>0</v>
      </c>
      <c r="K41" s="78">
        <f t="shared" si="17"/>
        <v>0</v>
      </c>
      <c r="L41" s="96">
        <f t="shared" si="17"/>
        <v>0</v>
      </c>
      <c r="M41" s="96">
        <f t="shared" si="17"/>
        <v>0</v>
      </c>
    </row>
    <row r="42" spans="1:14" x14ac:dyDescent="0.2">
      <c r="A42" s="89">
        <v>3224</v>
      </c>
      <c r="B42" s="74" t="s">
        <v>109</v>
      </c>
      <c r="C42" s="75">
        <f t="shared" si="15"/>
        <v>2123.5649346340169</v>
      </c>
      <c r="D42" s="51">
        <f>16000/N1</f>
        <v>2123.5649346340169</v>
      </c>
      <c r="E42" s="157"/>
      <c r="F42" s="200"/>
      <c r="G42" s="52"/>
      <c r="H42" s="178">
        <v>0</v>
      </c>
      <c r="I42" s="75"/>
      <c r="J42" s="178"/>
      <c r="K42" s="75"/>
      <c r="L42" s="88"/>
      <c r="M42" s="88"/>
    </row>
    <row r="43" spans="1:14" x14ac:dyDescent="0.2">
      <c r="A43" s="68">
        <v>323</v>
      </c>
      <c r="B43" s="82" t="s">
        <v>110</v>
      </c>
      <c r="C43" s="95">
        <f t="shared" si="15"/>
        <v>6004.8974716304992</v>
      </c>
      <c r="D43" s="78">
        <f>D44+D45</f>
        <v>6004.8974716304992</v>
      </c>
      <c r="E43" s="158">
        <f t="shared" ref="E43:M43" si="18">E44+E45</f>
        <v>0</v>
      </c>
      <c r="F43" s="201"/>
      <c r="G43" s="223">
        <f t="shared" si="18"/>
        <v>0</v>
      </c>
      <c r="H43" s="179">
        <f t="shared" si="18"/>
        <v>0</v>
      </c>
      <c r="I43" s="78"/>
      <c r="J43" s="179">
        <f>J44+J45</f>
        <v>0</v>
      </c>
      <c r="K43" s="78">
        <f t="shared" si="18"/>
        <v>0</v>
      </c>
      <c r="L43" s="96">
        <f t="shared" si="18"/>
        <v>0</v>
      </c>
      <c r="M43" s="96">
        <f t="shared" si="18"/>
        <v>0</v>
      </c>
    </row>
    <row r="44" spans="1:14" x14ac:dyDescent="0.2">
      <c r="A44" s="89">
        <v>3232</v>
      </c>
      <c r="B44" s="74" t="s">
        <v>111</v>
      </c>
      <c r="C44" s="75">
        <f t="shared" si="15"/>
        <v>6004.8974716304992</v>
      </c>
      <c r="D44" s="51">
        <f>45243.9/N1</f>
        <v>6004.8974716304992</v>
      </c>
      <c r="E44" s="157"/>
      <c r="F44" s="200"/>
      <c r="G44" s="52"/>
      <c r="H44" s="178">
        <v>0</v>
      </c>
      <c r="I44" s="75"/>
      <c r="J44" s="178"/>
      <c r="K44" s="75"/>
      <c r="L44" s="88"/>
      <c r="M44" s="88"/>
    </row>
    <row r="45" spans="1:14" x14ac:dyDescent="0.2">
      <c r="A45" s="89"/>
      <c r="B45" s="74"/>
      <c r="C45" s="75"/>
      <c r="D45" s="97"/>
      <c r="E45" s="157"/>
      <c r="F45" s="200"/>
      <c r="G45" s="52"/>
      <c r="H45" s="178"/>
      <c r="I45" s="75"/>
      <c r="J45" s="244"/>
      <c r="K45" s="75"/>
      <c r="L45" s="88"/>
      <c r="M45" s="88"/>
    </row>
    <row r="46" spans="1:14" ht="24" hidden="1" x14ac:dyDescent="0.2">
      <c r="A46" s="46" t="s">
        <v>218</v>
      </c>
      <c r="B46" s="46" t="s">
        <v>219</v>
      </c>
      <c r="C46" s="48">
        <f>C47</f>
        <v>0</v>
      </c>
      <c r="D46" s="48">
        <f t="shared" ref="D46:M47" si="19">D47</f>
        <v>0</v>
      </c>
      <c r="E46" s="160">
        <f t="shared" si="19"/>
        <v>0</v>
      </c>
      <c r="F46" s="203"/>
      <c r="G46" s="225">
        <f t="shared" si="19"/>
        <v>0</v>
      </c>
      <c r="H46" s="181">
        <f t="shared" si="19"/>
        <v>0</v>
      </c>
      <c r="I46" s="48"/>
      <c r="J46" s="181">
        <f t="shared" si="19"/>
        <v>0</v>
      </c>
      <c r="K46" s="48">
        <f t="shared" si="19"/>
        <v>0</v>
      </c>
      <c r="L46" s="49">
        <f t="shared" si="19"/>
        <v>0</v>
      </c>
      <c r="M46" s="49">
        <f t="shared" si="19"/>
        <v>0</v>
      </c>
    </row>
    <row r="47" spans="1:14" hidden="1" x14ac:dyDescent="0.2">
      <c r="A47" s="85">
        <v>3</v>
      </c>
      <c r="B47" s="86" t="s">
        <v>22</v>
      </c>
      <c r="C47" s="87">
        <f t="shared" ref="C47:C50" si="20">SUM(D47:M47)</f>
        <v>0</v>
      </c>
      <c r="D47" s="87">
        <f>D48</f>
        <v>0</v>
      </c>
      <c r="E47" s="162">
        <f t="shared" si="19"/>
        <v>0</v>
      </c>
      <c r="F47" s="205"/>
      <c r="G47" s="227">
        <f t="shared" si="19"/>
        <v>0</v>
      </c>
      <c r="H47" s="183">
        <f t="shared" si="19"/>
        <v>0</v>
      </c>
      <c r="I47" s="87"/>
      <c r="J47" s="183">
        <f>J48</f>
        <v>0</v>
      </c>
      <c r="K47" s="87">
        <f t="shared" si="19"/>
        <v>0</v>
      </c>
      <c r="L47" s="90">
        <f t="shared" si="19"/>
        <v>0</v>
      </c>
      <c r="M47" s="90">
        <f t="shared" si="19"/>
        <v>0</v>
      </c>
      <c r="N47" s="91"/>
    </row>
    <row r="48" spans="1:14" hidden="1" x14ac:dyDescent="0.2">
      <c r="A48" s="92">
        <v>32</v>
      </c>
      <c r="B48" s="93" t="s">
        <v>38</v>
      </c>
      <c r="C48" s="95">
        <f t="shared" si="20"/>
        <v>0</v>
      </c>
      <c r="D48" s="95">
        <f>D49+D51</f>
        <v>0</v>
      </c>
      <c r="E48" s="163">
        <f t="shared" ref="E48" si="21">E49+E51</f>
        <v>0</v>
      </c>
      <c r="F48" s="206"/>
      <c r="G48" s="228">
        <f t="shared" ref="G48:H48" si="22">G49+G51</f>
        <v>0</v>
      </c>
      <c r="H48" s="184">
        <f t="shared" si="22"/>
        <v>0</v>
      </c>
      <c r="I48" s="95"/>
      <c r="J48" s="184">
        <f>J49+J51</f>
        <v>0</v>
      </c>
      <c r="K48" s="95">
        <f t="shared" ref="K48:M48" si="23">K49+K51</f>
        <v>0</v>
      </c>
      <c r="L48" s="94">
        <f t="shared" si="23"/>
        <v>0</v>
      </c>
      <c r="M48" s="94">
        <f t="shared" si="23"/>
        <v>0</v>
      </c>
    </row>
    <row r="49" spans="1:15" hidden="1" x14ac:dyDescent="0.2">
      <c r="A49" s="68">
        <v>322</v>
      </c>
      <c r="B49" s="82" t="s">
        <v>108</v>
      </c>
      <c r="C49" s="78">
        <f t="shared" si="20"/>
        <v>0</v>
      </c>
      <c r="D49" s="78">
        <f>D50</f>
        <v>0</v>
      </c>
      <c r="E49" s="158">
        <f t="shared" ref="E49:M49" si="24">E50</f>
        <v>0</v>
      </c>
      <c r="F49" s="201"/>
      <c r="G49" s="223">
        <f t="shared" si="24"/>
        <v>0</v>
      </c>
      <c r="H49" s="179">
        <f t="shared" si="24"/>
        <v>0</v>
      </c>
      <c r="I49" s="78"/>
      <c r="J49" s="179">
        <f>J50</f>
        <v>0</v>
      </c>
      <c r="K49" s="78">
        <f t="shared" si="24"/>
        <v>0</v>
      </c>
      <c r="L49" s="96">
        <f t="shared" si="24"/>
        <v>0</v>
      </c>
      <c r="M49" s="96">
        <f t="shared" si="24"/>
        <v>0</v>
      </c>
    </row>
    <row r="50" spans="1:15" hidden="1" x14ac:dyDescent="0.2">
      <c r="A50" s="145">
        <v>3223</v>
      </c>
      <c r="B50" s="146" t="s">
        <v>90</v>
      </c>
      <c r="C50" s="147">
        <f t="shared" si="20"/>
        <v>0</v>
      </c>
      <c r="D50" s="139"/>
      <c r="E50" s="157"/>
      <c r="F50" s="200"/>
      <c r="G50" s="52"/>
      <c r="H50" s="178">
        <v>0</v>
      </c>
      <c r="I50" s="75"/>
      <c r="J50" s="178"/>
      <c r="K50" s="75"/>
      <c r="L50" s="88"/>
      <c r="M50" s="88"/>
    </row>
    <row r="51" spans="1:15" hidden="1" x14ac:dyDescent="0.2">
      <c r="A51" s="89"/>
      <c r="B51" s="74"/>
      <c r="C51" s="75"/>
      <c r="D51" s="75"/>
      <c r="E51" s="157"/>
      <c r="F51" s="200"/>
      <c r="G51" s="52"/>
      <c r="H51" s="178"/>
      <c r="I51" s="75"/>
      <c r="J51" s="178"/>
      <c r="K51" s="75"/>
      <c r="L51" s="76"/>
      <c r="M51" s="76"/>
    </row>
    <row r="52" spans="1:15" ht="38.25" customHeight="1" x14ac:dyDescent="0.2">
      <c r="A52" s="43" t="s">
        <v>76</v>
      </c>
      <c r="B52" s="43" t="s">
        <v>112</v>
      </c>
      <c r="C52" s="44">
        <f>SUM(D52:M52)</f>
        <v>34059.47043599443</v>
      </c>
      <c r="D52" s="44">
        <f>D53+D88+D120+D64+D78</f>
        <v>34059.47043599443</v>
      </c>
      <c r="E52" s="159">
        <f t="shared" ref="E52:M52" si="25">E53+E88+E120</f>
        <v>0</v>
      </c>
      <c r="F52" s="202">
        <f t="shared" si="25"/>
        <v>0</v>
      </c>
      <c r="G52" s="224">
        <f t="shared" si="25"/>
        <v>0</v>
      </c>
      <c r="H52" s="180">
        <f t="shared" si="25"/>
        <v>0</v>
      </c>
      <c r="I52" s="44">
        <f t="shared" si="25"/>
        <v>0</v>
      </c>
      <c r="J52" s="180">
        <f t="shared" si="25"/>
        <v>0</v>
      </c>
      <c r="K52" s="44">
        <f t="shared" si="25"/>
        <v>0</v>
      </c>
      <c r="L52" s="45">
        <f t="shared" si="25"/>
        <v>0</v>
      </c>
      <c r="M52" s="45">
        <f t="shared" si="25"/>
        <v>0</v>
      </c>
      <c r="N52" s="141" t="s">
        <v>113</v>
      </c>
      <c r="O52" s="141"/>
    </row>
    <row r="53" spans="1:15" ht="24" x14ac:dyDescent="0.2">
      <c r="A53" s="46" t="s">
        <v>114</v>
      </c>
      <c r="B53" s="46" t="s">
        <v>115</v>
      </c>
      <c r="C53" s="48">
        <f t="shared" ref="C53:C62" si="26">SUM(D53:M53)</f>
        <v>663.61404207313035</v>
      </c>
      <c r="D53" s="48">
        <f>D55</f>
        <v>663.61404207313035</v>
      </c>
      <c r="E53" s="160">
        <f t="shared" ref="E53:M53" si="27">E55</f>
        <v>0</v>
      </c>
      <c r="F53" s="203">
        <f t="shared" si="27"/>
        <v>0</v>
      </c>
      <c r="G53" s="225">
        <f t="shared" si="27"/>
        <v>0</v>
      </c>
      <c r="H53" s="181">
        <f t="shared" si="27"/>
        <v>0</v>
      </c>
      <c r="I53" s="48">
        <f t="shared" si="27"/>
        <v>0</v>
      </c>
      <c r="J53" s="181">
        <f t="shared" si="27"/>
        <v>0</v>
      </c>
      <c r="K53" s="48">
        <f t="shared" si="27"/>
        <v>0</v>
      </c>
      <c r="L53" s="49">
        <f t="shared" si="27"/>
        <v>0</v>
      </c>
      <c r="M53" s="49">
        <f t="shared" si="27"/>
        <v>0</v>
      </c>
    </row>
    <row r="54" spans="1:15" ht="12.75" customHeight="1" x14ac:dyDescent="0.2">
      <c r="A54" s="495" t="s">
        <v>80</v>
      </c>
      <c r="B54" s="496"/>
      <c r="C54" s="83">
        <f t="shared" si="26"/>
        <v>663.61404207313035</v>
      </c>
      <c r="D54" s="83">
        <f>D55</f>
        <v>663.61404207313035</v>
      </c>
      <c r="E54" s="161">
        <f t="shared" ref="E54:M54" si="28">E55</f>
        <v>0</v>
      </c>
      <c r="F54" s="204">
        <f t="shared" si="28"/>
        <v>0</v>
      </c>
      <c r="G54" s="226">
        <f t="shared" si="28"/>
        <v>0</v>
      </c>
      <c r="H54" s="182">
        <f t="shared" si="28"/>
        <v>0</v>
      </c>
      <c r="I54" s="83">
        <f t="shared" si="28"/>
        <v>0</v>
      </c>
      <c r="J54" s="182">
        <f t="shared" si="28"/>
        <v>0</v>
      </c>
      <c r="K54" s="83">
        <f t="shared" si="28"/>
        <v>0</v>
      </c>
      <c r="L54" s="83">
        <f t="shared" si="28"/>
        <v>0</v>
      </c>
      <c r="M54" s="83">
        <f t="shared" si="28"/>
        <v>0</v>
      </c>
    </row>
    <row r="55" spans="1:15" x14ac:dyDescent="0.2">
      <c r="A55" s="92">
        <v>32</v>
      </c>
      <c r="B55" s="93" t="s">
        <v>38</v>
      </c>
      <c r="C55" s="99">
        <f t="shared" si="26"/>
        <v>663.61404207313035</v>
      </c>
      <c r="D55" s="100">
        <f>D56+D59+D61</f>
        <v>663.61404207313035</v>
      </c>
      <c r="E55" s="164">
        <f>E56+E59+E61</f>
        <v>0</v>
      </c>
      <c r="F55" s="207">
        <f>F56+F59+F61</f>
        <v>0</v>
      </c>
      <c r="G55" s="229">
        <f t="shared" ref="G55:M55" si="29">G56+G59+G61</f>
        <v>0</v>
      </c>
      <c r="H55" s="185">
        <f t="shared" si="29"/>
        <v>0</v>
      </c>
      <c r="I55" s="100">
        <f t="shared" si="29"/>
        <v>0</v>
      </c>
      <c r="J55" s="185">
        <f t="shared" si="29"/>
        <v>0</v>
      </c>
      <c r="K55" s="100">
        <f t="shared" si="29"/>
        <v>0</v>
      </c>
      <c r="L55" s="98">
        <f t="shared" si="29"/>
        <v>0</v>
      </c>
      <c r="M55" s="98">
        <f t="shared" si="29"/>
        <v>0</v>
      </c>
    </row>
    <row r="56" spans="1:15" x14ac:dyDescent="0.2">
      <c r="A56" s="68">
        <v>321</v>
      </c>
      <c r="B56" s="82" t="s">
        <v>108</v>
      </c>
      <c r="C56" s="78">
        <f t="shared" si="26"/>
        <v>530.89123365850423</v>
      </c>
      <c r="D56" s="54">
        <f>D57+D58</f>
        <v>530.89123365850423</v>
      </c>
      <c r="E56" s="165">
        <f>E57+E58</f>
        <v>0</v>
      </c>
      <c r="F56" s="208">
        <f>F57+F58</f>
        <v>0</v>
      </c>
      <c r="G56" s="230">
        <f>G57+G58</f>
        <v>0</v>
      </c>
      <c r="H56" s="186">
        <f>H57+H58</f>
        <v>0</v>
      </c>
      <c r="I56" s="54">
        <f>SUM(I57:I58)</f>
        <v>0</v>
      </c>
      <c r="J56" s="186">
        <f>SUM(J57:J58)</f>
        <v>0</v>
      </c>
      <c r="K56" s="54">
        <f>SUM(K57:K59)</f>
        <v>0</v>
      </c>
      <c r="L56" s="55">
        <f>SUM(L57:L59)</f>
        <v>0</v>
      </c>
      <c r="M56" s="55">
        <f>SUM(M57:M59)</f>
        <v>0</v>
      </c>
    </row>
    <row r="57" spans="1:15" x14ac:dyDescent="0.2">
      <c r="A57" s="89">
        <v>3211</v>
      </c>
      <c r="B57" s="74" t="s">
        <v>87</v>
      </c>
      <c r="C57" s="75">
        <f t="shared" si="26"/>
        <v>132.72280841462606</v>
      </c>
      <c r="D57" s="50">
        <f>1000/N1</f>
        <v>132.72280841462606</v>
      </c>
      <c r="E57" s="157"/>
      <c r="F57" s="200"/>
      <c r="G57" s="52"/>
      <c r="H57" s="178"/>
      <c r="I57" s="75"/>
      <c r="J57" s="178"/>
      <c r="K57" s="75"/>
      <c r="L57" s="88"/>
      <c r="M57" s="88"/>
    </row>
    <row r="58" spans="1:15" x14ac:dyDescent="0.2">
      <c r="A58" s="89">
        <v>3213</v>
      </c>
      <c r="B58" s="74" t="s">
        <v>88</v>
      </c>
      <c r="C58" s="75">
        <f t="shared" si="26"/>
        <v>398.16842524387812</v>
      </c>
      <c r="D58" s="50">
        <f>3000/N1</f>
        <v>398.16842524387812</v>
      </c>
      <c r="E58" s="166"/>
      <c r="F58" s="209"/>
      <c r="G58" s="231"/>
      <c r="H58" s="178"/>
      <c r="I58" s="75"/>
      <c r="J58" s="178"/>
      <c r="K58" s="56"/>
      <c r="L58" s="53"/>
      <c r="M58" s="53"/>
    </row>
    <row r="59" spans="1:15" x14ac:dyDescent="0.2">
      <c r="A59" s="68">
        <v>322</v>
      </c>
      <c r="B59" s="82" t="s">
        <v>108</v>
      </c>
      <c r="C59" s="78">
        <f t="shared" si="26"/>
        <v>66.361404207313029</v>
      </c>
      <c r="D59" s="54">
        <f t="shared" ref="D59:M59" si="30">D60</f>
        <v>66.361404207313029</v>
      </c>
      <c r="E59" s="165">
        <f t="shared" si="30"/>
        <v>0</v>
      </c>
      <c r="F59" s="208">
        <f t="shared" si="30"/>
        <v>0</v>
      </c>
      <c r="G59" s="230">
        <f t="shared" si="30"/>
        <v>0</v>
      </c>
      <c r="H59" s="186">
        <f t="shared" si="30"/>
        <v>0</v>
      </c>
      <c r="I59" s="54">
        <f t="shared" si="30"/>
        <v>0</v>
      </c>
      <c r="J59" s="186">
        <f t="shared" si="30"/>
        <v>0</v>
      </c>
      <c r="K59" s="54">
        <f t="shared" si="30"/>
        <v>0</v>
      </c>
      <c r="L59" s="55">
        <f t="shared" si="30"/>
        <v>0</v>
      </c>
      <c r="M59" s="55">
        <f t="shared" si="30"/>
        <v>0</v>
      </c>
    </row>
    <row r="60" spans="1:15" x14ac:dyDescent="0.2">
      <c r="A60" s="89">
        <v>3221</v>
      </c>
      <c r="B60" s="74" t="s">
        <v>116</v>
      </c>
      <c r="C60" s="75">
        <f t="shared" si="26"/>
        <v>66.361404207313029</v>
      </c>
      <c r="D60" s="50">
        <f>500/N1</f>
        <v>66.361404207313029</v>
      </c>
      <c r="E60" s="157"/>
      <c r="F60" s="200"/>
      <c r="G60" s="52">
        <v>0</v>
      </c>
      <c r="H60" s="178"/>
      <c r="I60" s="75"/>
      <c r="J60" s="178">
        <v>0</v>
      </c>
      <c r="K60" s="75"/>
      <c r="L60" s="88"/>
      <c r="M60" s="88"/>
    </row>
    <row r="61" spans="1:15" x14ac:dyDescent="0.2">
      <c r="A61" s="68">
        <v>329</v>
      </c>
      <c r="B61" s="82" t="s">
        <v>108</v>
      </c>
      <c r="C61" s="78">
        <f t="shared" si="26"/>
        <v>66.361404207313029</v>
      </c>
      <c r="D61" s="54">
        <f t="shared" ref="D61:M61" si="31">D62</f>
        <v>66.361404207313029</v>
      </c>
      <c r="E61" s="165">
        <f t="shared" si="31"/>
        <v>0</v>
      </c>
      <c r="F61" s="208">
        <f t="shared" si="31"/>
        <v>0</v>
      </c>
      <c r="G61" s="230">
        <f t="shared" si="31"/>
        <v>0</v>
      </c>
      <c r="H61" s="186">
        <f t="shared" si="31"/>
        <v>0</v>
      </c>
      <c r="I61" s="54">
        <f t="shared" si="31"/>
        <v>0</v>
      </c>
      <c r="J61" s="186">
        <f t="shared" si="31"/>
        <v>0</v>
      </c>
      <c r="K61" s="54">
        <f t="shared" si="31"/>
        <v>0</v>
      </c>
      <c r="L61" s="55">
        <f t="shared" si="31"/>
        <v>0</v>
      </c>
      <c r="M61" s="55">
        <f t="shared" si="31"/>
        <v>0</v>
      </c>
    </row>
    <row r="62" spans="1:15" x14ac:dyDescent="0.2">
      <c r="A62" s="89">
        <v>3293</v>
      </c>
      <c r="B62" s="74" t="s">
        <v>101</v>
      </c>
      <c r="C62" s="75">
        <f t="shared" si="26"/>
        <v>66.361404207313029</v>
      </c>
      <c r="D62" s="50">
        <f>500/N1</f>
        <v>66.361404207313029</v>
      </c>
      <c r="E62" s="157"/>
      <c r="F62" s="200"/>
      <c r="G62" s="52">
        <v>0</v>
      </c>
      <c r="H62" s="178"/>
      <c r="I62" s="75"/>
      <c r="J62" s="178">
        <v>0</v>
      </c>
      <c r="K62" s="75"/>
      <c r="L62" s="88"/>
      <c r="M62" s="88"/>
    </row>
    <row r="63" spans="1:15" x14ac:dyDescent="0.2">
      <c r="A63" s="89"/>
      <c r="B63" s="74"/>
      <c r="C63" s="75"/>
      <c r="D63" s="75"/>
      <c r="E63" s="157"/>
      <c r="F63" s="200"/>
      <c r="G63" s="52"/>
      <c r="H63" s="178"/>
      <c r="I63" s="75"/>
      <c r="J63" s="178"/>
      <c r="K63" s="75"/>
      <c r="L63" s="76"/>
      <c r="M63" s="76"/>
    </row>
    <row r="64" spans="1:15" ht="24" x14ac:dyDescent="0.2">
      <c r="A64" s="46" t="s">
        <v>117</v>
      </c>
      <c r="B64" s="46" t="s">
        <v>118</v>
      </c>
      <c r="C64" s="48">
        <f t="shared" ref="C64:C69" si="32">SUM(D64:M64)</f>
        <v>2123.5649346340169</v>
      </c>
      <c r="D64" s="48">
        <f t="shared" ref="D64:M64" si="33">D66</f>
        <v>2123.5649346340169</v>
      </c>
      <c r="E64" s="160">
        <f t="shared" si="33"/>
        <v>0</v>
      </c>
      <c r="F64" s="203">
        <f t="shared" si="33"/>
        <v>0</v>
      </c>
      <c r="G64" s="225">
        <f t="shared" si="33"/>
        <v>0</v>
      </c>
      <c r="H64" s="181">
        <f t="shared" si="33"/>
        <v>0</v>
      </c>
      <c r="I64" s="48">
        <f t="shared" si="33"/>
        <v>0</v>
      </c>
      <c r="J64" s="181">
        <f t="shared" si="33"/>
        <v>0</v>
      </c>
      <c r="K64" s="48">
        <f t="shared" si="33"/>
        <v>0</v>
      </c>
      <c r="L64" s="48">
        <f t="shared" si="33"/>
        <v>0</v>
      </c>
      <c r="M64" s="48">
        <f t="shared" si="33"/>
        <v>0</v>
      </c>
    </row>
    <row r="65" spans="1:13" ht="12.75" customHeight="1" x14ac:dyDescent="0.2">
      <c r="A65" s="495" t="s">
        <v>80</v>
      </c>
      <c r="B65" s="496"/>
      <c r="C65" s="83">
        <f t="shared" si="32"/>
        <v>2123.5649346340169</v>
      </c>
      <c r="D65" s="83">
        <f>D66</f>
        <v>2123.5649346340169</v>
      </c>
      <c r="E65" s="161">
        <f>E66</f>
        <v>0</v>
      </c>
      <c r="F65" s="204">
        <f t="shared" ref="F65:K65" si="34">F66</f>
        <v>0</v>
      </c>
      <c r="G65" s="226">
        <f t="shared" si="34"/>
        <v>0</v>
      </c>
      <c r="H65" s="182">
        <f t="shared" si="34"/>
        <v>0</v>
      </c>
      <c r="I65" s="83">
        <f t="shared" si="34"/>
        <v>0</v>
      </c>
      <c r="J65" s="182">
        <f t="shared" si="34"/>
        <v>0</v>
      </c>
      <c r="K65" s="83">
        <f t="shared" si="34"/>
        <v>0</v>
      </c>
      <c r="L65" s="83">
        <f>L66</f>
        <v>0</v>
      </c>
      <c r="M65" s="83">
        <f>M66</f>
        <v>0</v>
      </c>
    </row>
    <row r="66" spans="1:13" x14ac:dyDescent="0.2">
      <c r="A66" s="92">
        <v>32</v>
      </c>
      <c r="B66" s="93" t="s">
        <v>38</v>
      </c>
      <c r="C66" s="99">
        <f t="shared" si="32"/>
        <v>2123.5649346340169</v>
      </c>
      <c r="D66" s="100">
        <f>D67</f>
        <v>2123.5649346340169</v>
      </c>
      <c r="E66" s="164">
        <f t="shared" ref="E66:M66" si="35">E67</f>
        <v>0</v>
      </c>
      <c r="F66" s="207">
        <f t="shared" si="35"/>
        <v>0</v>
      </c>
      <c r="G66" s="229">
        <f t="shared" si="35"/>
        <v>0</v>
      </c>
      <c r="H66" s="185">
        <f t="shared" si="35"/>
        <v>0</v>
      </c>
      <c r="I66" s="100">
        <f t="shared" si="35"/>
        <v>0</v>
      </c>
      <c r="J66" s="185">
        <f t="shared" si="35"/>
        <v>0</v>
      </c>
      <c r="K66" s="100">
        <f t="shared" si="35"/>
        <v>0</v>
      </c>
      <c r="L66" s="98">
        <f t="shared" si="35"/>
        <v>0</v>
      </c>
      <c r="M66" s="98">
        <f t="shared" si="35"/>
        <v>0</v>
      </c>
    </row>
    <row r="67" spans="1:13" x14ac:dyDescent="0.2">
      <c r="A67" s="68">
        <v>329</v>
      </c>
      <c r="B67" s="82" t="s">
        <v>108</v>
      </c>
      <c r="C67" s="78">
        <f t="shared" si="32"/>
        <v>2123.5649346340169</v>
      </c>
      <c r="D67" s="54">
        <f>SUM(D68:D69)</f>
        <v>2123.5649346340169</v>
      </c>
      <c r="E67" s="165">
        <f t="shared" ref="E67:M67" si="36">E69</f>
        <v>0</v>
      </c>
      <c r="F67" s="208">
        <f t="shared" si="36"/>
        <v>0</v>
      </c>
      <c r="G67" s="230">
        <f t="shared" si="36"/>
        <v>0</v>
      </c>
      <c r="H67" s="186">
        <f t="shared" si="36"/>
        <v>0</v>
      </c>
      <c r="I67" s="54">
        <f t="shared" si="36"/>
        <v>0</v>
      </c>
      <c r="J67" s="186">
        <f t="shared" si="36"/>
        <v>0</v>
      </c>
      <c r="K67" s="54">
        <f t="shared" si="36"/>
        <v>0</v>
      </c>
      <c r="L67" s="55">
        <f t="shared" si="36"/>
        <v>0</v>
      </c>
      <c r="M67" s="55">
        <f t="shared" si="36"/>
        <v>0</v>
      </c>
    </row>
    <row r="68" spans="1:13" x14ac:dyDescent="0.2">
      <c r="A68" s="89">
        <v>3291</v>
      </c>
      <c r="B68" s="74" t="s">
        <v>119</v>
      </c>
      <c r="C68" s="75">
        <f t="shared" si="32"/>
        <v>1327.2280841462605</v>
      </c>
      <c r="D68" s="50">
        <f>10000/N1</f>
        <v>1327.2280841462605</v>
      </c>
      <c r="E68" s="157"/>
      <c r="F68" s="200"/>
      <c r="G68" s="52">
        <v>0</v>
      </c>
      <c r="H68" s="178"/>
      <c r="I68" s="75"/>
      <c r="J68" s="178">
        <v>0</v>
      </c>
      <c r="K68" s="75"/>
      <c r="L68" s="88"/>
      <c r="M68" s="88"/>
    </row>
    <row r="69" spans="1:13" x14ac:dyDescent="0.2">
      <c r="A69" s="89">
        <v>3299</v>
      </c>
      <c r="B69" s="74" t="s">
        <v>120</v>
      </c>
      <c r="C69" s="75">
        <f t="shared" si="32"/>
        <v>796.33685048775624</v>
      </c>
      <c r="D69" s="50">
        <f>6000/N1</f>
        <v>796.33685048775624</v>
      </c>
      <c r="E69" s="157"/>
      <c r="F69" s="200"/>
      <c r="G69" s="52">
        <v>0</v>
      </c>
      <c r="H69" s="178"/>
      <c r="I69" s="75"/>
      <c r="J69" s="178">
        <v>0</v>
      </c>
      <c r="K69" s="75"/>
      <c r="L69" s="88"/>
      <c r="M69" s="88"/>
    </row>
    <row r="70" spans="1:13" x14ac:dyDescent="0.2">
      <c r="A70" s="89"/>
      <c r="B70" s="74"/>
      <c r="C70" s="75"/>
      <c r="D70" s="75"/>
      <c r="E70" s="157"/>
      <c r="F70" s="200"/>
      <c r="G70" s="52"/>
      <c r="H70" s="178"/>
      <c r="I70" s="75"/>
      <c r="J70" s="178"/>
      <c r="K70" s="75"/>
      <c r="L70" s="76"/>
      <c r="M70" s="76"/>
    </row>
    <row r="71" spans="1:13" x14ac:dyDescent="0.2">
      <c r="A71" s="89"/>
      <c r="B71" s="74"/>
      <c r="C71" s="75"/>
      <c r="D71" s="75"/>
      <c r="E71" s="157"/>
      <c r="F71" s="200"/>
      <c r="G71" s="52"/>
      <c r="H71" s="178"/>
      <c r="I71" s="75"/>
      <c r="J71" s="178"/>
      <c r="K71" s="75"/>
      <c r="L71" s="76"/>
      <c r="M71" s="76"/>
    </row>
    <row r="72" spans="1:13" ht="24" hidden="1" x14ac:dyDescent="0.2">
      <c r="A72" s="46" t="s">
        <v>117</v>
      </c>
      <c r="B72" s="46" t="s">
        <v>118</v>
      </c>
      <c r="C72" s="58"/>
      <c r="D72" s="58"/>
      <c r="E72" s="167"/>
      <c r="F72" s="210"/>
      <c r="G72" s="232"/>
      <c r="H72" s="188"/>
      <c r="I72" s="58"/>
      <c r="J72" s="188"/>
      <c r="K72" s="58"/>
      <c r="L72" s="46"/>
      <c r="M72" s="46"/>
    </row>
    <row r="73" spans="1:13" hidden="1" x14ac:dyDescent="0.2">
      <c r="A73" s="89"/>
      <c r="B73" s="74"/>
      <c r="C73" s="75"/>
      <c r="D73" s="75"/>
      <c r="E73" s="157"/>
      <c r="F73" s="200"/>
      <c r="G73" s="52"/>
      <c r="H73" s="178"/>
      <c r="I73" s="75"/>
      <c r="J73" s="178"/>
      <c r="K73" s="75"/>
      <c r="L73" s="76"/>
      <c r="M73" s="76"/>
    </row>
    <row r="74" spans="1:13" ht="24" hidden="1" x14ac:dyDescent="0.2">
      <c r="A74" s="46" t="s">
        <v>121</v>
      </c>
      <c r="B74" s="46" t="s">
        <v>122</v>
      </c>
      <c r="C74" s="58"/>
      <c r="D74" s="58"/>
      <c r="E74" s="167"/>
      <c r="F74" s="210"/>
      <c r="G74" s="232"/>
      <c r="H74" s="188"/>
      <c r="I74" s="58"/>
      <c r="J74" s="188"/>
      <c r="K74" s="58"/>
      <c r="L74" s="46"/>
      <c r="M74" s="46"/>
    </row>
    <row r="75" spans="1:13" hidden="1" x14ac:dyDescent="0.2">
      <c r="A75" s="89"/>
      <c r="B75" s="74"/>
      <c r="C75" s="75"/>
      <c r="D75" s="75"/>
      <c r="E75" s="157"/>
      <c r="F75" s="200"/>
      <c r="G75" s="52"/>
      <c r="H75" s="178"/>
      <c r="I75" s="75"/>
      <c r="J75" s="178"/>
      <c r="K75" s="75"/>
      <c r="L75" s="76"/>
      <c r="M75" s="76"/>
    </row>
    <row r="76" spans="1:13" ht="24" hidden="1" x14ac:dyDescent="0.2">
      <c r="A76" s="46" t="s">
        <v>123</v>
      </c>
      <c r="B76" s="46" t="s">
        <v>124</v>
      </c>
      <c r="C76" s="58"/>
      <c r="D76" s="58"/>
      <c r="E76" s="167"/>
      <c r="F76" s="210"/>
      <c r="G76" s="232"/>
      <c r="H76" s="188"/>
      <c r="I76" s="58"/>
      <c r="J76" s="188"/>
      <c r="K76" s="58"/>
      <c r="L76" s="46"/>
      <c r="M76" s="46"/>
    </row>
    <row r="77" spans="1:13" hidden="1" x14ac:dyDescent="0.2">
      <c r="A77" s="89"/>
      <c r="B77" s="74"/>
      <c r="C77" s="75"/>
      <c r="D77" s="75"/>
      <c r="E77" s="157"/>
      <c r="F77" s="200"/>
      <c r="G77" s="52"/>
      <c r="H77" s="178"/>
      <c r="I77" s="75"/>
      <c r="J77" s="178"/>
      <c r="K77" s="75"/>
      <c r="L77" s="76"/>
      <c r="M77" s="76"/>
    </row>
    <row r="78" spans="1:13" ht="24" x14ac:dyDescent="0.2">
      <c r="A78" s="46" t="s">
        <v>125</v>
      </c>
      <c r="B78" s="46" t="s">
        <v>126</v>
      </c>
      <c r="C78" s="48">
        <f>SUM(D78:M78)</f>
        <v>530.89123365850423</v>
      </c>
      <c r="D78" s="48">
        <f>D80</f>
        <v>530.89123365850423</v>
      </c>
      <c r="E78" s="160">
        <f t="shared" ref="E78:M78" si="37">E80</f>
        <v>0</v>
      </c>
      <c r="F78" s="203">
        <f t="shared" si="37"/>
        <v>0</v>
      </c>
      <c r="G78" s="225">
        <f t="shared" si="37"/>
        <v>0</v>
      </c>
      <c r="H78" s="181">
        <f t="shared" si="37"/>
        <v>0</v>
      </c>
      <c r="I78" s="48">
        <f t="shared" si="37"/>
        <v>0</v>
      </c>
      <c r="J78" s="181">
        <f t="shared" si="37"/>
        <v>0</v>
      </c>
      <c r="K78" s="48">
        <f t="shared" si="37"/>
        <v>0</v>
      </c>
      <c r="L78" s="48">
        <f t="shared" si="37"/>
        <v>0</v>
      </c>
      <c r="M78" s="48">
        <f t="shared" si="37"/>
        <v>0</v>
      </c>
    </row>
    <row r="79" spans="1:13" ht="12.75" customHeight="1" x14ac:dyDescent="0.2">
      <c r="A79" s="495" t="s">
        <v>80</v>
      </c>
      <c r="B79" s="496"/>
      <c r="C79" s="83">
        <f>SUM(D79:M79)</f>
        <v>530.89123365850423</v>
      </c>
      <c r="D79" s="83">
        <f>D80</f>
        <v>530.89123365850423</v>
      </c>
      <c r="E79" s="161">
        <f t="shared" ref="E79:M81" si="38">E80</f>
        <v>0</v>
      </c>
      <c r="F79" s="204">
        <f t="shared" si="38"/>
        <v>0</v>
      </c>
      <c r="G79" s="226">
        <f t="shared" si="38"/>
        <v>0</v>
      </c>
      <c r="H79" s="182">
        <f t="shared" si="38"/>
        <v>0</v>
      </c>
      <c r="I79" s="83">
        <f t="shared" si="38"/>
        <v>0</v>
      </c>
      <c r="J79" s="182">
        <f t="shared" si="38"/>
        <v>0</v>
      </c>
      <c r="K79" s="83">
        <f t="shared" si="38"/>
        <v>0</v>
      </c>
      <c r="L79" s="83">
        <f t="shared" si="38"/>
        <v>0</v>
      </c>
      <c r="M79" s="83">
        <f t="shared" si="38"/>
        <v>0</v>
      </c>
    </row>
    <row r="80" spans="1:13" x14ac:dyDescent="0.2">
      <c r="A80" s="92">
        <v>32</v>
      </c>
      <c r="B80" s="93" t="s">
        <v>38</v>
      </c>
      <c r="C80" s="99">
        <f>SUM(D80:M80)</f>
        <v>530.89123365850423</v>
      </c>
      <c r="D80" s="100">
        <f>D81</f>
        <v>530.89123365850423</v>
      </c>
      <c r="E80" s="164">
        <f t="shared" si="38"/>
        <v>0</v>
      </c>
      <c r="F80" s="207">
        <f t="shared" si="38"/>
        <v>0</v>
      </c>
      <c r="G80" s="229">
        <f t="shared" si="38"/>
        <v>0</v>
      </c>
      <c r="H80" s="185">
        <f t="shared" si="38"/>
        <v>0</v>
      </c>
      <c r="I80" s="100">
        <f t="shared" si="38"/>
        <v>0</v>
      </c>
      <c r="J80" s="185">
        <f t="shared" si="38"/>
        <v>0</v>
      </c>
      <c r="K80" s="100">
        <f t="shared" si="38"/>
        <v>0</v>
      </c>
      <c r="L80" s="98">
        <f t="shared" si="38"/>
        <v>0</v>
      </c>
      <c r="M80" s="98">
        <f t="shared" si="38"/>
        <v>0</v>
      </c>
    </row>
    <row r="81" spans="1:13" x14ac:dyDescent="0.2">
      <c r="A81" s="68">
        <v>329</v>
      </c>
      <c r="B81" s="82" t="s">
        <v>108</v>
      </c>
      <c r="C81" s="78">
        <f>SUM(D81:M81)</f>
        <v>530.89123365850423</v>
      </c>
      <c r="D81" s="54">
        <f>SUM(D82:D82)</f>
        <v>530.89123365850423</v>
      </c>
      <c r="E81" s="165">
        <f t="shared" si="38"/>
        <v>0</v>
      </c>
      <c r="F81" s="208">
        <f t="shared" si="38"/>
        <v>0</v>
      </c>
      <c r="G81" s="230">
        <f t="shared" si="38"/>
        <v>0</v>
      </c>
      <c r="H81" s="186">
        <f t="shared" si="38"/>
        <v>0</v>
      </c>
      <c r="I81" s="54">
        <f t="shared" si="38"/>
        <v>0</v>
      </c>
      <c r="J81" s="186">
        <f t="shared" si="38"/>
        <v>0</v>
      </c>
      <c r="K81" s="54">
        <f t="shared" si="38"/>
        <v>0</v>
      </c>
      <c r="L81" s="55">
        <f t="shared" si="38"/>
        <v>0</v>
      </c>
      <c r="M81" s="55">
        <f t="shared" si="38"/>
        <v>0</v>
      </c>
    </row>
    <row r="82" spans="1:13" x14ac:dyDescent="0.2">
      <c r="A82" s="89">
        <v>3299</v>
      </c>
      <c r="B82" s="74" t="s">
        <v>120</v>
      </c>
      <c r="C82" s="75">
        <f>SUM(D82:M82)</f>
        <v>530.89123365850423</v>
      </c>
      <c r="D82" s="50">
        <f>4000/N1</f>
        <v>530.89123365850423</v>
      </c>
      <c r="E82" s="157"/>
      <c r="F82" s="200"/>
      <c r="G82" s="52">
        <v>0</v>
      </c>
      <c r="H82" s="178"/>
      <c r="I82" s="75"/>
      <c r="J82" s="178">
        <v>0</v>
      </c>
      <c r="K82" s="75"/>
      <c r="L82" s="88"/>
      <c r="M82" s="88"/>
    </row>
    <row r="83" spans="1:13" x14ac:dyDescent="0.2">
      <c r="A83" s="89"/>
      <c r="B83" s="74"/>
      <c r="C83" s="75"/>
      <c r="D83" s="75"/>
      <c r="E83" s="157"/>
      <c r="F83" s="200"/>
      <c r="G83" s="52"/>
      <c r="H83" s="178"/>
      <c r="I83" s="75"/>
      <c r="J83" s="178"/>
      <c r="K83" s="75"/>
      <c r="L83" s="76"/>
      <c r="M83" s="76"/>
    </row>
    <row r="84" spans="1:13" ht="24" hidden="1" x14ac:dyDescent="0.2">
      <c r="A84" s="46" t="s">
        <v>127</v>
      </c>
      <c r="B84" s="46" t="s">
        <v>128</v>
      </c>
      <c r="C84" s="58"/>
      <c r="D84" s="58"/>
      <c r="E84" s="167"/>
      <c r="F84" s="210"/>
      <c r="G84" s="232"/>
      <c r="H84" s="188"/>
      <c r="I84" s="58"/>
      <c r="J84" s="188"/>
      <c r="K84" s="58"/>
      <c r="L84" s="46"/>
      <c r="M84" s="46"/>
    </row>
    <row r="85" spans="1:13" hidden="1" x14ac:dyDescent="0.2">
      <c r="A85" s="89"/>
      <c r="B85" s="74"/>
      <c r="C85" s="75"/>
      <c r="D85" s="75"/>
      <c r="E85" s="157"/>
      <c r="F85" s="200"/>
      <c r="G85" s="52"/>
      <c r="H85" s="178"/>
      <c r="I85" s="75"/>
      <c r="J85" s="178"/>
      <c r="K85" s="75"/>
      <c r="L85" s="76"/>
      <c r="M85" s="76"/>
    </row>
    <row r="86" spans="1:13" ht="24" hidden="1" x14ac:dyDescent="0.2">
      <c r="A86" s="46" t="s">
        <v>129</v>
      </c>
      <c r="B86" s="46" t="s">
        <v>130</v>
      </c>
      <c r="C86" s="58"/>
      <c r="D86" s="58"/>
      <c r="E86" s="167"/>
      <c r="F86" s="210"/>
      <c r="G86" s="232"/>
      <c r="H86" s="188"/>
      <c r="I86" s="58"/>
      <c r="J86" s="188"/>
      <c r="K86" s="58"/>
      <c r="L86" s="46"/>
      <c r="M86" s="46"/>
    </row>
    <row r="87" spans="1:13" hidden="1" x14ac:dyDescent="0.2">
      <c r="A87" s="89"/>
      <c r="B87" s="74"/>
      <c r="C87" s="75"/>
      <c r="D87" s="75"/>
      <c r="E87" s="157"/>
      <c r="F87" s="200"/>
      <c r="G87" s="52"/>
      <c r="H87" s="178"/>
      <c r="I87" s="75"/>
      <c r="J87" s="178"/>
      <c r="K87" s="75"/>
      <c r="L87" s="76"/>
      <c r="M87" s="76"/>
    </row>
    <row r="88" spans="1:13" ht="24" x14ac:dyDescent="0.2">
      <c r="A88" s="46" t="s">
        <v>233</v>
      </c>
      <c r="B88" s="46" t="s">
        <v>143</v>
      </c>
      <c r="C88" s="48">
        <f>C89+C103</f>
        <v>30222.055876302344</v>
      </c>
      <c r="D88" s="48">
        <f>D89+D103</f>
        <v>30222.055876302344</v>
      </c>
      <c r="E88" s="160">
        <f t="shared" ref="E88:M88" si="39">E89+E103</f>
        <v>0</v>
      </c>
      <c r="F88" s="203"/>
      <c r="G88" s="225">
        <f t="shared" si="39"/>
        <v>0</v>
      </c>
      <c r="H88" s="181">
        <f t="shared" si="39"/>
        <v>0</v>
      </c>
      <c r="I88" s="48"/>
      <c r="J88" s="181">
        <f>J89+J103</f>
        <v>0</v>
      </c>
      <c r="K88" s="48">
        <f t="shared" si="39"/>
        <v>0</v>
      </c>
      <c r="L88" s="48">
        <f t="shared" si="39"/>
        <v>0</v>
      </c>
      <c r="M88" s="48">
        <f t="shared" si="39"/>
        <v>0</v>
      </c>
    </row>
    <row r="89" spans="1:13" x14ac:dyDescent="0.2">
      <c r="A89" s="495" t="s">
        <v>80</v>
      </c>
      <c r="B89" s="496"/>
      <c r="C89" s="83">
        <f t="shared" ref="C89:C116" si="40">SUM(D89:M89)</f>
        <v>4533.3083814453512</v>
      </c>
      <c r="D89" s="83">
        <f t="shared" ref="D89:M89" si="41">D90</f>
        <v>4533.3083814453512</v>
      </c>
      <c r="E89" s="161">
        <f t="shared" si="41"/>
        <v>0</v>
      </c>
      <c r="F89" s="204"/>
      <c r="G89" s="226">
        <f t="shared" si="41"/>
        <v>0</v>
      </c>
      <c r="H89" s="182">
        <f t="shared" si="41"/>
        <v>0</v>
      </c>
      <c r="I89" s="83"/>
      <c r="J89" s="182">
        <f t="shared" si="41"/>
        <v>0</v>
      </c>
      <c r="K89" s="83">
        <f t="shared" si="41"/>
        <v>0</v>
      </c>
      <c r="L89" s="84">
        <f t="shared" si="41"/>
        <v>0</v>
      </c>
      <c r="M89" s="84">
        <f t="shared" si="41"/>
        <v>0</v>
      </c>
    </row>
    <row r="90" spans="1:13" x14ac:dyDescent="0.2">
      <c r="A90" s="101">
        <v>3</v>
      </c>
      <c r="B90" s="102" t="s">
        <v>22</v>
      </c>
      <c r="C90" s="100">
        <f t="shared" si="40"/>
        <v>4533.3083814453512</v>
      </c>
      <c r="D90" s="100">
        <f>D91+D99</f>
        <v>4533.3083814453512</v>
      </c>
      <c r="E90" s="164">
        <f t="shared" ref="E90:M90" si="42">E91+E99</f>
        <v>0</v>
      </c>
      <c r="F90" s="207"/>
      <c r="G90" s="229">
        <f t="shared" si="42"/>
        <v>0</v>
      </c>
      <c r="H90" s="185">
        <f t="shared" si="42"/>
        <v>0</v>
      </c>
      <c r="I90" s="100"/>
      <c r="J90" s="185">
        <f>J91+J99</f>
        <v>0</v>
      </c>
      <c r="K90" s="100">
        <f t="shared" si="42"/>
        <v>0</v>
      </c>
      <c r="L90" s="98">
        <f t="shared" si="42"/>
        <v>0</v>
      </c>
      <c r="M90" s="98">
        <f t="shared" si="42"/>
        <v>0</v>
      </c>
    </row>
    <row r="91" spans="1:13" x14ac:dyDescent="0.2">
      <c r="A91" s="92">
        <v>31</v>
      </c>
      <c r="B91" s="93" t="s">
        <v>25</v>
      </c>
      <c r="C91" s="95">
        <f t="shared" si="40"/>
        <v>4488.353573561616</v>
      </c>
      <c r="D91" s="95">
        <f>D92+D96+D94</f>
        <v>4488.353573561616</v>
      </c>
      <c r="E91" s="163">
        <f t="shared" ref="E91:M91" si="43">E92+E96</f>
        <v>0</v>
      </c>
      <c r="F91" s="206"/>
      <c r="G91" s="228">
        <f t="shared" si="43"/>
        <v>0</v>
      </c>
      <c r="H91" s="184">
        <f t="shared" si="43"/>
        <v>0</v>
      </c>
      <c r="I91" s="95"/>
      <c r="J91" s="184">
        <f>J92+J96</f>
        <v>0</v>
      </c>
      <c r="K91" s="95">
        <f t="shared" si="43"/>
        <v>0</v>
      </c>
      <c r="L91" s="94">
        <f t="shared" si="43"/>
        <v>0</v>
      </c>
      <c r="M91" s="94">
        <f t="shared" si="43"/>
        <v>0</v>
      </c>
    </row>
    <row r="92" spans="1:13" x14ac:dyDescent="0.2">
      <c r="A92" s="68">
        <v>311</v>
      </c>
      <c r="B92" s="82" t="s">
        <v>133</v>
      </c>
      <c r="C92" s="78">
        <f t="shared" si="40"/>
        <v>3741.7877762293447</v>
      </c>
      <c r="D92" s="78">
        <f>D93</f>
        <v>3741.7877762293447</v>
      </c>
      <c r="E92" s="158">
        <f t="shared" ref="E92:M92" si="44">E93</f>
        <v>0</v>
      </c>
      <c r="F92" s="201"/>
      <c r="G92" s="223">
        <f t="shared" si="44"/>
        <v>0</v>
      </c>
      <c r="H92" s="179">
        <f t="shared" si="44"/>
        <v>0</v>
      </c>
      <c r="I92" s="78"/>
      <c r="J92" s="179">
        <f t="shared" si="44"/>
        <v>0</v>
      </c>
      <c r="K92" s="78">
        <f t="shared" si="44"/>
        <v>0</v>
      </c>
      <c r="L92" s="96">
        <f t="shared" si="44"/>
        <v>0</v>
      </c>
      <c r="M92" s="96">
        <f t="shared" si="44"/>
        <v>0</v>
      </c>
    </row>
    <row r="93" spans="1:13" x14ac:dyDescent="0.2">
      <c r="A93" s="89">
        <v>3111</v>
      </c>
      <c r="B93" s="74" t="s">
        <v>134</v>
      </c>
      <c r="C93" s="75">
        <f t="shared" si="40"/>
        <v>3741.7877762293447</v>
      </c>
      <c r="D93" s="75">
        <f>((105000+20300)/7*10*0.15*1.05)/N1</f>
        <v>3741.7877762293447</v>
      </c>
      <c r="E93" s="157"/>
      <c r="F93" s="200"/>
      <c r="G93" s="52"/>
      <c r="H93" s="178"/>
      <c r="I93" s="75"/>
      <c r="J93" s="178"/>
      <c r="K93" s="75"/>
      <c r="L93" s="88"/>
      <c r="M93" s="88"/>
    </row>
    <row r="94" spans="1:13" x14ac:dyDescent="0.2">
      <c r="A94" s="68">
        <v>312</v>
      </c>
      <c r="B94" s="82" t="s">
        <v>135</v>
      </c>
      <c r="C94" s="78">
        <f t="shared" si="40"/>
        <v>128.40931714115072</v>
      </c>
      <c r="D94" s="78">
        <f>SUM(D95)</f>
        <v>128.40931714115072</v>
      </c>
      <c r="E94" s="158">
        <f>SUM(E95:E96)</f>
        <v>0</v>
      </c>
      <c r="F94" s="201"/>
      <c r="G94" s="223">
        <f>SUM(G95:G96)</f>
        <v>0</v>
      </c>
      <c r="H94" s="179">
        <f>SUM(H95:H96)</f>
        <v>0</v>
      </c>
      <c r="I94" s="78"/>
      <c r="J94" s="179">
        <f>SUM(J95:J96)</f>
        <v>0</v>
      </c>
      <c r="K94" s="78">
        <f>SUM(K95:K96)</f>
        <v>0</v>
      </c>
      <c r="L94" s="96">
        <f>SUM(L95:L96)</f>
        <v>0</v>
      </c>
      <c r="M94" s="96">
        <f>SUM(M95:M96)</f>
        <v>0</v>
      </c>
    </row>
    <row r="95" spans="1:13" x14ac:dyDescent="0.2">
      <c r="A95" s="89">
        <v>3121</v>
      </c>
      <c r="B95" s="74" t="s">
        <v>135</v>
      </c>
      <c r="C95" s="75">
        <f t="shared" si="40"/>
        <v>128.40931714115072</v>
      </c>
      <c r="D95" s="75">
        <f>(4300/7*10*0.15*1.05)/N1</f>
        <v>128.40931714115072</v>
      </c>
      <c r="E95" s="157"/>
      <c r="F95" s="200"/>
      <c r="G95" s="52"/>
      <c r="H95" s="178"/>
      <c r="I95" s="75"/>
      <c r="J95" s="178"/>
      <c r="K95" s="75"/>
      <c r="L95" s="88"/>
      <c r="M95" s="88"/>
    </row>
    <row r="96" spans="1:13" x14ac:dyDescent="0.2">
      <c r="A96" s="68">
        <v>313</v>
      </c>
      <c r="B96" s="82" t="s">
        <v>136</v>
      </c>
      <c r="C96" s="78">
        <f t="shared" si="40"/>
        <v>618.15648019112086</v>
      </c>
      <c r="D96" s="78">
        <f>SUM(D97:D98)</f>
        <v>618.15648019112086</v>
      </c>
      <c r="E96" s="158">
        <f>SUM(E97:E98)</f>
        <v>0</v>
      </c>
      <c r="F96" s="201"/>
      <c r="G96" s="223">
        <f>SUM(G97:G98)</f>
        <v>0</v>
      </c>
      <c r="H96" s="179">
        <f>SUM(H97:H98)</f>
        <v>0</v>
      </c>
      <c r="I96" s="78"/>
      <c r="J96" s="179">
        <f>SUM(J97:J98)</f>
        <v>0</v>
      </c>
      <c r="K96" s="78">
        <f>SUM(K97:K98)</f>
        <v>0</v>
      </c>
      <c r="L96" s="96">
        <f>SUM(L97:L98)</f>
        <v>0</v>
      </c>
      <c r="M96" s="96">
        <f>SUM(M97:M98)</f>
        <v>0</v>
      </c>
    </row>
    <row r="97" spans="1:13" x14ac:dyDescent="0.2">
      <c r="A97" s="89">
        <v>3132</v>
      </c>
      <c r="B97" s="74" t="s">
        <v>137</v>
      </c>
      <c r="C97" s="75">
        <f t="shared" si="40"/>
        <v>618.15648019112086</v>
      </c>
      <c r="D97" s="75">
        <f>(20700/7*10*0.15*1.05)/N1</f>
        <v>618.15648019112086</v>
      </c>
      <c r="E97" s="157"/>
      <c r="F97" s="200"/>
      <c r="G97" s="52"/>
      <c r="H97" s="178"/>
      <c r="I97" s="75"/>
      <c r="J97" s="178"/>
      <c r="K97" s="75"/>
      <c r="L97" s="88"/>
      <c r="M97" s="88"/>
    </row>
    <row r="98" spans="1:13" x14ac:dyDescent="0.2">
      <c r="A98" s="89"/>
      <c r="B98" s="74"/>
      <c r="C98" s="75">
        <f t="shared" si="40"/>
        <v>0</v>
      </c>
      <c r="D98" s="75">
        <v>0</v>
      </c>
      <c r="E98" s="157"/>
      <c r="F98" s="200"/>
      <c r="G98" s="52"/>
      <c r="H98" s="178"/>
      <c r="I98" s="75"/>
      <c r="J98" s="178">
        <v>0</v>
      </c>
      <c r="K98" s="75"/>
      <c r="L98" s="88"/>
      <c r="M98" s="88"/>
    </row>
    <row r="99" spans="1:13" x14ac:dyDescent="0.2">
      <c r="A99" s="92">
        <v>32</v>
      </c>
      <c r="B99" s="93" t="s">
        <v>38</v>
      </c>
      <c r="C99" s="95">
        <f t="shared" si="40"/>
        <v>44.954807883734816</v>
      </c>
      <c r="D99" s="95">
        <f t="shared" ref="D99:M100" si="45">D100</f>
        <v>44.954807883734816</v>
      </c>
      <c r="E99" s="163">
        <f t="shared" si="45"/>
        <v>0</v>
      </c>
      <c r="F99" s="206"/>
      <c r="G99" s="228">
        <f t="shared" si="45"/>
        <v>0</v>
      </c>
      <c r="H99" s="184">
        <f t="shared" si="45"/>
        <v>0</v>
      </c>
      <c r="I99" s="95"/>
      <c r="J99" s="184">
        <f t="shared" si="45"/>
        <v>0</v>
      </c>
      <c r="K99" s="95">
        <f t="shared" si="45"/>
        <v>0</v>
      </c>
      <c r="L99" s="94">
        <f t="shared" si="45"/>
        <v>0</v>
      </c>
      <c r="M99" s="94">
        <f t="shared" si="45"/>
        <v>0</v>
      </c>
    </row>
    <row r="100" spans="1:13" x14ac:dyDescent="0.2">
      <c r="A100" s="68">
        <v>321</v>
      </c>
      <c r="B100" s="82" t="s">
        <v>138</v>
      </c>
      <c r="C100" s="78">
        <f t="shared" si="40"/>
        <v>44.954807883734816</v>
      </c>
      <c r="D100" s="78">
        <f>SUM(D101:D102)</f>
        <v>44.954807883734816</v>
      </c>
      <c r="E100" s="158">
        <f t="shared" si="45"/>
        <v>0</v>
      </c>
      <c r="F100" s="201"/>
      <c r="G100" s="223">
        <f t="shared" si="45"/>
        <v>0</v>
      </c>
      <c r="H100" s="179">
        <f t="shared" si="45"/>
        <v>0</v>
      </c>
      <c r="I100" s="78"/>
      <c r="J100" s="179">
        <f t="shared" si="45"/>
        <v>0</v>
      </c>
      <c r="K100" s="78">
        <f t="shared" si="45"/>
        <v>0</v>
      </c>
      <c r="L100" s="96">
        <f t="shared" si="45"/>
        <v>0</v>
      </c>
      <c r="M100" s="96">
        <f t="shared" si="45"/>
        <v>0</v>
      </c>
    </row>
    <row r="101" spans="1:13" x14ac:dyDescent="0.2">
      <c r="A101" s="89">
        <v>3211</v>
      </c>
      <c r="B101" s="74" t="s">
        <v>87</v>
      </c>
      <c r="C101" s="75">
        <f t="shared" si="40"/>
        <v>20.903842325303604</v>
      </c>
      <c r="D101" s="75">
        <f>(1000*0.15*1.05)/N1</f>
        <v>20.903842325303604</v>
      </c>
      <c r="E101" s="157"/>
      <c r="F101" s="200"/>
      <c r="G101" s="52"/>
      <c r="H101" s="178"/>
      <c r="I101" s="75"/>
      <c r="J101" s="178"/>
      <c r="K101" s="75"/>
      <c r="L101" s="88"/>
      <c r="M101" s="88"/>
    </row>
    <row r="102" spans="1:13" x14ac:dyDescent="0.2">
      <c r="A102" s="89">
        <v>3212</v>
      </c>
      <c r="B102" s="74" t="s">
        <v>139</v>
      </c>
      <c r="C102" s="75">
        <f t="shared" si="40"/>
        <v>24.050965558431212</v>
      </c>
      <c r="D102" s="75">
        <f>(1208.08*0.15)/N1</f>
        <v>24.050965558431212</v>
      </c>
      <c r="E102" s="157"/>
      <c r="F102" s="200"/>
      <c r="G102" s="52"/>
      <c r="H102" s="178"/>
      <c r="I102" s="75"/>
      <c r="J102" s="178"/>
      <c r="K102" s="75"/>
      <c r="L102" s="88"/>
      <c r="M102" s="88"/>
    </row>
    <row r="103" spans="1:13" x14ac:dyDescent="0.2">
      <c r="A103" s="495" t="s">
        <v>140</v>
      </c>
      <c r="B103" s="496"/>
      <c r="C103" s="83">
        <f t="shared" si="40"/>
        <v>25688.747494856991</v>
      </c>
      <c r="D103" s="83">
        <f>D104</f>
        <v>25688.747494856991</v>
      </c>
      <c r="E103" s="161">
        <f t="shared" ref="E103:M103" si="46">E104</f>
        <v>0</v>
      </c>
      <c r="F103" s="204"/>
      <c r="G103" s="226">
        <f t="shared" si="46"/>
        <v>0</v>
      </c>
      <c r="H103" s="182">
        <f t="shared" si="46"/>
        <v>0</v>
      </c>
      <c r="I103" s="83"/>
      <c r="J103" s="182">
        <f>J104</f>
        <v>0</v>
      </c>
      <c r="K103" s="83">
        <f t="shared" si="46"/>
        <v>0</v>
      </c>
      <c r="L103" s="84">
        <f t="shared" si="46"/>
        <v>0</v>
      </c>
      <c r="M103" s="84">
        <f t="shared" si="46"/>
        <v>0</v>
      </c>
    </row>
    <row r="104" spans="1:13" x14ac:dyDescent="0.2">
      <c r="A104" s="101">
        <v>3</v>
      </c>
      <c r="B104" s="102" t="s">
        <v>22</v>
      </c>
      <c r="C104" s="100">
        <f t="shared" si="40"/>
        <v>25688.747494856991</v>
      </c>
      <c r="D104" s="100">
        <f>D105+D113</f>
        <v>25688.747494856991</v>
      </c>
      <c r="E104" s="164">
        <f>E105+E113</f>
        <v>0</v>
      </c>
      <c r="F104" s="207"/>
      <c r="G104" s="229">
        <f>G105+G113</f>
        <v>0</v>
      </c>
      <c r="H104" s="185">
        <f>H105+H113</f>
        <v>0</v>
      </c>
      <c r="I104" s="100"/>
      <c r="J104" s="185">
        <f>J105+J113</f>
        <v>0</v>
      </c>
      <c r="K104" s="100">
        <f>K105+K113</f>
        <v>0</v>
      </c>
      <c r="L104" s="98">
        <f>L105+L113</f>
        <v>0</v>
      </c>
      <c r="M104" s="98">
        <f>M105+M113</f>
        <v>0</v>
      </c>
    </row>
    <row r="105" spans="1:13" x14ac:dyDescent="0.2">
      <c r="A105" s="92">
        <v>31</v>
      </c>
      <c r="B105" s="93" t="s">
        <v>25</v>
      </c>
      <c r="C105" s="95">
        <f t="shared" si="40"/>
        <v>25434.003583515827</v>
      </c>
      <c r="D105" s="95">
        <f>D106+D108+D110</f>
        <v>25434.003583515827</v>
      </c>
      <c r="E105" s="163">
        <f>E106+E110</f>
        <v>0</v>
      </c>
      <c r="F105" s="206"/>
      <c r="G105" s="228">
        <f>G106+G110</f>
        <v>0</v>
      </c>
      <c r="H105" s="184">
        <f>H106+H110</f>
        <v>0</v>
      </c>
      <c r="I105" s="95"/>
      <c r="J105" s="184">
        <f>J106+J110</f>
        <v>0</v>
      </c>
      <c r="K105" s="95">
        <f>K106+K110</f>
        <v>0</v>
      </c>
      <c r="L105" s="94">
        <f>L106+L110</f>
        <v>0</v>
      </c>
      <c r="M105" s="94">
        <f>M106+M110</f>
        <v>0</v>
      </c>
    </row>
    <row r="106" spans="1:13" x14ac:dyDescent="0.2">
      <c r="A106" s="68">
        <v>311</v>
      </c>
      <c r="B106" s="82" t="s">
        <v>133</v>
      </c>
      <c r="C106" s="78">
        <f t="shared" si="40"/>
        <v>21203.46406529962</v>
      </c>
      <c r="D106" s="78">
        <f t="shared" ref="D106:M106" si="47">D107</f>
        <v>21203.46406529962</v>
      </c>
      <c r="E106" s="158">
        <f t="shared" si="47"/>
        <v>0</v>
      </c>
      <c r="F106" s="201"/>
      <c r="G106" s="223">
        <f t="shared" si="47"/>
        <v>0</v>
      </c>
      <c r="H106" s="179">
        <f t="shared" si="47"/>
        <v>0</v>
      </c>
      <c r="I106" s="78"/>
      <c r="J106" s="179">
        <f t="shared" si="47"/>
        <v>0</v>
      </c>
      <c r="K106" s="78">
        <f t="shared" si="47"/>
        <v>0</v>
      </c>
      <c r="L106" s="96">
        <f t="shared" si="47"/>
        <v>0</v>
      </c>
      <c r="M106" s="96">
        <f t="shared" si="47"/>
        <v>0</v>
      </c>
    </row>
    <row r="107" spans="1:13" x14ac:dyDescent="0.2">
      <c r="A107" s="89">
        <v>3111</v>
      </c>
      <c r="B107" s="74" t="s">
        <v>134</v>
      </c>
      <c r="C107" s="75">
        <f t="shared" si="40"/>
        <v>21203.46406529962</v>
      </c>
      <c r="D107" s="75">
        <f>((105000+20300)/7*10*0.85*1.05)/N1</f>
        <v>21203.46406529962</v>
      </c>
      <c r="E107" s="157"/>
      <c r="F107" s="200"/>
      <c r="G107" s="52"/>
      <c r="H107" s="178"/>
      <c r="I107" s="75"/>
      <c r="J107" s="178"/>
      <c r="K107" s="75"/>
      <c r="L107" s="88"/>
      <c r="M107" s="88"/>
    </row>
    <row r="108" spans="1:13" x14ac:dyDescent="0.2">
      <c r="A108" s="68">
        <v>312</v>
      </c>
      <c r="B108" s="82" t="s">
        <v>135</v>
      </c>
      <c r="C108" s="78">
        <f t="shared" si="40"/>
        <v>727.65279713318728</v>
      </c>
      <c r="D108" s="78">
        <f>SUM(D109)</f>
        <v>727.65279713318728</v>
      </c>
      <c r="E108" s="158">
        <f>SUM(E109:E110)</f>
        <v>0</v>
      </c>
      <c r="F108" s="201"/>
      <c r="G108" s="223">
        <f>SUM(G109:G110)</f>
        <v>0</v>
      </c>
      <c r="H108" s="179">
        <f>SUM(H109:H110)</f>
        <v>0</v>
      </c>
      <c r="I108" s="78"/>
      <c r="J108" s="179">
        <f>SUM(J109:J110)</f>
        <v>0</v>
      </c>
      <c r="K108" s="78">
        <f>SUM(K109:K110)</f>
        <v>0</v>
      </c>
      <c r="L108" s="96">
        <f>SUM(L109:L110)</f>
        <v>0</v>
      </c>
      <c r="M108" s="96">
        <f>SUM(M109:M110)</f>
        <v>0</v>
      </c>
    </row>
    <row r="109" spans="1:13" x14ac:dyDescent="0.2">
      <c r="A109" s="89">
        <v>3121</v>
      </c>
      <c r="B109" s="74" t="s">
        <v>135</v>
      </c>
      <c r="C109" s="75">
        <f t="shared" si="40"/>
        <v>727.65279713318728</v>
      </c>
      <c r="D109" s="75">
        <f>(4300/7*10*0.85*1.05)/N1</f>
        <v>727.65279713318728</v>
      </c>
      <c r="E109" s="157"/>
      <c r="F109" s="200"/>
      <c r="G109" s="52"/>
      <c r="H109" s="178"/>
      <c r="I109" s="75"/>
      <c r="J109" s="178"/>
      <c r="K109" s="75"/>
      <c r="L109" s="88"/>
      <c r="M109" s="88"/>
    </row>
    <row r="110" spans="1:13" x14ac:dyDescent="0.2">
      <c r="A110" s="68">
        <v>313</v>
      </c>
      <c r="B110" s="82" t="s">
        <v>136</v>
      </c>
      <c r="C110" s="78">
        <f t="shared" si="40"/>
        <v>3502.8867210830181</v>
      </c>
      <c r="D110" s="78">
        <f>SUM(D111:D112)</f>
        <v>3502.8867210830181</v>
      </c>
      <c r="E110" s="158">
        <f>SUM(E111:E112)</f>
        <v>0</v>
      </c>
      <c r="F110" s="201"/>
      <c r="G110" s="223">
        <f>SUM(G111:G112)</f>
        <v>0</v>
      </c>
      <c r="H110" s="179">
        <f>SUM(H111:H112)</f>
        <v>0</v>
      </c>
      <c r="I110" s="78"/>
      <c r="J110" s="179">
        <f>SUM(J111:J112)</f>
        <v>0</v>
      </c>
      <c r="K110" s="78">
        <f>SUM(K111:K112)</f>
        <v>0</v>
      </c>
      <c r="L110" s="96">
        <f>SUM(L111:L112)</f>
        <v>0</v>
      </c>
      <c r="M110" s="96">
        <f>SUM(M111:M112)</f>
        <v>0</v>
      </c>
    </row>
    <row r="111" spans="1:13" x14ac:dyDescent="0.2">
      <c r="A111" s="89">
        <v>3132</v>
      </c>
      <c r="B111" s="74" t="s">
        <v>137</v>
      </c>
      <c r="C111" s="75">
        <f t="shared" si="40"/>
        <v>3502.8867210830181</v>
      </c>
      <c r="D111" s="75">
        <f>(20700/7*10*0.85*1.05)/N1</f>
        <v>3502.8867210830181</v>
      </c>
      <c r="E111" s="157"/>
      <c r="F111" s="200"/>
      <c r="G111" s="52"/>
      <c r="H111" s="178"/>
      <c r="I111" s="75"/>
      <c r="J111" s="178"/>
      <c r="K111" s="75"/>
      <c r="L111" s="88"/>
      <c r="M111" s="88"/>
    </row>
    <row r="112" spans="1:13" x14ac:dyDescent="0.2">
      <c r="A112" s="89"/>
      <c r="B112" s="74"/>
      <c r="C112" s="75">
        <f t="shared" si="40"/>
        <v>0</v>
      </c>
      <c r="D112" s="75"/>
      <c r="E112" s="157"/>
      <c r="F112" s="200"/>
      <c r="G112" s="52"/>
      <c r="H112" s="178"/>
      <c r="I112" s="75"/>
      <c r="J112" s="178">
        <v>0</v>
      </c>
      <c r="K112" s="75"/>
      <c r="L112" s="88"/>
      <c r="M112" s="88"/>
    </row>
    <row r="113" spans="1:13" x14ac:dyDescent="0.2">
      <c r="A113" s="92">
        <v>32</v>
      </c>
      <c r="B113" s="93" t="s">
        <v>38</v>
      </c>
      <c r="C113" s="95">
        <f t="shared" si="40"/>
        <v>254.74391134116397</v>
      </c>
      <c r="D113" s="95">
        <f t="shared" ref="D113:M114" si="48">D114</f>
        <v>254.74391134116397</v>
      </c>
      <c r="E113" s="163">
        <f t="shared" si="48"/>
        <v>0</v>
      </c>
      <c r="F113" s="206"/>
      <c r="G113" s="228">
        <f t="shared" si="48"/>
        <v>0</v>
      </c>
      <c r="H113" s="184">
        <f t="shared" si="48"/>
        <v>0</v>
      </c>
      <c r="I113" s="95"/>
      <c r="J113" s="184">
        <f t="shared" si="48"/>
        <v>0</v>
      </c>
      <c r="K113" s="95">
        <f t="shared" si="48"/>
        <v>0</v>
      </c>
      <c r="L113" s="94">
        <f t="shared" si="48"/>
        <v>0</v>
      </c>
      <c r="M113" s="94">
        <f t="shared" si="48"/>
        <v>0</v>
      </c>
    </row>
    <row r="114" spans="1:13" x14ac:dyDescent="0.2">
      <c r="A114" s="68">
        <v>321</v>
      </c>
      <c r="B114" s="82" t="s">
        <v>138</v>
      </c>
      <c r="C114" s="78">
        <f t="shared" si="40"/>
        <v>254.74391134116397</v>
      </c>
      <c r="D114" s="78">
        <f>SUM(D115:D116)</f>
        <v>254.74391134116397</v>
      </c>
      <c r="E114" s="158">
        <f t="shared" si="48"/>
        <v>0</v>
      </c>
      <c r="F114" s="201"/>
      <c r="G114" s="223">
        <f t="shared" si="48"/>
        <v>0</v>
      </c>
      <c r="H114" s="179">
        <f t="shared" si="48"/>
        <v>0</v>
      </c>
      <c r="I114" s="78"/>
      <c r="J114" s="179">
        <f t="shared" si="48"/>
        <v>0</v>
      </c>
      <c r="K114" s="78">
        <f t="shared" si="48"/>
        <v>0</v>
      </c>
      <c r="L114" s="96">
        <f t="shared" si="48"/>
        <v>0</v>
      </c>
      <c r="M114" s="96">
        <f t="shared" si="48"/>
        <v>0</v>
      </c>
    </row>
    <row r="115" spans="1:13" x14ac:dyDescent="0.2">
      <c r="A115" s="89">
        <v>3211</v>
      </c>
      <c r="B115" s="74" t="s">
        <v>87</v>
      </c>
      <c r="C115" s="75">
        <f t="shared" si="40"/>
        <v>118.45510651005375</v>
      </c>
      <c r="D115" s="75">
        <f>(1000*0.85*1.05)/N1</f>
        <v>118.45510651005375</v>
      </c>
      <c r="E115" s="157"/>
      <c r="F115" s="200"/>
      <c r="G115" s="52"/>
      <c r="H115" s="178"/>
      <c r="I115" s="75"/>
      <c r="J115" s="178"/>
      <c r="K115" s="75"/>
      <c r="L115" s="88"/>
      <c r="M115" s="88"/>
    </row>
    <row r="116" spans="1:13" x14ac:dyDescent="0.2">
      <c r="A116" s="89">
        <v>3212</v>
      </c>
      <c r="B116" s="74" t="s">
        <v>139</v>
      </c>
      <c r="C116" s="75">
        <f t="shared" si="40"/>
        <v>136.28880483111021</v>
      </c>
      <c r="D116" s="75">
        <f>1208.08*0.85/N1</f>
        <v>136.28880483111021</v>
      </c>
      <c r="E116" s="157"/>
      <c r="F116" s="200"/>
      <c r="G116" s="52"/>
      <c r="H116" s="178"/>
      <c r="I116" s="75"/>
      <c r="J116" s="178"/>
      <c r="K116" s="75"/>
      <c r="L116" s="88"/>
      <c r="M116" s="88"/>
    </row>
    <row r="117" spans="1:13" x14ac:dyDescent="0.2">
      <c r="A117" s="53"/>
      <c r="B117" s="53"/>
      <c r="C117" s="75"/>
      <c r="D117" s="75"/>
      <c r="E117" s="157"/>
      <c r="F117" s="200"/>
      <c r="G117" s="52"/>
      <c r="H117" s="178"/>
      <c r="I117" s="75"/>
      <c r="J117" s="178"/>
      <c r="K117" s="75"/>
      <c r="L117" s="76"/>
      <c r="M117" s="76"/>
    </row>
    <row r="118" spans="1:13" ht="24" hidden="1" x14ac:dyDescent="0.2">
      <c r="A118" s="46" t="s">
        <v>141</v>
      </c>
      <c r="B118" s="46" t="s">
        <v>142</v>
      </c>
      <c r="C118" s="58"/>
      <c r="D118" s="58"/>
      <c r="E118" s="167"/>
      <c r="F118" s="210"/>
      <c r="G118" s="232"/>
      <c r="H118" s="188"/>
      <c r="I118" s="58"/>
      <c r="J118" s="188"/>
      <c r="K118" s="58"/>
      <c r="L118" s="46"/>
      <c r="M118" s="46"/>
    </row>
    <row r="119" spans="1:13" x14ac:dyDescent="0.2">
      <c r="A119" s="89"/>
      <c r="B119" s="74"/>
      <c r="C119" s="75"/>
      <c r="D119" s="75"/>
      <c r="E119" s="157"/>
      <c r="F119" s="200"/>
      <c r="G119" s="52"/>
      <c r="H119" s="178"/>
      <c r="I119" s="75"/>
      <c r="J119" s="178"/>
      <c r="K119" s="75"/>
      <c r="L119" s="76"/>
      <c r="M119" s="76"/>
    </row>
    <row r="120" spans="1:13" ht="24" x14ac:dyDescent="0.2">
      <c r="A120" s="46" t="s">
        <v>144</v>
      </c>
      <c r="B120" s="46" t="s">
        <v>145</v>
      </c>
      <c r="C120" s="48">
        <f>SUM(D120:M120)</f>
        <v>519.34434932643171</v>
      </c>
      <c r="D120" s="48">
        <f>D121</f>
        <v>519.34434932643171</v>
      </c>
      <c r="E120" s="160">
        <f t="shared" ref="E120:M120" si="49">E121</f>
        <v>0</v>
      </c>
      <c r="F120" s="203">
        <f t="shared" si="49"/>
        <v>0</v>
      </c>
      <c r="G120" s="225">
        <f t="shared" si="49"/>
        <v>0</v>
      </c>
      <c r="H120" s="181">
        <f t="shared" si="49"/>
        <v>0</v>
      </c>
      <c r="I120" s="48">
        <f t="shared" si="49"/>
        <v>0</v>
      </c>
      <c r="J120" s="181">
        <f t="shared" si="49"/>
        <v>0</v>
      </c>
      <c r="K120" s="48">
        <f t="shared" si="49"/>
        <v>0</v>
      </c>
      <c r="L120" s="49">
        <f t="shared" si="49"/>
        <v>0</v>
      </c>
      <c r="M120" s="49">
        <f t="shared" si="49"/>
        <v>0</v>
      </c>
    </row>
    <row r="121" spans="1:13" x14ac:dyDescent="0.2">
      <c r="A121" s="101">
        <v>3</v>
      </c>
      <c r="B121" s="102" t="s">
        <v>22</v>
      </c>
      <c r="C121" s="100">
        <f>SUM(D121:M121)</f>
        <v>519.34434932643171</v>
      </c>
      <c r="D121" s="100">
        <f>D122+D130</f>
        <v>519.34434932643171</v>
      </c>
      <c r="E121" s="164">
        <f>E122+E130</f>
        <v>0</v>
      </c>
      <c r="F121" s="207"/>
      <c r="G121" s="229">
        <f>G122+G130</f>
        <v>0</v>
      </c>
      <c r="H121" s="185">
        <f>H122+H130</f>
        <v>0</v>
      </c>
      <c r="I121" s="100"/>
      <c r="J121" s="185">
        <f>J122+J130</f>
        <v>0</v>
      </c>
      <c r="K121" s="100">
        <f>K122+K130</f>
        <v>0</v>
      </c>
      <c r="L121" s="98">
        <f>L122+L130</f>
        <v>0</v>
      </c>
      <c r="M121" s="98">
        <f>M122+M130</f>
        <v>0</v>
      </c>
    </row>
    <row r="122" spans="1:13" x14ac:dyDescent="0.2">
      <c r="A122" s="92">
        <v>32</v>
      </c>
      <c r="B122" s="93" t="s">
        <v>38</v>
      </c>
      <c r="C122" s="95">
        <f>SUM(D122:M122)</f>
        <v>519.34434932643171</v>
      </c>
      <c r="D122" s="95">
        <f>D123</f>
        <v>519.34434932643171</v>
      </c>
      <c r="E122" s="163">
        <f t="shared" ref="E122:M123" si="50">E123</f>
        <v>0</v>
      </c>
      <c r="F122" s="206">
        <f t="shared" si="50"/>
        <v>0</v>
      </c>
      <c r="G122" s="228">
        <f t="shared" si="50"/>
        <v>0</v>
      </c>
      <c r="H122" s="184">
        <f t="shared" si="50"/>
        <v>0</v>
      </c>
      <c r="I122" s="95">
        <f t="shared" si="50"/>
        <v>0</v>
      </c>
      <c r="J122" s="184">
        <f t="shared" si="50"/>
        <v>0</v>
      </c>
      <c r="K122" s="95">
        <f t="shared" si="50"/>
        <v>0</v>
      </c>
      <c r="L122" s="95">
        <f t="shared" si="50"/>
        <v>0</v>
      </c>
      <c r="M122" s="95">
        <f t="shared" si="50"/>
        <v>0</v>
      </c>
    </row>
    <row r="123" spans="1:13" x14ac:dyDescent="0.2">
      <c r="A123" s="68">
        <v>323</v>
      </c>
      <c r="B123" s="82" t="s">
        <v>110</v>
      </c>
      <c r="C123" s="78">
        <f>SUM(D123:M123)</f>
        <v>519.34434932643171</v>
      </c>
      <c r="D123" s="78">
        <f>D124</f>
        <v>519.34434932643171</v>
      </c>
      <c r="E123" s="158">
        <f t="shared" si="50"/>
        <v>0</v>
      </c>
      <c r="F123" s="201">
        <f t="shared" si="50"/>
        <v>0</v>
      </c>
      <c r="G123" s="223">
        <f t="shared" si="50"/>
        <v>0</v>
      </c>
      <c r="H123" s="179">
        <f t="shared" si="50"/>
        <v>0</v>
      </c>
      <c r="I123" s="78">
        <f t="shared" si="50"/>
        <v>0</v>
      </c>
      <c r="J123" s="179">
        <f t="shared" si="50"/>
        <v>0</v>
      </c>
      <c r="K123" s="78">
        <f t="shared" si="50"/>
        <v>0</v>
      </c>
      <c r="L123" s="96">
        <f t="shared" si="50"/>
        <v>0</v>
      </c>
      <c r="M123" s="96">
        <f t="shared" si="50"/>
        <v>0</v>
      </c>
    </row>
    <row r="124" spans="1:13" x14ac:dyDescent="0.2">
      <c r="A124" s="89">
        <v>3238</v>
      </c>
      <c r="B124" s="74" t="s">
        <v>99</v>
      </c>
      <c r="C124" s="75">
        <f>SUM(D124:M124)</f>
        <v>519.34434932643171</v>
      </c>
      <c r="D124" s="50">
        <f>3913/N1</f>
        <v>519.34434932643171</v>
      </c>
      <c r="E124" s="157"/>
      <c r="F124" s="200"/>
      <c r="G124" s="52"/>
      <c r="H124" s="178"/>
      <c r="I124" s="75"/>
      <c r="J124" s="178"/>
      <c r="K124" s="75"/>
      <c r="L124" s="88"/>
      <c r="M124" s="88"/>
    </row>
    <row r="125" spans="1:13" x14ac:dyDescent="0.2">
      <c r="A125" s="89"/>
      <c r="B125" s="74"/>
      <c r="C125" s="75"/>
      <c r="D125" s="75"/>
      <c r="E125" s="157"/>
      <c r="F125" s="200"/>
      <c r="G125" s="52"/>
      <c r="H125" s="178"/>
      <c r="I125" s="75"/>
      <c r="J125" s="178"/>
      <c r="K125" s="75"/>
      <c r="L125" s="76"/>
      <c r="M125" s="76"/>
    </row>
    <row r="126" spans="1:13" ht="24" hidden="1" x14ac:dyDescent="0.2">
      <c r="A126" s="46" t="s">
        <v>146</v>
      </c>
      <c r="B126" s="46" t="s">
        <v>147</v>
      </c>
      <c r="C126" s="58"/>
      <c r="D126" s="58"/>
      <c r="E126" s="167"/>
      <c r="F126" s="210"/>
      <c r="G126" s="232"/>
      <c r="H126" s="188"/>
      <c r="I126" s="58"/>
      <c r="J126" s="188"/>
      <c r="K126" s="58"/>
      <c r="L126" s="46"/>
      <c r="M126" s="46"/>
    </row>
    <row r="127" spans="1:13" hidden="1" x14ac:dyDescent="0.2">
      <c r="A127" s="89"/>
      <c r="B127" s="74"/>
      <c r="C127" s="75"/>
      <c r="D127" s="75"/>
      <c r="E127" s="157"/>
      <c r="F127" s="200"/>
      <c r="G127" s="52"/>
      <c r="H127" s="178"/>
      <c r="I127" s="75"/>
      <c r="J127" s="178"/>
      <c r="K127" s="75"/>
      <c r="L127" s="76"/>
      <c r="M127" s="76"/>
    </row>
    <row r="128" spans="1:13" hidden="1" x14ac:dyDescent="0.2">
      <c r="A128" s="43" t="s">
        <v>148</v>
      </c>
      <c r="B128" s="43" t="s">
        <v>149</v>
      </c>
      <c r="C128" s="59"/>
      <c r="D128" s="59"/>
      <c r="E128" s="168"/>
      <c r="F128" s="211"/>
      <c r="G128" s="233"/>
      <c r="H128" s="189"/>
      <c r="I128" s="59"/>
      <c r="J128" s="189"/>
      <c r="K128" s="59"/>
      <c r="L128" s="43"/>
      <c r="M128" s="43"/>
    </row>
    <row r="129" spans="1:16" hidden="1" x14ac:dyDescent="0.2">
      <c r="A129" s="89"/>
      <c r="B129" s="74"/>
      <c r="C129" s="75"/>
      <c r="D129" s="75"/>
      <c r="E129" s="157"/>
      <c r="F129" s="200"/>
      <c r="G129" s="52"/>
      <c r="H129" s="178"/>
      <c r="I129" s="75"/>
      <c r="J129" s="178"/>
      <c r="K129" s="75"/>
      <c r="L129" s="76"/>
      <c r="M129" s="76"/>
    </row>
    <row r="130" spans="1:16" ht="24" hidden="1" x14ac:dyDescent="0.2">
      <c r="A130" s="46" t="s">
        <v>150</v>
      </c>
      <c r="B130" s="46" t="s">
        <v>151</v>
      </c>
      <c r="C130" s="58"/>
      <c r="D130" s="58"/>
      <c r="E130" s="167"/>
      <c r="F130" s="210"/>
      <c r="G130" s="232"/>
      <c r="H130" s="188"/>
      <c r="I130" s="58"/>
      <c r="J130" s="188"/>
      <c r="K130" s="58"/>
      <c r="L130" s="46"/>
      <c r="M130" s="46"/>
    </row>
    <row r="131" spans="1:16" hidden="1" x14ac:dyDescent="0.2">
      <c r="A131" s="89"/>
      <c r="B131" s="74"/>
      <c r="C131" s="75"/>
      <c r="D131" s="75"/>
      <c r="E131" s="157"/>
      <c r="F131" s="200"/>
      <c r="G131" s="52"/>
      <c r="H131" s="178"/>
      <c r="I131" s="75"/>
      <c r="J131" s="178"/>
      <c r="K131" s="75"/>
      <c r="L131" s="76"/>
      <c r="M131" s="76"/>
    </row>
    <row r="132" spans="1:16" ht="24" hidden="1" x14ac:dyDescent="0.2">
      <c r="A132" s="46" t="s">
        <v>152</v>
      </c>
      <c r="B132" s="46" t="s">
        <v>153</v>
      </c>
      <c r="C132" s="58"/>
      <c r="D132" s="58"/>
      <c r="E132" s="167"/>
      <c r="F132" s="210"/>
      <c r="G132" s="232"/>
      <c r="H132" s="188"/>
      <c r="I132" s="58"/>
      <c r="J132" s="188"/>
      <c r="K132" s="58"/>
      <c r="L132" s="46"/>
      <c r="M132" s="46"/>
    </row>
    <row r="133" spans="1:16" hidden="1" x14ac:dyDescent="0.2">
      <c r="A133" s="89"/>
      <c r="B133" s="74"/>
      <c r="C133" s="75"/>
      <c r="D133" s="75"/>
      <c r="E133" s="157"/>
      <c r="F133" s="200"/>
      <c r="G133" s="52"/>
      <c r="H133" s="178"/>
      <c r="I133" s="75"/>
      <c r="J133" s="178"/>
      <c r="K133" s="75"/>
      <c r="L133" s="76"/>
      <c r="M133" s="76"/>
    </row>
    <row r="134" spans="1:16" ht="24" hidden="1" x14ac:dyDescent="0.2">
      <c r="A134" s="43" t="s">
        <v>154</v>
      </c>
      <c r="B134" s="43" t="s">
        <v>155</v>
      </c>
      <c r="C134" s="59"/>
      <c r="D134" s="59"/>
      <c r="E134" s="168"/>
      <c r="F134" s="211"/>
      <c r="G134" s="233"/>
      <c r="H134" s="189"/>
      <c r="I134" s="59"/>
      <c r="J134" s="189"/>
      <c r="K134" s="59"/>
      <c r="L134" s="43"/>
      <c r="M134" s="43"/>
    </row>
    <row r="135" spans="1:16" hidden="1" x14ac:dyDescent="0.2">
      <c r="A135" s="89"/>
      <c r="B135" s="74"/>
      <c r="C135" s="75"/>
      <c r="D135" s="75"/>
      <c r="E135" s="157"/>
      <c r="F135" s="200"/>
      <c r="G135" s="52"/>
      <c r="H135" s="178"/>
      <c r="I135" s="75"/>
      <c r="J135" s="178"/>
      <c r="K135" s="75"/>
      <c r="L135" s="76"/>
      <c r="M135" s="76"/>
    </row>
    <row r="136" spans="1:16" ht="24" hidden="1" x14ac:dyDescent="0.2">
      <c r="A136" s="46" t="s">
        <v>85</v>
      </c>
      <c r="B136" s="46" t="s">
        <v>156</v>
      </c>
      <c r="C136" s="58"/>
      <c r="D136" s="58"/>
      <c r="E136" s="167"/>
      <c r="F136" s="210"/>
      <c r="G136" s="232"/>
      <c r="H136" s="188"/>
      <c r="I136" s="58"/>
      <c r="J136" s="188"/>
      <c r="K136" s="58"/>
      <c r="L136" s="46"/>
      <c r="M136" s="46"/>
    </row>
    <row r="137" spans="1:16" x14ac:dyDescent="0.2">
      <c r="A137" s="89"/>
      <c r="B137" s="74"/>
      <c r="C137" s="75"/>
      <c r="D137" s="75"/>
      <c r="E137" s="157"/>
      <c r="F137" s="200"/>
      <c r="G137" s="52"/>
      <c r="H137" s="178"/>
      <c r="I137" s="75"/>
      <c r="J137" s="178"/>
      <c r="K137" s="75"/>
      <c r="L137" s="76"/>
      <c r="M137" s="76"/>
    </row>
    <row r="138" spans="1:16" ht="55.5" customHeight="1" x14ac:dyDescent="0.2">
      <c r="A138" s="103" t="s">
        <v>76</v>
      </c>
      <c r="B138" s="103" t="s">
        <v>157</v>
      </c>
      <c r="C138" s="104">
        <f>SUM(D138:M138)</f>
        <v>1241860.7169686106</v>
      </c>
      <c r="D138" s="104">
        <f t="shared" ref="D138:M138" si="51">D140+D188+D217+D253</f>
        <v>0</v>
      </c>
      <c r="E138" s="169">
        <f t="shared" si="51"/>
        <v>477.80211029265382</v>
      </c>
      <c r="F138" s="212">
        <f>F140+F188+F217+F253</f>
        <v>8099.9402747362128</v>
      </c>
      <c r="G138" s="234">
        <f t="shared" si="51"/>
        <v>43065.233260335786</v>
      </c>
      <c r="H138" s="190">
        <f t="shared" si="51"/>
        <v>42503.948503550331</v>
      </c>
      <c r="I138" s="104">
        <f t="shared" si="51"/>
        <v>862.69825469506941</v>
      </c>
      <c r="J138" s="190">
        <f t="shared" si="51"/>
        <v>1146320.2033313422</v>
      </c>
      <c r="K138" s="104">
        <f t="shared" si="51"/>
        <v>530.89123365850423</v>
      </c>
      <c r="L138" s="104">
        <f t="shared" si="51"/>
        <v>0</v>
      </c>
      <c r="M138" s="104">
        <f t="shared" si="51"/>
        <v>0</v>
      </c>
      <c r="N138" s="91"/>
      <c r="O138" s="91">
        <f>D138+E138+F138+G138+H138+I138+J138+K138</f>
        <v>1241860.7169686106</v>
      </c>
      <c r="P138" s="91"/>
    </row>
    <row r="139" spans="1:16" x14ac:dyDescent="0.2">
      <c r="A139" s="89"/>
      <c r="B139" s="74"/>
      <c r="C139" s="75"/>
      <c r="D139" s="75"/>
      <c r="E139" s="157"/>
      <c r="F139" s="200"/>
      <c r="G139" s="52"/>
      <c r="H139" s="178"/>
      <c r="I139" s="75"/>
      <c r="J139" s="178"/>
      <c r="K139" s="75"/>
      <c r="L139" s="76"/>
      <c r="M139" s="76"/>
    </row>
    <row r="140" spans="1:16" ht="24" x14ac:dyDescent="0.2">
      <c r="A140" s="105" t="s">
        <v>85</v>
      </c>
      <c r="B140" s="105" t="s">
        <v>22</v>
      </c>
      <c r="C140" s="106">
        <f>SUM(D140:M140)</f>
        <v>36300.310836817305</v>
      </c>
      <c r="D140" s="106">
        <f t="shared" ref="D140:M140" si="52">D141+D175</f>
        <v>0</v>
      </c>
      <c r="E140" s="170">
        <f t="shared" si="52"/>
        <v>477.80211029265382</v>
      </c>
      <c r="F140" s="213">
        <f>F141+F175</f>
        <v>5339.3058597119907</v>
      </c>
      <c r="G140" s="235">
        <f t="shared" si="52"/>
        <v>14463.468046983873</v>
      </c>
      <c r="H140" s="191">
        <f t="shared" si="52"/>
        <v>4711.6596987192243</v>
      </c>
      <c r="I140" s="106">
        <f t="shared" si="52"/>
        <v>0</v>
      </c>
      <c r="J140" s="191">
        <f t="shared" si="52"/>
        <v>10777.183887451058</v>
      </c>
      <c r="K140" s="106">
        <f t="shared" si="52"/>
        <v>530.89123365850423</v>
      </c>
      <c r="L140" s="107">
        <f t="shared" si="52"/>
        <v>0</v>
      </c>
      <c r="M140" s="107">
        <f t="shared" si="52"/>
        <v>0</v>
      </c>
      <c r="N140" s="67" t="s">
        <v>158</v>
      </c>
    </row>
    <row r="141" spans="1:16" x14ac:dyDescent="0.2">
      <c r="A141" s="101">
        <v>3</v>
      </c>
      <c r="B141" s="102" t="s">
        <v>22</v>
      </c>
      <c r="C141" s="100">
        <f>SUM(D141:M141)</f>
        <v>33310.19868604419</v>
      </c>
      <c r="D141" s="100">
        <f>D142+D166+D170</f>
        <v>0</v>
      </c>
      <c r="E141" s="164">
        <f>E142+E166+E170</f>
        <v>477.80211029265382</v>
      </c>
      <c r="F141" s="207">
        <f>F142+F166+F170</f>
        <v>3543.6989846705151</v>
      </c>
      <c r="G141" s="229">
        <f t="shared" ref="G141:M141" si="53">G142+G166+G170</f>
        <v>14463.468046983873</v>
      </c>
      <c r="H141" s="185">
        <f t="shared" si="53"/>
        <v>4446.2140818899725</v>
      </c>
      <c r="I141" s="100">
        <f t="shared" si="53"/>
        <v>0</v>
      </c>
      <c r="J141" s="185">
        <f t="shared" si="53"/>
        <v>9848.1242285486751</v>
      </c>
      <c r="K141" s="100">
        <f t="shared" si="53"/>
        <v>530.89123365850423</v>
      </c>
      <c r="L141" s="98">
        <f t="shared" si="53"/>
        <v>0</v>
      </c>
      <c r="M141" s="98">
        <f t="shared" si="53"/>
        <v>0</v>
      </c>
    </row>
    <row r="142" spans="1:16" x14ac:dyDescent="0.2">
      <c r="A142" s="92">
        <v>32</v>
      </c>
      <c r="B142" s="93" t="s">
        <v>38</v>
      </c>
      <c r="C142" s="100">
        <f>SUM(D142:M142)</f>
        <v>33150.93131594664</v>
      </c>
      <c r="D142" s="100">
        <f t="shared" ref="D142:M142" si="54">D143+D147+D153+D161</f>
        <v>0</v>
      </c>
      <c r="E142" s="164">
        <f>E143+E147+E153+E161</f>
        <v>477.80211029265382</v>
      </c>
      <c r="F142" s="207">
        <f>F143+F147+F153+F161</f>
        <v>3384.431614572964</v>
      </c>
      <c r="G142" s="229">
        <f>G143+G147+G153+G161</f>
        <v>14463.468046983873</v>
      </c>
      <c r="H142" s="185">
        <f t="shared" si="54"/>
        <v>4446.2140818899725</v>
      </c>
      <c r="I142" s="100">
        <f t="shared" si="54"/>
        <v>0</v>
      </c>
      <c r="J142" s="185">
        <f t="shared" si="54"/>
        <v>9848.1242285486751</v>
      </c>
      <c r="K142" s="100">
        <f t="shared" si="54"/>
        <v>530.89123365850423</v>
      </c>
      <c r="L142" s="98">
        <f t="shared" si="54"/>
        <v>0</v>
      </c>
      <c r="M142" s="98">
        <f t="shared" si="54"/>
        <v>0</v>
      </c>
    </row>
    <row r="143" spans="1:16" x14ac:dyDescent="0.2">
      <c r="A143" s="68">
        <v>321</v>
      </c>
      <c r="B143" s="82" t="s">
        <v>108</v>
      </c>
      <c r="C143" s="78">
        <f t="shared" ref="C143:C151" si="55">SUM(D143:M143)</f>
        <v>8733.2526378658167</v>
      </c>
      <c r="D143" s="54">
        <f>SUM(D144:D146)</f>
        <v>0</v>
      </c>
      <c r="E143" s="165">
        <f t="shared" ref="E143:M143" si="56">SUM(E144:E146)</f>
        <v>0</v>
      </c>
      <c r="F143" s="208">
        <f>SUM(F144:F146)</f>
        <v>530.89123365850423</v>
      </c>
      <c r="G143" s="230">
        <f t="shared" si="56"/>
        <v>0</v>
      </c>
      <c r="H143" s="186">
        <f t="shared" si="56"/>
        <v>66.361404207313029</v>
      </c>
      <c r="I143" s="108">
        <f t="shared" si="56"/>
        <v>0</v>
      </c>
      <c r="J143" s="186">
        <f t="shared" si="56"/>
        <v>8136</v>
      </c>
      <c r="K143" s="108">
        <f t="shared" si="56"/>
        <v>0</v>
      </c>
      <c r="L143" s="55">
        <f t="shared" si="56"/>
        <v>0</v>
      </c>
      <c r="M143" s="55">
        <f t="shared" si="56"/>
        <v>0</v>
      </c>
    </row>
    <row r="144" spans="1:16" x14ac:dyDescent="0.2">
      <c r="A144" s="89">
        <v>3211</v>
      </c>
      <c r="B144" s="74" t="s">
        <v>87</v>
      </c>
      <c r="C144" s="75">
        <f t="shared" si="55"/>
        <v>6467.8070210365649</v>
      </c>
      <c r="D144" s="75"/>
      <c r="E144" s="157"/>
      <c r="F144" s="200">
        <f>2000/N1</f>
        <v>265.44561682925212</v>
      </c>
      <c r="G144" s="52"/>
      <c r="H144" s="178">
        <f>500/N1</f>
        <v>66.361404207313029</v>
      </c>
      <c r="I144" s="109"/>
      <c r="J144" s="178">
        <f>2600+2000+1536</f>
        <v>6136</v>
      </c>
      <c r="K144" s="109"/>
      <c r="L144" s="88"/>
      <c r="M144" s="88"/>
    </row>
    <row r="145" spans="1:15" x14ac:dyDescent="0.2">
      <c r="A145" s="89">
        <v>3213</v>
      </c>
      <c r="B145" s="74" t="s">
        <v>88</v>
      </c>
      <c r="C145" s="75">
        <f>SUM(D145:M145)</f>
        <v>2265.4456168292522</v>
      </c>
      <c r="D145" s="50"/>
      <c r="E145" s="166"/>
      <c r="F145" s="200">
        <f>2000/N1</f>
        <v>265.44561682925212</v>
      </c>
      <c r="G145" s="231"/>
      <c r="H145" s="178"/>
      <c r="I145" s="109"/>
      <c r="J145" s="178">
        <v>2000</v>
      </c>
      <c r="K145" s="110"/>
      <c r="L145" s="53"/>
      <c r="M145" s="53"/>
    </row>
    <row r="146" spans="1:15" x14ac:dyDescent="0.2">
      <c r="A146" s="89"/>
      <c r="B146" s="74"/>
      <c r="C146" s="75">
        <f t="shared" si="55"/>
        <v>0</v>
      </c>
      <c r="D146" s="75"/>
      <c r="E146" s="166"/>
      <c r="F146" s="209"/>
      <c r="G146" s="231"/>
      <c r="H146" s="178"/>
      <c r="I146" s="109"/>
      <c r="J146" s="178"/>
      <c r="K146" s="110"/>
      <c r="L146" s="53"/>
      <c r="M146" s="53"/>
    </row>
    <row r="147" spans="1:15" x14ac:dyDescent="0.2">
      <c r="A147" s="68">
        <v>322</v>
      </c>
      <c r="B147" s="82" t="s">
        <v>108</v>
      </c>
      <c r="C147" s="78">
        <f t="shared" si="55"/>
        <v>2760.6344150242221</v>
      </c>
      <c r="D147" s="54">
        <f>SUM(D148:D151)</f>
        <v>0</v>
      </c>
      <c r="E147" s="165">
        <f t="shared" ref="E147:M147" si="57">SUM(E148:E151)</f>
        <v>79.633685048775632</v>
      </c>
      <c r="F147" s="208">
        <f>SUM(F148:F151)</f>
        <v>437.985267768266</v>
      </c>
      <c r="G147" s="230">
        <f t="shared" si="57"/>
        <v>0</v>
      </c>
      <c r="H147" s="186">
        <f t="shared" si="57"/>
        <v>1513.0400159267369</v>
      </c>
      <c r="I147" s="108">
        <f t="shared" si="57"/>
        <v>0</v>
      </c>
      <c r="J147" s="186">
        <f t="shared" si="57"/>
        <v>729.97544628044329</v>
      </c>
      <c r="K147" s="108">
        <f t="shared" si="57"/>
        <v>0</v>
      </c>
      <c r="L147" s="55">
        <f t="shared" si="57"/>
        <v>0</v>
      </c>
      <c r="M147" s="55">
        <f t="shared" si="57"/>
        <v>0</v>
      </c>
      <c r="O147" s="91">
        <f>35905.99-C140</f>
        <v>-394.32083681730728</v>
      </c>
    </row>
    <row r="148" spans="1:15" x14ac:dyDescent="0.2">
      <c r="A148" s="89">
        <v>3221</v>
      </c>
      <c r="B148" s="74" t="s">
        <v>116</v>
      </c>
      <c r="C148" s="75">
        <f t="shared" si="55"/>
        <v>1526.3122967681995</v>
      </c>
      <c r="D148" s="75"/>
      <c r="E148" s="157"/>
      <c r="F148" s="200">
        <f>1000/N1</f>
        <v>132.72280841462606</v>
      </c>
      <c r="G148" s="52">
        <v>0</v>
      </c>
      <c r="H148" s="178">
        <f>(500+4500)/N1</f>
        <v>663.61404207313024</v>
      </c>
      <c r="I148" s="109"/>
      <c r="J148" s="178">
        <f>(5000+500)/N1</f>
        <v>729.97544628044329</v>
      </c>
      <c r="K148" s="109"/>
      <c r="L148" s="88"/>
      <c r="M148" s="88"/>
    </row>
    <row r="149" spans="1:15" x14ac:dyDescent="0.2">
      <c r="A149" s="89">
        <v>3224</v>
      </c>
      <c r="B149" s="74" t="s">
        <v>109</v>
      </c>
      <c r="C149" s="75">
        <f>SUM(D149:M149)</f>
        <v>265.44561682925212</v>
      </c>
      <c r="D149" s="75">
        <v>0</v>
      </c>
      <c r="E149" s="157"/>
      <c r="F149" s="200">
        <f>2000/N1</f>
        <v>265.44561682925212</v>
      </c>
      <c r="G149" s="52"/>
      <c r="H149" s="178"/>
      <c r="I149" s="109"/>
      <c r="J149" s="178">
        <v>0</v>
      </c>
      <c r="K149" s="109"/>
      <c r="L149" s="88"/>
      <c r="M149" s="88"/>
    </row>
    <row r="150" spans="1:15" x14ac:dyDescent="0.2">
      <c r="A150" s="62">
        <v>3223</v>
      </c>
      <c r="B150" s="63" t="s">
        <v>90</v>
      </c>
      <c r="C150" s="75">
        <f>SUM(D150:M150)</f>
        <v>92.905965890238235</v>
      </c>
      <c r="D150" s="75"/>
      <c r="E150" s="157">
        <f>600/N1</f>
        <v>79.633685048775632</v>
      </c>
      <c r="F150" s="200">
        <f>100/N1</f>
        <v>13.272280841462605</v>
      </c>
      <c r="G150" s="52">
        <v>0</v>
      </c>
      <c r="H150" s="178">
        <v>0</v>
      </c>
      <c r="I150" s="109"/>
      <c r="J150" s="178"/>
      <c r="K150" s="109"/>
      <c r="L150" s="88"/>
      <c r="M150" s="88"/>
    </row>
    <row r="151" spans="1:15" x14ac:dyDescent="0.2">
      <c r="A151" s="89">
        <v>3225</v>
      </c>
      <c r="B151" s="74" t="s">
        <v>159</v>
      </c>
      <c r="C151" s="75">
        <f t="shared" si="55"/>
        <v>875.97053553653188</v>
      </c>
      <c r="D151" s="75"/>
      <c r="E151" s="166"/>
      <c r="F151" s="214">
        <f>200/N1</f>
        <v>26.54456168292521</v>
      </c>
      <c r="G151" s="231"/>
      <c r="H151" s="178">
        <f>(2400+4000)/N1</f>
        <v>849.42597385360671</v>
      </c>
      <c r="I151" s="109"/>
      <c r="J151" s="178"/>
      <c r="K151" s="110"/>
      <c r="L151" s="53"/>
      <c r="M151" s="53"/>
    </row>
    <row r="152" spans="1:15" x14ac:dyDescent="0.2">
      <c r="A152" s="68"/>
      <c r="B152" s="82"/>
      <c r="C152" s="56"/>
      <c r="D152" s="75"/>
      <c r="E152" s="166"/>
      <c r="F152" s="209"/>
      <c r="G152" s="231"/>
      <c r="H152" s="187"/>
      <c r="I152" s="110"/>
      <c r="J152" s="178"/>
      <c r="K152" s="110"/>
      <c r="L152" s="53"/>
      <c r="M152" s="53"/>
    </row>
    <row r="153" spans="1:15" x14ac:dyDescent="0.2">
      <c r="A153" s="68">
        <v>323</v>
      </c>
      <c r="B153" s="82" t="s">
        <v>110</v>
      </c>
      <c r="C153" s="78">
        <f t="shared" ref="C153:C159" si="58">SUM(D153:M153)</f>
        <v>16825.934036764218</v>
      </c>
      <c r="D153" s="54">
        <f>SUM(D154:D160)</f>
        <v>0</v>
      </c>
      <c r="E153" s="165">
        <f>SUM(E154:E160)</f>
        <v>265.44561682925212</v>
      </c>
      <c r="F153" s="208">
        <f>SUM(F154:F160)</f>
        <v>1738.668790231601</v>
      </c>
      <c r="G153" s="230">
        <f>SUM(G154:G160)</f>
        <v>11410.843453447475</v>
      </c>
      <c r="H153" s="186">
        <f>SUM(H154:H160)</f>
        <v>2535.0056407193579</v>
      </c>
      <c r="I153" s="108"/>
      <c r="J153" s="186">
        <f>SUM(J154:J160)</f>
        <v>875.97053553653188</v>
      </c>
      <c r="K153" s="60">
        <f>SUM(K154:K160)</f>
        <v>0</v>
      </c>
      <c r="L153" s="55">
        <f>SUM(L154:L160)</f>
        <v>0</v>
      </c>
      <c r="M153" s="55">
        <f>SUM(M154:M160)</f>
        <v>0</v>
      </c>
    </row>
    <row r="154" spans="1:15" x14ac:dyDescent="0.2">
      <c r="A154" s="89">
        <v>3231</v>
      </c>
      <c r="B154" s="74" t="s">
        <v>160</v>
      </c>
      <c r="C154" s="75">
        <f t="shared" si="58"/>
        <v>11945.052757316344</v>
      </c>
      <c r="D154" s="75">
        <v>0</v>
      </c>
      <c r="E154" s="166"/>
      <c r="F154" s="214">
        <f>500/N1</f>
        <v>66.361404207313029</v>
      </c>
      <c r="G154" s="52">
        <f>(58000+20000)/N1</f>
        <v>10352.379056340831</v>
      </c>
      <c r="H154" s="178">
        <f>(1900+3000)/N1</f>
        <v>650.34176123166765</v>
      </c>
      <c r="I154" s="109"/>
      <c r="J154" s="178">
        <f>(1700+1000+3900)/N1</f>
        <v>875.97053553653188</v>
      </c>
      <c r="K154" s="61"/>
      <c r="L154" s="53"/>
      <c r="M154" s="53"/>
    </row>
    <row r="155" spans="1:15" ht="25.5" x14ac:dyDescent="0.2">
      <c r="A155" s="89">
        <v>3232</v>
      </c>
      <c r="B155" s="74" t="s">
        <v>161</v>
      </c>
      <c r="C155" s="75">
        <f t="shared" si="58"/>
        <v>2385.6924812529032</v>
      </c>
      <c r="D155" s="75"/>
      <c r="E155" s="166"/>
      <c r="F155" s="200">
        <f>10000/N1</f>
        <v>1327.2280841462605</v>
      </c>
      <c r="G155" s="52">
        <f>(3975+4000)/N1</f>
        <v>1058.4643971066428</v>
      </c>
      <c r="H155" s="178"/>
      <c r="I155" s="109"/>
      <c r="J155" s="178"/>
      <c r="K155" s="61"/>
      <c r="L155" s="53"/>
      <c r="M155" s="53"/>
    </row>
    <row r="156" spans="1:15" x14ac:dyDescent="0.2">
      <c r="A156" s="89">
        <v>3233</v>
      </c>
      <c r="B156" s="74" t="s">
        <v>94</v>
      </c>
      <c r="C156" s="75">
        <f>SUM(D156:M156)</f>
        <v>13.272280841462605</v>
      </c>
      <c r="D156" s="75"/>
      <c r="E156" s="166"/>
      <c r="F156" s="200">
        <f>100/N1</f>
        <v>13.272280841462605</v>
      </c>
      <c r="G156" s="52"/>
      <c r="H156" s="178"/>
      <c r="I156" s="109"/>
      <c r="J156" s="178"/>
      <c r="K156" s="61"/>
      <c r="L156" s="53"/>
      <c r="M156" s="53"/>
    </row>
    <row r="157" spans="1:15" x14ac:dyDescent="0.2">
      <c r="A157" s="89">
        <v>3235</v>
      </c>
      <c r="B157" s="74" t="s">
        <v>162</v>
      </c>
      <c r="C157" s="75">
        <f t="shared" si="58"/>
        <v>132.72280841462606</v>
      </c>
      <c r="D157" s="75"/>
      <c r="E157" s="166"/>
      <c r="F157" s="214">
        <f>500/N1</f>
        <v>66.361404207313029</v>
      </c>
      <c r="G157" s="52"/>
      <c r="H157" s="178">
        <f>500/N1</f>
        <v>66.361404207313029</v>
      </c>
      <c r="I157" s="109"/>
      <c r="J157" s="178"/>
      <c r="K157" s="61"/>
      <c r="L157" s="53"/>
      <c r="M157" s="53"/>
    </row>
    <row r="158" spans="1:15" x14ac:dyDescent="0.2">
      <c r="A158" s="89">
        <v>3237</v>
      </c>
      <c r="B158" s="74" t="s">
        <v>98</v>
      </c>
      <c r="C158" s="75">
        <f t="shared" si="58"/>
        <v>66.361404207313029</v>
      </c>
      <c r="D158" s="75"/>
      <c r="E158" s="166"/>
      <c r="F158" s="200">
        <f>500/N1</f>
        <v>66.361404207313029</v>
      </c>
      <c r="G158" s="52"/>
      <c r="H158" s="178">
        <v>0</v>
      </c>
      <c r="I158" s="109"/>
      <c r="J158" s="178"/>
      <c r="K158" s="61"/>
      <c r="L158" s="53"/>
      <c r="M158" s="53"/>
    </row>
    <row r="159" spans="1:15" x14ac:dyDescent="0.2">
      <c r="A159" s="89">
        <v>3239</v>
      </c>
      <c r="B159" s="74" t="s">
        <v>100</v>
      </c>
      <c r="C159" s="75">
        <f t="shared" si="58"/>
        <v>2282.832304731568</v>
      </c>
      <c r="D159" s="75"/>
      <c r="E159" s="157">
        <f>(1000+1000)/N1</f>
        <v>265.44561682925212</v>
      </c>
      <c r="F159" s="200">
        <f>1500/N1</f>
        <v>199.08421262193906</v>
      </c>
      <c r="G159" s="52"/>
      <c r="H159" s="178">
        <f>(12700+1000)/N1</f>
        <v>1818.3024752803769</v>
      </c>
      <c r="I159" s="109"/>
      <c r="J159" s="178"/>
      <c r="K159" s="64"/>
      <c r="L159" s="53"/>
      <c r="M159" s="53"/>
    </row>
    <row r="160" spans="1:15" x14ac:dyDescent="0.2">
      <c r="A160" s="53"/>
      <c r="B160" s="53"/>
      <c r="C160" s="56"/>
      <c r="D160" s="75"/>
      <c r="E160" s="166"/>
      <c r="F160" s="209"/>
      <c r="G160" s="52"/>
      <c r="H160" s="178"/>
      <c r="I160" s="109"/>
      <c r="J160" s="178"/>
      <c r="K160" s="61"/>
      <c r="L160" s="53"/>
      <c r="M160" s="53"/>
    </row>
    <row r="161" spans="1:13" ht="25.5" x14ac:dyDescent="0.2">
      <c r="A161" s="68">
        <v>329</v>
      </c>
      <c r="B161" s="82" t="s">
        <v>104</v>
      </c>
      <c r="C161" s="78">
        <f t="shared" ref="C161:C185" si="59">SUM(D161:M161)</f>
        <v>4831.1102262923878</v>
      </c>
      <c r="D161" s="54">
        <f t="shared" ref="D161:M161" si="60">SUM(D162:D165)</f>
        <v>0</v>
      </c>
      <c r="E161" s="165">
        <f t="shared" si="60"/>
        <v>132.72280841462606</v>
      </c>
      <c r="F161" s="208">
        <f>SUM(F162:F165)</f>
        <v>676.88632291459282</v>
      </c>
      <c r="G161" s="230">
        <f>SUM(G162:G165)</f>
        <v>3052.6245935363991</v>
      </c>
      <c r="H161" s="186">
        <f t="shared" si="60"/>
        <v>331.80702103656512</v>
      </c>
      <c r="I161" s="108">
        <f t="shared" si="60"/>
        <v>0</v>
      </c>
      <c r="J161" s="186">
        <f t="shared" si="60"/>
        <v>106.17824673170084</v>
      </c>
      <c r="K161" s="60">
        <f t="shared" si="60"/>
        <v>530.89123365850423</v>
      </c>
      <c r="L161" s="55">
        <f t="shared" si="60"/>
        <v>0</v>
      </c>
      <c r="M161" s="55">
        <f t="shared" si="60"/>
        <v>0</v>
      </c>
    </row>
    <row r="162" spans="1:13" x14ac:dyDescent="0.2">
      <c r="A162" s="89">
        <v>3292</v>
      </c>
      <c r="B162" s="74" t="s">
        <v>163</v>
      </c>
      <c r="C162" s="75">
        <f t="shared" si="59"/>
        <v>1844.8470369633021</v>
      </c>
      <c r="D162" s="75">
        <v>0</v>
      </c>
      <c r="E162" s="166"/>
      <c r="F162" s="209"/>
      <c r="G162" s="52">
        <f>13900/N1</f>
        <v>1844.8470369633021</v>
      </c>
      <c r="H162" s="178"/>
      <c r="I162" s="109"/>
      <c r="J162" s="178">
        <v>0</v>
      </c>
      <c r="K162" s="110"/>
      <c r="L162" s="53"/>
      <c r="M162" s="53"/>
    </row>
    <row r="163" spans="1:13" x14ac:dyDescent="0.2">
      <c r="A163" s="89">
        <v>3293</v>
      </c>
      <c r="B163" s="74" t="s">
        <v>101</v>
      </c>
      <c r="C163" s="75">
        <f t="shared" si="59"/>
        <v>411.44070608534071</v>
      </c>
      <c r="D163" s="50">
        <v>0</v>
      </c>
      <c r="E163" s="157"/>
      <c r="F163" s="200">
        <f>(1900+400)/N1</f>
        <v>305.26245935363988</v>
      </c>
      <c r="G163" s="52">
        <v>0</v>
      </c>
      <c r="H163" s="178"/>
      <c r="I163" s="109"/>
      <c r="J163" s="178">
        <f>(300+500)/N1</f>
        <v>106.17824673170084</v>
      </c>
      <c r="K163" s="109"/>
      <c r="L163" s="88"/>
      <c r="M163" s="88"/>
    </row>
    <row r="164" spans="1:13" x14ac:dyDescent="0.2">
      <c r="A164" s="89">
        <v>3299</v>
      </c>
      <c r="B164" s="74" t="s">
        <v>104</v>
      </c>
      <c r="C164" s="75">
        <f t="shared" si="59"/>
        <v>2574.8224832437454</v>
      </c>
      <c r="D164" s="75"/>
      <c r="E164" s="157">
        <f>1000/N1</f>
        <v>132.72280841462606</v>
      </c>
      <c r="F164" s="200">
        <f>(2000+800)/N1</f>
        <v>371.62386356095294</v>
      </c>
      <c r="G164" s="52">
        <f>(2100+2500+4500)/N1</f>
        <v>1207.7775565730969</v>
      </c>
      <c r="H164" s="178">
        <f>2500/N1</f>
        <v>331.80702103656512</v>
      </c>
      <c r="I164" s="109"/>
      <c r="J164" s="178"/>
      <c r="K164" s="64">
        <f>(2820+1180)/N1</f>
        <v>530.89123365850423</v>
      </c>
      <c r="L164" s="53"/>
      <c r="M164" s="53"/>
    </row>
    <row r="165" spans="1:13" x14ac:dyDescent="0.2">
      <c r="A165" s="53"/>
      <c r="B165" s="53"/>
      <c r="C165" s="75">
        <f t="shared" si="59"/>
        <v>0</v>
      </c>
      <c r="D165" s="75"/>
      <c r="E165" s="166"/>
      <c r="F165" s="209"/>
      <c r="G165" s="52"/>
      <c r="H165" s="178"/>
      <c r="I165" s="75"/>
      <c r="J165" s="178"/>
      <c r="K165" s="56"/>
      <c r="L165" s="53"/>
      <c r="M165" s="53"/>
    </row>
    <row r="166" spans="1:13" x14ac:dyDescent="0.2">
      <c r="A166" s="92">
        <v>34</v>
      </c>
      <c r="B166" s="93" t="s">
        <v>164</v>
      </c>
      <c r="C166" s="100">
        <f>SUM(D166:K166)</f>
        <v>159.26737009755126</v>
      </c>
      <c r="D166" s="100">
        <f>D167</f>
        <v>0</v>
      </c>
      <c r="E166" s="164">
        <f t="shared" ref="E166:M166" si="61">E167</f>
        <v>0</v>
      </c>
      <c r="F166" s="207">
        <f>F167</f>
        <v>159.26737009755126</v>
      </c>
      <c r="G166" s="229">
        <f t="shared" si="61"/>
        <v>0</v>
      </c>
      <c r="H166" s="185">
        <f t="shared" si="61"/>
        <v>0</v>
      </c>
      <c r="I166" s="100">
        <f t="shared" si="61"/>
        <v>0</v>
      </c>
      <c r="J166" s="185">
        <f t="shared" si="61"/>
        <v>0</v>
      </c>
      <c r="K166" s="100">
        <f t="shared" si="61"/>
        <v>0</v>
      </c>
      <c r="L166" s="98">
        <f t="shared" si="61"/>
        <v>0</v>
      </c>
      <c r="M166" s="98">
        <f t="shared" si="61"/>
        <v>0</v>
      </c>
    </row>
    <row r="167" spans="1:13" ht="25.5" x14ac:dyDescent="0.2">
      <c r="A167" s="68">
        <v>343</v>
      </c>
      <c r="B167" s="82" t="s">
        <v>104</v>
      </c>
      <c r="C167" s="78">
        <f t="shared" si="59"/>
        <v>159.26737009755126</v>
      </c>
      <c r="D167" s="54">
        <f>SUM(D168:D169)</f>
        <v>0</v>
      </c>
      <c r="E167" s="165">
        <f>SUM(E168:E169)</f>
        <v>0</v>
      </c>
      <c r="F167" s="208">
        <f>SUM(F168:F169)</f>
        <v>159.26737009755126</v>
      </c>
      <c r="G167" s="230">
        <f t="shared" ref="G167:M167" si="62">SUM(G168:G169)</f>
        <v>0</v>
      </c>
      <c r="H167" s="186">
        <f t="shared" si="62"/>
        <v>0</v>
      </c>
      <c r="I167" s="54">
        <f t="shared" si="62"/>
        <v>0</v>
      </c>
      <c r="J167" s="186">
        <f t="shared" si="62"/>
        <v>0</v>
      </c>
      <c r="K167" s="54">
        <f t="shared" si="62"/>
        <v>0</v>
      </c>
      <c r="L167" s="55">
        <f t="shared" si="62"/>
        <v>0</v>
      </c>
      <c r="M167" s="55">
        <f t="shared" si="62"/>
        <v>0</v>
      </c>
    </row>
    <row r="168" spans="1:13" ht="25.5" x14ac:dyDescent="0.2">
      <c r="A168" s="89">
        <v>3431</v>
      </c>
      <c r="B168" s="74" t="s">
        <v>165</v>
      </c>
      <c r="C168" s="75">
        <f t="shared" si="59"/>
        <v>119.45052757316344</v>
      </c>
      <c r="D168" s="75">
        <v>0</v>
      </c>
      <c r="E168" s="166"/>
      <c r="F168" s="200">
        <f>900/N1</f>
        <v>119.45052757316344</v>
      </c>
      <c r="G168" s="52">
        <v>0</v>
      </c>
      <c r="H168" s="178"/>
      <c r="I168" s="75"/>
      <c r="J168" s="178">
        <v>0</v>
      </c>
      <c r="K168" s="56"/>
      <c r="L168" s="53"/>
      <c r="M168" s="53"/>
    </row>
    <row r="169" spans="1:13" x14ac:dyDescent="0.2">
      <c r="A169" s="62">
        <v>3433</v>
      </c>
      <c r="B169" s="63" t="s">
        <v>166</v>
      </c>
      <c r="C169" s="75">
        <f t="shared" si="59"/>
        <v>39.816842524387816</v>
      </c>
      <c r="D169" s="51"/>
      <c r="E169" s="166"/>
      <c r="F169" s="200">
        <f>300/N1</f>
        <v>39.816842524387816</v>
      </c>
      <c r="G169" s="52"/>
      <c r="H169" s="178"/>
      <c r="I169" s="75"/>
      <c r="J169" s="178"/>
      <c r="K169" s="56"/>
      <c r="L169" s="53"/>
      <c r="M169" s="53"/>
    </row>
    <row r="170" spans="1:13" x14ac:dyDescent="0.2">
      <c r="A170" s="92">
        <v>38</v>
      </c>
      <c r="B170" s="93" t="s">
        <v>167</v>
      </c>
      <c r="C170" s="100">
        <f>SUM(D170:M170)</f>
        <v>0</v>
      </c>
      <c r="D170" s="100">
        <f>D171</f>
        <v>0</v>
      </c>
      <c r="E170" s="164">
        <f t="shared" ref="E170:K170" si="63">E171</f>
        <v>0</v>
      </c>
      <c r="F170" s="207">
        <f t="shared" si="63"/>
        <v>0</v>
      </c>
      <c r="G170" s="229">
        <f t="shared" si="63"/>
        <v>0</v>
      </c>
      <c r="H170" s="185">
        <f t="shared" si="63"/>
        <v>0</v>
      </c>
      <c r="I170" s="100">
        <f t="shared" si="63"/>
        <v>0</v>
      </c>
      <c r="J170" s="185">
        <f t="shared" si="63"/>
        <v>0</v>
      </c>
      <c r="K170" s="100">
        <f t="shared" si="63"/>
        <v>0</v>
      </c>
      <c r="L170" s="98">
        <f>L191+L196+L202</f>
        <v>0</v>
      </c>
      <c r="M170" s="98">
        <f>M191+M196+M202</f>
        <v>0</v>
      </c>
    </row>
    <row r="171" spans="1:13" x14ac:dyDescent="0.2">
      <c r="A171" s="68">
        <v>381</v>
      </c>
      <c r="B171" s="82" t="s">
        <v>168</v>
      </c>
      <c r="C171" s="78">
        <f>SUM(D171:M171)</f>
        <v>0</v>
      </c>
      <c r="D171" s="54">
        <f>SUM(D172:D174)</f>
        <v>0</v>
      </c>
      <c r="E171" s="165">
        <f>SUM(E172:E174)</f>
        <v>0</v>
      </c>
      <c r="F171" s="208">
        <f>SUM(F172:F174)</f>
        <v>0</v>
      </c>
      <c r="G171" s="230">
        <f t="shared" ref="G171:M171" si="64">SUM(G172:G174)</f>
        <v>0</v>
      </c>
      <c r="H171" s="186">
        <f t="shared" si="64"/>
        <v>0</v>
      </c>
      <c r="I171" s="54">
        <f t="shared" si="64"/>
        <v>0</v>
      </c>
      <c r="J171" s="186">
        <f t="shared" si="64"/>
        <v>0</v>
      </c>
      <c r="K171" s="54">
        <f t="shared" si="64"/>
        <v>0</v>
      </c>
      <c r="L171" s="55">
        <f t="shared" si="64"/>
        <v>0</v>
      </c>
      <c r="M171" s="55">
        <f t="shared" si="64"/>
        <v>0</v>
      </c>
    </row>
    <row r="172" spans="1:13" x14ac:dyDescent="0.2">
      <c r="A172" s="89">
        <v>3811</v>
      </c>
      <c r="B172" s="74" t="s">
        <v>169</v>
      </c>
      <c r="C172" s="75">
        <f>SUM(D172:M172)</f>
        <v>0</v>
      </c>
      <c r="D172" s="75">
        <v>0</v>
      </c>
      <c r="E172" s="166"/>
      <c r="F172" s="200">
        <v>0</v>
      </c>
      <c r="G172" s="52">
        <v>0</v>
      </c>
      <c r="H172" s="178"/>
      <c r="I172" s="75"/>
      <c r="J172" s="178">
        <v>0</v>
      </c>
      <c r="K172" s="56"/>
      <c r="L172" s="53"/>
      <c r="M172" s="53"/>
    </row>
    <row r="173" spans="1:13" x14ac:dyDescent="0.2">
      <c r="A173" s="62"/>
      <c r="B173" s="63"/>
      <c r="C173" s="75">
        <f>SUM(D173:M173)</f>
        <v>0</v>
      </c>
      <c r="D173" s="51"/>
      <c r="E173" s="166"/>
      <c r="F173" s="200"/>
      <c r="G173" s="52"/>
      <c r="H173" s="178"/>
      <c r="I173" s="75"/>
      <c r="J173" s="178"/>
      <c r="K173" s="56"/>
      <c r="L173" s="53"/>
      <c r="M173" s="53"/>
    </row>
    <row r="174" spans="1:13" x14ac:dyDescent="0.2">
      <c r="A174" s="53"/>
      <c r="B174" s="53"/>
      <c r="C174" s="75">
        <f t="shared" si="59"/>
        <v>0</v>
      </c>
      <c r="D174" s="75"/>
      <c r="E174" s="166"/>
      <c r="F174" s="209"/>
      <c r="G174" s="52"/>
      <c r="H174" s="178"/>
      <c r="I174" s="75"/>
      <c r="J174" s="178"/>
      <c r="K174" s="56"/>
      <c r="L174" s="53"/>
      <c r="M174" s="53"/>
    </row>
    <row r="175" spans="1:13" ht="25.5" x14ac:dyDescent="0.2">
      <c r="A175" s="85">
        <v>4</v>
      </c>
      <c r="B175" s="111" t="s">
        <v>26</v>
      </c>
      <c r="C175" s="100">
        <f t="shared" si="59"/>
        <v>2990.1121507731104</v>
      </c>
      <c r="D175" s="100">
        <f t="shared" ref="D175:K175" si="65">D176</f>
        <v>0</v>
      </c>
      <c r="E175" s="164">
        <f t="shared" si="65"/>
        <v>0</v>
      </c>
      <c r="F175" s="207">
        <f t="shared" si="65"/>
        <v>1795.6068750414759</v>
      </c>
      <c r="G175" s="229">
        <f t="shared" si="65"/>
        <v>0</v>
      </c>
      <c r="H175" s="185">
        <f t="shared" si="65"/>
        <v>265.44561682925212</v>
      </c>
      <c r="I175" s="100">
        <f t="shared" si="65"/>
        <v>0</v>
      </c>
      <c r="J175" s="185">
        <f t="shared" si="65"/>
        <v>929.05965890238235</v>
      </c>
      <c r="K175" s="100">
        <f t="shared" si="65"/>
        <v>0</v>
      </c>
      <c r="L175" s="98">
        <f>L176</f>
        <v>0</v>
      </c>
      <c r="M175" s="98">
        <f>M176</f>
        <v>0</v>
      </c>
    </row>
    <row r="176" spans="1:13" ht="25.5" x14ac:dyDescent="0.2">
      <c r="A176" s="92">
        <v>42</v>
      </c>
      <c r="B176" s="93" t="s">
        <v>170</v>
      </c>
      <c r="C176" s="95">
        <f t="shared" si="59"/>
        <v>2990.1121507731104</v>
      </c>
      <c r="D176" s="95">
        <f t="shared" ref="D176:M176" si="66">D177+D179+D185</f>
        <v>0</v>
      </c>
      <c r="E176" s="163">
        <f>E177+E179+E185</f>
        <v>0</v>
      </c>
      <c r="F176" s="206">
        <f>F177+F179+F185</f>
        <v>1795.6068750414759</v>
      </c>
      <c r="G176" s="228">
        <f t="shared" si="66"/>
        <v>0</v>
      </c>
      <c r="H176" s="184">
        <f t="shared" si="66"/>
        <v>265.44561682925212</v>
      </c>
      <c r="I176" s="95">
        <f t="shared" si="66"/>
        <v>0</v>
      </c>
      <c r="J176" s="184">
        <f t="shared" si="66"/>
        <v>929.05965890238235</v>
      </c>
      <c r="K176" s="95">
        <f t="shared" si="66"/>
        <v>0</v>
      </c>
      <c r="L176" s="94">
        <f t="shared" si="66"/>
        <v>0</v>
      </c>
      <c r="M176" s="94">
        <f t="shared" si="66"/>
        <v>0</v>
      </c>
    </row>
    <row r="177" spans="1:14" x14ac:dyDescent="0.2">
      <c r="A177" s="68">
        <v>421</v>
      </c>
      <c r="B177" s="82" t="s">
        <v>171</v>
      </c>
      <c r="C177" s="78">
        <f t="shared" si="59"/>
        <v>0</v>
      </c>
      <c r="D177" s="78">
        <f t="shared" ref="D177:K177" si="67">D178</f>
        <v>0</v>
      </c>
      <c r="E177" s="158">
        <f t="shared" si="67"/>
        <v>0</v>
      </c>
      <c r="F177" s="201">
        <f t="shared" si="67"/>
        <v>0</v>
      </c>
      <c r="G177" s="223">
        <f t="shared" si="67"/>
        <v>0</v>
      </c>
      <c r="H177" s="179">
        <f t="shared" si="67"/>
        <v>0</v>
      </c>
      <c r="I177" s="78">
        <f t="shared" si="67"/>
        <v>0</v>
      </c>
      <c r="J177" s="179">
        <f t="shared" si="67"/>
        <v>0</v>
      </c>
      <c r="K177" s="78">
        <f t="shared" si="67"/>
        <v>0</v>
      </c>
      <c r="L177" s="96">
        <f>L178+L179+L180</f>
        <v>0</v>
      </c>
      <c r="M177" s="96">
        <f>M178+M179+M180</f>
        <v>0</v>
      </c>
    </row>
    <row r="178" spans="1:14" x14ac:dyDescent="0.2">
      <c r="A178" s="89">
        <v>4212</v>
      </c>
      <c r="B178" s="74" t="s">
        <v>172</v>
      </c>
      <c r="C178" s="75">
        <f t="shared" si="59"/>
        <v>0</v>
      </c>
      <c r="D178" s="75"/>
      <c r="E178" s="157"/>
      <c r="F178" s="200"/>
      <c r="G178" s="52"/>
      <c r="H178" s="178"/>
      <c r="I178" s="75"/>
      <c r="J178" s="178"/>
      <c r="K178" s="75"/>
      <c r="L178" s="88"/>
      <c r="M178" s="88"/>
    </row>
    <row r="179" spans="1:14" x14ac:dyDescent="0.2">
      <c r="A179" s="68">
        <v>422</v>
      </c>
      <c r="B179" s="82" t="s">
        <v>171</v>
      </c>
      <c r="C179" s="78">
        <f t="shared" si="59"/>
        <v>2021.2356493463403</v>
      </c>
      <c r="D179" s="78">
        <f t="shared" ref="D179:K179" si="68">SUM(D180:D184)</f>
        <v>0</v>
      </c>
      <c r="E179" s="158">
        <f t="shared" si="68"/>
        <v>0</v>
      </c>
      <c r="F179" s="201">
        <f>SUM(F180:F184)</f>
        <v>1755.7900325170881</v>
      </c>
      <c r="G179" s="223">
        <f t="shared" si="68"/>
        <v>0</v>
      </c>
      <c r="H179" s="179">
        <f t="shared" si="68"/>
        <v>0</v>
      </c>
      <c r="I179" s="78">
        <f t="shared" si="68"/>
        <v>0</v>
      </c>
      <c r="J179" s="179">
        <f t="shared" si="68"/>
        <v>265.44561682925212</v>
      </c>
      <c r="K179" s="78">
        <f t="shared" si="68"/>
        <v>0</v>
      </c>
      <c r="L179" s="96">
        <f>L180+L181+L184</f>
        <v>0</v>
      </c>
      <c r="M179" s="96">
        <f>M180+M181+M184</f>
        <v>0</v>
      </c>
    </row>
    <row r="180" spans="1:14" x14ac:dyDescent="0.2">
      <c r="A180" s="89">
        <v>4221</v>
      </c>
      <c r="B180" s="74" t="s">
        <v>173</v>
      </c>
      <c r="C180" s="75">
        <f t="shared" si="59"/>
        <v>1592.6737009755125</v>
      </c>
      <c r="D180" s="75"/>
      <c r="E180" s="157">
        <v>0</v>
      </c>
      <c r="F180" s="200">
        <f>10000/N1</f>
        <v>1327.2280841462605</v>
      </c>
      <c r="G180" s="52"/>
      <c r="H180" s="178"/>
      <c r="I180" s="75"/>
      <c r="J180" s="178">
        <f>2000/N1</f>
        <v>265.44561682925212</v>
      </c>
      <c r="K180" s="75"/>
      <c r="L180" s="88"/>
      <c r="M180" s="88"/>
    </row>
    <row r="181" spans="1:14" x14ac:dyDescent="0.2">
      <c r="A181" s="89">
        <v>4222</v>
      </c>
      <c r="B181" s="74" t="s">
        <v>174</v>
      </c>
      <c r="C181" s="75">
        <f t="shared" si="59"/>
        <v>0</v>
      </c>
      <c r="D181" s="75"/>
      <c r="E181" s="157">
        <v>0</v>
      </c>
      <c r="F181" s="200"/>
      <c r="G181" s="52"/>
      <c r="H181" s="178">
        <v>0</v>
      </c>
      <c r="I181" s="75"/>
      <c r="J181" s="178"/>
      <c r="K181" s="75">
        <v>0</v>
      </c>
      <c r="L181" s="88"/>
      <c r="M181" s="88"/>
    </row>
    <row r="182" spans="1:14" x14ac:dyDescent="0.2">
      <c r="A182" s="89">
        <v>4223</v>
      </c>
      <c r="B182" s="74" t="s">
        <v>175</v>
      </c>
      <c r="C182" s="75">
        <f t="shared" si="59"/>
        <v>295.83913995620145</v>
      </c>
      <c r="D182" s="75">
        <v>0</v>
      </c>
      <c r="E182" s="166"/>
      <c r="F182" s="200">
        <f>2229/N1</f>
        <v>295.83913995620145</v>
      </c>
      <c r="G182" s="52">
        <v>0</v>
      </c>
      <c r="H182" s="178"/>
      <c r="I182" s="75"/>
      <c r="J182" s="178">
        <v>0</v>
      </c>
      <c r="K182" s="56"/>
      <c r="L182" s="53"/>
      <c r="M182" s="53"/>
    </row>
    <row r="183" spans="1:14" x14ac:dyDescent="0.2">
      <c r="A183" s="89">
        <v>4226</v>
      </c>
      <c r="B183" s="74" t="s">
        <v>176</v>
      </c>
      <c r="C183" s="75">
        <f t="shared" si="59"/>
        <v>0</v>
      </c>
      <c r="D183" s="75"/>
      <c r="E183" s="166"/>
      <c r="F183" s="209"/>
      <c r="G183" s="52"/>
      <c r="H183" s="178"/>
      <c r="I183" s="75"/>
      <c r="J183" s="178"/>
      <c r="K183" s="75"/>
      <c r="L183" s="53"/>
      <c r="M183" s="53"/>
    </row>
    <row r="184" spans="1:14" ht="25.5" x14ac:dyDescent="0.2">
      <c r="A184" s="89">
        <v>4227</v>
      </c>
      <c r="B184" s="74" t="s">
        <v>177</v>
      </c>
      <c r="C184" s="75">
        <f t="shared" si="59"/>
        <v>132.72280841462606</v>
      </c>
      <c r="D184" s="75"/>
      <c r="E184" s="157">
        <v>0</v>
      </c>
      <c r="F184" s="200">
        <f>1000/N1</f>
        <v>132.72280841462606</v>
      </c>
      <c r="G184" s="52"/>
      <c r="H184" s="178">
        <v>0</v>
      </c>
      <c r="I184" s="50">
        <v>0</v>
      </c>
      <c r="J184" s="178"/>
      <c r="K184" s="75">
        <v>0</v>
      </c>
      <c r="L184" s="88"/>
      <c r="M184" s="88"/>
    </row>
    <row r="185" spans="1:14" ht="25.5" x14ac:dyDescent="0.2">
      <c r="A185" s="68">
        <v>424</v>
      </c>
      <c r="B185" s="82" t="s">
        <v>178</v>
      </c>
      <c r="C185" s="78">
        <f t="shared" si="59"/>
        <v>968.87650142677012</v>
      </c>
      <c r="D185" s="78">
        <f t="shared" ref="D185:M185" si="69">D186</f>
        <v>0</v>
      </c>
      <c r="E185" s="158">
        <f t="shared" si="69"/>
        <v>0</v>
      </c>
      <c r="F185" s="201">
        <f t="shared" si="69"/>
        <v>39.816842524387816</v>
      </c>
      <c r="G185" s="223">
        <f t="shared" si="69"/>
        <v>0</v>
      </c>
      <c r="H185" s="179">
        <f t="shared" si="69"/>
        <v>265.44561682925212</v>
      </c>
      <c r="I185" s="78">
        <f t="shared" si="69"/>
        <v>0</v>
      </c>
      <c r="J185" s="179">
        <f t="shared" si="69"/>
        <v>663.61404207313024</v>
      </c>
      <c r="K185" s="78">
        <f t="shared" si="69"/>
        <v>0</v>
      </c>
      <c r="L185" s="96">
        <f t="shared" si="69"/>
        <v>0</v>
      </c>
      <c r="M185" s="96">
        <f t="shared" si="69"/>
        <v>0</v>
      </c>
    </row>
    <row r="186" spans="1:14" x14ac:dyDescent="0.2">
      <c r="A186" s="89">
        <v>4241</v>
      </c>
      <c r="B186" s="74" t="s">
        <v>179</v>
      </c>
      <c r="C186" s="75">
        <f t="shared" ref="C186:C192" si="70">SUM(D186:M186)</f>
        <v>968.87650142677012</v>
      </c>
      <c r="D186" s="75"/>
      <c r="E186" s="157"/>
      <c r="F186" s="200">
        <f>300/N1</f>
        <v>39.816842524387816</v>
      </c>
      <c r="G186" s="52"/>
      <c r="H186" s="178">
        <f>2000/N1</f>
        <v>265.44561682925212</v>
      </c>
      <c r="I186" s="50"/>
      <c r="J186" s="178">
        <f>5000/N1</f>
        <v>663.61404207313024</v>
      </c>
      <c r="K186" s="75"/>
      <c r="L186" s="88"/>
      <c r="M186" s="88"/>
    </row>
    <row r="187" spans="1:14" x14ac:dyDescent="0.2">
      <c r="A187" s="53"/>
      <c r="B187" s="53"/>
      <c r="C187" s="75">
        <f t="shared" si="70"/>
        <v>0</v>
      </c>
      <c r="D187" s="56"/>
      <c r="E187" s="166"/>
      <c r="F187" s="209"/>
      <c r="G187" s="231"/>
      <c r="H187" s="187"/>
      <c r="I187" s="56"/>
      <c r="J187" s="187"/>
      <c r="K187" s="56"/>
      <c r="L187" s="53"/>
      <c r="M187" s="53"/>
    </row>
    <row r="188" spans="1:14" ht="24" x14ac:dyDescent="0.2">
      <c r="A188" s="105" t="s">
        <v>106</v>
      </c>
      <c r="B188" s="105" t="s">
        <v>180</v>
      </c>
      <c r="C188" s="106">
        <f t="shared" si="70"/>
        <v>1114864.2909283959</v>
      </c>
      <c r="D188" s="106">
        <f t="shared" ref="D188:M188" si="71">D189</f>
        <v>0</v>
      </c>
      <c r="E188" s="170">
        <f t="shared" si="71"/>
        <v>0</v>
      </c>
      <c r="F188" s="213"/>
      <c r="G188" s="235">
        <f t="shared" si="71"/>
        <v>0</v>
      </c>
      <c r="H188" s="191">
        <f t="shared" si="71"/>
        <v>0</v>
      </c>
      <c r="I188" s="106"/>
      <c r="J188" s="191">
        <f t="shared" ref="J188" si="72">J189</f>
        <v>1114864.2909283959</v>
      </c>
      <c r="K188" s="106">
        <f t="shared" si="71"/>
        <v>0</v>
      </c>
      <c r="L188" s="107">
        <f t="shared" si="71"/>
        <v>0</v>
      </c>
      <c r="M188" s="107">
        <f t="shared" si="71"/>
        <v>0</v>
      </c>
      <c r="N188" s="112" t="s">
        <v>247</v>
      </c>
    </row>
    <row r="189" spans="1:14" x14ac:dyDescent="0.2">
      <c r="A189" s="85">
        <v>3</v>
      </c>
      <c r="B189" s="111" t="s">
        <v>22</v>
      </c>
      <c r="C189" s="100">
        <f t="shared" si="70"/>
        <v>1114864.2909283959</v>
      </c>
      <c r="D189" s="100">
        <f t="shared" ref="D189:I189" si="73">D190+D200+D212</f>
        <v>0</v>
      </c>
      <c r="E189" s="164">
        <f t="shared" si="73"/>
        <v>0</v>
      </c>
      <c r="F189" s="207">
        <f t="shared" si="73"/>
        <v>0</v>
      </c>
      <c r="G189" s="229">
        <f t="shared" si="73"/>
        <v>0</v>
      </c>
      <c r="H189" s="185">
        <f t="shared" si="73"/>
        <v>0</v>
      </c>
      <c r="I189" s="100">
        <f t="shared" si="73"/>
        <v>0</v>
      </c>
      <c r="J189" s="185">
        <f>J190+J200+J212</f>
        <v>1114864.2909283959</v>
      </c>
      <c r="K189" s="100">
        <f>K190+K200+K212</f>
        <v>0</v>
      </c>
      <c r="L189" s="98">
        <f>L190+L200</f>
        <v>0</v>
      </c>
      <c r="M189" s="98"/>
    </row>
    <row r="190" spans="1:14" x14ac:dyDescent="0.2">
      <c r="A190" s="92">
        <v>31</v>
      </c>
      <c r="B190" s="93" t="s">
        <v>25</v>
      </c>
      <c r="C190" s="95">
        <f t="shared" si="70"/>
        <v>1066934.7667396641</v>
      </c>
      <c r="D190" s="95">
        <f t="shared" ref="D190:L190" si="74">D191+D195+D197</f>
        <v>0</v>
      </c>
      <c r="E190" s="163">
        <f t="shared" si="74"/>
        <v>0</v>
      </c>
      <c r="F190" s="206"/>
      <c r="G190" s="228">
        <f t="shared" si="74"/>
        <v>0</v>
      </c>
      <c r="H190" s="184">
        <f t="shared" si="74"/>
        <v>0</v>
      </c>
      <c r="I190" s="95"/>
      <c r="J190" s="184">
        <f>J191+J195+J197</f>
        <v>1066934.7667396641</v>
      </c>
      <c r="K190" s="95">
        <f t="shared" si="74"/>
        <v>0</v>
      </c>
      <c r="L190" s="94">
        <f t="shared" si="74"/>
        <v>0</v>
      </c>
      <c r="M190" s="94"/>
    </row>
    <row r="191" spans="1:14" x14ac:dyDescent="0.2">
      <c r="A191" s="68">
        <v>311</v>
      </c>
      <c r="B191" s="82" t="s">
        <v>133</v>
      </c>
      <c r="C191" s="78">
        <f t="shared" si="70"/>
        <v>888210.23292852868</v>
      </c>
      <c r="D191" s="78">
        <f t="shared" ref="D191:L191" si="75">D192+D193+D194</f>
        <v>0</v>
      </c>
      <c r="E191" s="158">
        <f t="shared" si="75"/>
        <v>0</v>
      </c>
      <c r="F191" s="201"/>
      <c r="G191" s="223">
        <f t="shared" si="75"/>
        <v>0</v>
      </c>
      <c r="H191" s="179">
        <f t="shared" si="75"/>
        <v>0</v>
      </c>
      <c r="I191" s="78"/>
      <c r="J191" s="179">
        <f>J192+J193+J194</f>
        <v>888210.23292852868</v>
      </c>
      <c r="K191" s="78">
        <f t="shared" si="75"/>
        <v>0</v>
      </c>
      <c r="L191" s="96">
        <f t="shared" si="75"/>
        <v>0</v>
      </c>
      <c r="M191" s="96"/>
    </row>
    <row r="192" spans="1:14" x14ac:dyDescent="0.2">
      <c r="A192" s="89">
        <v>3111</v>
      </c>
      <c r="B192" s="74" t="s">
        <v>134</v>
      </c>
      <c r="C192" s="75">
        <f t="shared" si="70"/>
        <v>888210.23292852868</v>
      </c>
      <c r="D192" s="75"/>
      <c r="E192" s="157"/>
      <c r="F192" s="200"/>
      <c r="G192" s="52"/>
      <c r="H192" s="178"/>
      <c r="I192" s="75"/>
      <c r="J192" s="178">
        <f>((4761000+1800000)*1.02)/N1</f>
        <v>888210.23292852868</v>
      </c>
      <c r="K192" s="75"/>
      <c r="L192" s="88"/>
      <c r="M192" s="88"/>
    </row>
    <row r="193" spans="1:13" x14ac:dyDescent="0.2">
      <c r="A193" s="89">
        <v>3113</v>
      </c>
      <c r="B193" s="74" t="s">
        <v>182</v>
      </c>
      <c r="C193" s="75">
        <f t="shared" ref="C193:C199" si="76">SUM(D193:M193)</f>
        <v>0</v>
      </c>
      <c r="D193" s="75"/>
      <c r="E193" s="157"/>
      <c r="F193" s="200"/>
      <c r="G193" s="52"/>
      <c r="H193" s="178"/>
      <c r="I193" s="75"/>
      <c r="J193" s="178"/>
      <c r="K193" s="75"/>
      <c r="L193" s="88"/>
      <c r="M193" s="88"/>
    </row>
    <row r="194" spans="1:13" x14ac:dyDescent="0.2">
      <c r="A194" s="89">
        <v>3114</v>
      </c>
      <c r="B194" s="74" t="s">
        <v>183</v>
      </c>
      <c r="C194" s="75">
        <f t="shared" si="76"/>
        <v>0</v>
      </c>
      <c r="D194" s="75"/>
      <c r="E194" s="157"/>
      <c r="F194" s="200"/>
      <c r="G194" s="52"/>
      <c r="H194" s="178"/>
      <c r="I194" s="75"/>
      <c r="J194" s="178"/>
      <c r="K194" s="75"/>
      <c r="L194" s="88"/>
      <c r="M194" s="88"/>
    </row>
    <row r="195" spans="1:13" x14ac:dyDescent="0.2">
      <c r="A195" s="68">
        <v>312</v>
      </c>
      <c r="B195" s="82" t="s">
        <v>135</v>
      </c>
      <c r="C195" s="78">
        <f>SUM(D195:M195)</f>
        <v>35198.088791558825</v>
      </c>
      <c r="D195" s="78">
        <f t="shared" ref="D195:L195" si="77">D196</f>
        <v>0</v>
      </c>
      <c r="E195" s="158">
        <f t="shared" si="77"/>
        <v>0</v>
      </c>
      <c r="F195" s="201"/>
      <c r="G195" s="223">
        <f t="shared" si="77"/>
        <v>0</v>
      </c>
      <c r="H195" s="179">
        <f t="shared" si="77"/>
        <v>0</v>
      </c>
      <c r="I195" s="78"/>
      <c r="J195" s="179">
        <f t="shared" ref="J195" si="78">J196</f>
        <v>35198.088791558825</v>
      </c>
      <c r="K195" s="78">
        <f t="shared" si="77"/>
        <v>0</v>
      </c>
      <c r="L195" s="96">
        <f t="shared" si="77"/>
        <v>0</v>
      </c>
      <c r="M195" s="96"/>
    </row>
    <row r="196" spans="1:13" x14ac:dyDescent="0.2">
      <c r="A196" s="89">
        <v>3121</v>
      </c>
      <c r="B196" s="74" t="s">
        <v>135</v>
      </c>
      <c r="C196" s="75">
        <f t="shared" si="76"/>
        <v>35198.088791558825</v>
      </c>
      <c r="D196" s="75"/>
      <c r="E196" s="157"/>
      <c r="F196" s="200"/>
      <c r="G196" s="52"/>
      <c r="H196" s="178"/>
      <c r="I196" s="75"/>
      <c r="J196" s="178">
        <f>(110000+80000+70000)*1.02/N1</f>
        <v>35198.088791558825</v>
      </c>
      <c r="K196" s="75"/>
      <c r="L196" s="88"/>
      <c r="M196" s="88"/>
    </row>
    <row r="197" spans="1:13" x14ac:dyDescent="0.2">
      <c r="A197" s="68">
        <v>313</v>
      </c>
      <c r="B197" s="82" t="s">
        <v>136</v>
      </c>
      <c r="C197" s="78">
        <f>SUM(D197:M197)</f>
        <v>143526.44501957661</v>
      </c>
      <c r="D197" s="78">
        <f t="shared" ref="D197:L197" si="79">D198+D199</f>
        <v>0</v>
      </c>
      <c r="E197" s="158">
        <f t="shared" si="79"/>
        <v>0</v>
      </c>
      <c r="F197" s="201"/>
      <c r="G197" s="223">
        <f t="shared" si="79"/>
        <v>0</v>
      </c>
      <c r="H197" s="179">
        <f t="shared" si="79"/>
        <v>0</v>
      </c>
      <c r="I197" s="78"/>
      <c r="J197" s="179">
        <f>J198+J199</f>
        <v>143526.44501957661</v>
      </c>
      <c r="K197" s="78">
        <f t="shared" si="79"/>
        <v>0</v>
      </c>
      <c r="L197" s="96">
        <f t="shared" si="79"/>
        <v>0</v>
      </c>
      <c r="M197" s="96"/>
    </row>
    <row r="198" spans="1:13" x14ac:dyDescent="0.2">
      <c r="A198" s="89">
        <v>3132</v>
      </c>
      <c r="B198" s="74" t="s">
        <v>137</v>
      </c>
      <c r="C198" s="75">
        <f t="shared" si="76"/>
        <v>143499.90045789367</v>
      </c>
      <c r="D198" s="75"/>
      <c r="E198" s="157"/>
      <c r="F198" s="200"/>
      <c r="G198" s="52"/>
      <c r="H198" s="178"/>
      <c r="I198" s="75"/>
      <c r="J198" s="178">
        <f>(790000+270000)*1.02/N1</f>
        <v>143499.90045789367</v>
      </c>
      <c r="K198" s="75"/>
      <c r="L198" s="88"/>
      <c r="M198" s="88"/>
    </row>
    <row r="199" spans="1:13" ht="25.5" x14ac:dyDescent="0.2">
      <c r="A199" s="89">
        <v>3133</v>
      </c>
      <c r="B199" s="74" t="s">
        <v>184</v>
      </c>
      <c r="C199" s="75">
        <f t="shared" si="76"/>
        <v>26.54456168292521</v>
      </c>
      <c r="D199" s="75">
        <v>0</v>
      </c>
      <c r="E199" s="157"/>
      <c r="F199" s="200"/>
      <c r="G199" s="52"/>
      <c r="H199" s="178"/>
      <c r="I199" s="75"/>
      <c r="J199" s="178">
        <f>200/N1</f>
        <v>26.54456168292521</v>
      </c>
      <c r="K199" s="75"/>
      <c r="L199" s="88"/>
      <c r="M199" s="88"/>
    </row>
    <row r="200" spans="1:13" x14ac:dyDescent="0.2">
      <c r="A200" s="92">
        <v>32</v>
      </c>
      <c r="B200" s="93" t="s">
        <v>38</v>
      </c>
      <c r="C200" s="95">
        <f>SUM(D200:M200)</f>
        <v>47796.801380317207</v>
      </c>
      <c r="D200" s="113">
        <f t="shared" ref="D200:I200" si="80">D201+D203+D207+D209</f>
        <v>0</v>
      </c>
      <c r="E200" s="163">
        <f t="shared" si="80"/>
        <v>0</v>
      </c>
      <c r="F200" s="206">
        <f t="shared" si="80"/>
        <v>0</v>
      </c>
      <c r="G200" s="228">
        <f t="shared" si="80"/>
        <v>0</v>
      </c>
      <c r="H200" s="184">
        <f t="shared" si="80"/>
        <v>0</v>
      </c>
      <c r="I200" s="113">
        <f t="shared" si="80"/>
        <v>0</v>
      </c>
      <c r="J200" s="184">
        <f>J201+J203+J207+J209</f>
        <v>47796.801380317207</v>
      </c>
      <c r="K200" s="113">
        <f>K201+K203+K207+K209</f>
        <v>0</v>
      </c>
      <c r="L200" s="94">
        <f>L201+L203+L209</f>
        <v>0</v>
      </c>
      <c r="M200" s="94"/>
    </row>
    <row r="201" spans="1:13" x14ac:dyDescent="0.2">
      <c r="A201" s="68">
        <v>321</v>
      </c>
      <c r="B201" s="82" t="s">
        <v>138</v>
      </c>
      <c r="C201" s="78">
        <f t="shared" ref="C201:C206" si="81">SUM(D201:M201)</f>
        <v>44170.150640387546</v>
      </c>
      <c r="D201" s="78">
        <f t="shared" ref="D201:L201" si="82">D202</f>
        <v>0</v>
      </c>
      <c r="E201" s="158">
        <f t="shared" si="82"/>
        <v>0</v>
      </c>
      <c r="F201" s="201"/>
      <c r="G201" s="223">
        <f t="shared" si="82"/>
        <v>0</v>
      </c>
      <c r="H201" s="179">
        <f t="shared" si="82"/>
        <v>0</v>
      </c>
      <c r="I201" s="78"/>
      <c r="J201" s="179">
        <f t="shared" ref="J201" si="83">J202</f>
        <v>44170.150640387546</v>
      </c>
      <c r="K201" s="78">
        <f t="shared" si="82"/>
        <v>0</v>
      </c>
      <c r="L201" s="96">
        <f t="shared" si="82"/>
        <v>0</v>
      </c>
      <c r="M201" s="96"/>
    </row>
    <row r="202" spans="1:13" x14ac:dyDescent="0.2">
      <c r="A202" s="89">
        <v>3212</v>
      </c>
      <c r="B202" s="74" t="s">
        <v>139</v>
      </c>
      <c r="C202" s="75">
        <f t="shared" si="81"/>
        <v>44170.150640387546</v>
      </c>
      <c r="D202" s="75"/>
      <c r="E202" s="157"/>
      <c r="F202" s="200"/>
      <c r="G202" s="52"/>
      <c r="H202" s="178"/>
      <c r="I202" s="75"/>
      <c r="J202" s="178">
        <f>(176000+80000)*1.3/N1</f>
        <v>44170.150640387546</v>
      </c>
      <c r="K202" s="75"/>
      <c r="L202" s="88"/>
      <c r="M202" s="88"/>
    </row>
    <row r="203" spans="1:13" ht="25.5" x14ac:dyDescent="0.2">
      <c r="A203" s="68">
        <v>322</v>
      </c>
      <c r="B203" s="82" t="s">
        <v>104</v>
      </c>
      <c r="C203" s="78">
        <f t="shared" si="81"/>
        <v>0</v>
      </c>
      <c r="D203" s="78">
        <f>D205</f>
        <v>0</v>
      </c>
      <c r="E203" s="158">
        <f>E205</f>
        <v>0</v>
      </c>
      <c r="F203" s="201"/>
      <c r="G203" s="223">
        <f>G205</f>
        <v>0</v>
      </c>
      <c r="H203" s="179">
        <f>SUM(H204:H206)</f>
        <v>0</v>
      </c>
      <c r="I203" s="78"/>
      <c r="J203" s="179">
        <f>SUM(J204:J206)</f>
        <v>0</v>
      </c>
      <c r="K203" s="78">
        <f>K205+K206</f>
        <v>0</v>
      </c>
      <c r="L203" s="96">
        <f>L205</f>
        <v>0</v>
      </c>
      <c r="M203" s="96"/>
    </row>
    <row r="204" spans="1:13" x14ac:dyDescent="0.2">
      <c r="A204" s="89">
        <v>32210</v>
      </c>
      <c r="B204" s="74" t="s">
        <v>185</v>
      </c>
      <c r="C204" s="75">
        <f t="shared" si="81"/>
        <v>0</v>
      </c>
      <c r="D204" s="78"/>
      <c r="E204" s="158"/>
      <c r="F204" s="201"/>
      <c r="G204" s="223"/>
      <c r="H204" s="178">
        <v>0</v>
      </c>
      <c r="I204" s="75"/>
      <c r="J204" s="178">
        <v>0</v>
      </c>
      <c r="K204" s="78"/>
      <c r="L204" s="96"/>
      <c r="M204" s="96"/>
    </row>
    <row r="205" spans="1:13" x14ac:dyDescent="0.2">
      <c r="A205" s="89">
        <v>32216</v>
      </c>
      <c r="B205" s="74" t="s">
        <v>186</v>
      </c>
      <c r="C205" s="75">
        <f t="shared" si="81"/>
        <v>0</v>
      </c>
      <c r="D205" s="75"/>
      <c r="E205" s="157"/>
      <c r="F205" s="200"/>
      <c r="G205" s="52"/>
      <c r="H205" s="178"/>
      <c r="I205" s="75"/>
      <c r="J205" s="178"/>
      <c r="K205" s="75"/>
      <c r="L205" s="88"/>
      <c r="M205" s="88"/>
    </row>
    <row r="206" spans="1:13" x14ac:dyDescent="0.2">
      <c r="A206" s="89">
        <v>32251</v>
      </c>
      <c r="B206" s="74" t="s">
        <v>159</v>
      </c>
      <c r="C206" s="75">
        <f t="shared" si="81"/>
        <v>0</v>
      </c>
      <c r="D206" s="75"/>
      <c r="E206" s="157"/>
      <c r="F206" s="200"/>
      <c r="G206" s="52"/>
      <c r="H206" s="178"/>
      <c r="I206" s="75"/>
      <c r="J206" s="178">
        <v>0</v>
      </c>
      <c r="K206" s="75"/>
      <c r="L206" s="88"/>
      <c r="M206" s="88"/>
    </row>
    <row r="207" spans="1:13" x14ac:dyDescent="0.2">
      <c r="A207" s="68">
        <v>323</v>
      </c>
      <c r="B207" s="82" t="s">
        <v>110</v>
      </c>
      <c r="C207" s="78">
        <f>SUM(D207:M207)</f>
        <v>132.72280841462606</v>
      </c>
      <c r="D207" s="66">
        <f t="shared" ref="D207:I207" si="84">D208</f>
        <v>0</v>
      </c>
      <c r="E207" s="158">
        <f t="shared" si="84"/>
        <v>0</v>
      </c>
      <c r="F207" s="201">
        <f t="shared" si="84"/>
        <v>0</v>
      </c>
      <c r="G207" s="223">
        <f t="shared" si="84"/>
        <v>0</v>
      </c>
      <c r="H207" s="179">
        <f t="shared" si="84"/>
        <v>0</v>
      </c>
      <c r="I207" s="66">
        <f t="shared" si="84"/>
        <v>0</v>
      </c>
      <c r="J207" s="179">
        <f>J208</f>
        <v>132.72280841462606</v>
      </c>
      <c r="K207" s="66">
        <f>K208</f>
        <v>0</v>
      </c>
      <c r="L207" s="96">
        <f>L209</f>
        <v>0</v>
      </c>
      <c r="M207" s="96"/>
    </row>
    <row r="208" spans="1:13" ht="18" customHeight="1" x14ac:dyDescent="0.2">
      <c r="A208" s="89">
        <v>3236</v>
      </c>
      <c r="B208" s="114" t="s">
        <v>187</v>
      </c>
      <c r="C208" s="75">
        <f>SUM(D208:M208)</f>
        <v>132.72280841462606</v>
      </c>
      <c r="D208" s="78"/>
      <c r="E208" s="158"/>
      <c r="F208" s="201"/>
      <c r="G208" s="223"/>
      <c r="H208" s="178">
        <v>0</v>
      </c>
      <c r="I208" s="75"/>
      <c r="J208" s="178">
        <f>1000/N1</f>
        <v>132.72280841462606</v>
      </c>
      <c r="K208" s="78"/>
      <c r="L208" s="96"/>
      <c r="M208" s="96"/>
    </row>
    <row r="209" spans="1:14" ht="25.5" x14ac:dyDescent="0.2">
      <c r="A209" s="68">
        <v>329</v>
      </c>
      <c r="B209" s="82" t="s">
        <v>104</v>
      </c>
      <c r="C209" s="78">
        <f>SUM(D209:K209)</f>
        <v>3493.9279315150307</v>
      </c>
      <c r="D209" s="66">
        <f t="shared" ref="D209:I209" si="85">D210+D211</f>
        <v>0</v>
      </c>
      <c r="E209" s="158">
        <f t="shared" si="85"/>
        <v>0</v>
      </c>
      <c r="F209" s="201">
        <f t="shared" si="85"/>
        <v>0</v>
      </c>
      <c r="G209" s="223">
        <f t="shared" si="85"/>
        <v>0</v>
      </c>
      <c r="H209" s="179">
        <f t="shared" si="85"/>
        <v>0</v>
      </c>
      <c r="I209" s="66">
        <f t="shared" si="85"/>
        <v>0</v>
      </c>
      <c r="J209" s="179">
        <f>J210+J211</f>
        <v>3493.9279315150307</v>
      </c>
      <c r="K209" s="66">
        <f>K210+K211</f>
        <v>0</v>
      </c>
      <c r="L209" s="96">
        <f>L210</f>
        <v>0</v>
      </c>
      <c r="M209" s="96"/>
    </row>
    <row r="210" spans="1:14" x14ac:dyDescent="0.2">
      <c r="A210" s="89">
        <v>3295</v>
      </c>
      <c r="B210" s="74" t="s">
        <v>188</v>
      </c>
      <c r="C210" s="75">
        <f>SUM(D210:M210)</f>
        <v>2963.0366978565266</v>
      </c>
      <c r="D210" s="75"/>
      <c r="E210" s="157"/>
      <c r="F210" s="200"/>
      <c r="G210" s="52"/>
      <c r="H210" s="178">
        <v>0</v>
      </c>
      <c r="I210" s="75"/>
      <c r="J210" s="178">
        <f>(16700+1875*3)/N1</f>
        <v>2963.0366978565266</v>
      </c>
      <c r="K210" s="75"/>
      <c r="L210" s="88"/>
      <c r="M210" s="88"/>
    </row>
    <row r="211" spans="1:14" x14ac:dyDescent="0.2">
      <c r="A211" s="89">
        <v>3296</v>
      </c>
      <c r="B211" s="74" t="s">
        <v>189</v>
      </c>
      <c r="C211" s="75">
        <f>SUM(D211:M211)</f>
        <v>530.89123365850423</v>
      </c>
      <c r="D211" s="75"/>
      <c r="E211" s="157"/>
      <c r="F211" s="200"/>
      <c r="G211" s="52"/>
      <c r="H211" s="178"/>
      <c r="I211" s="75"/>
      <c r="J211" s="178">
        <f>4000/N1</f>
        <v>530.89123365850423</v>
      </c>
      <c r="K211" s="75"/>
      <c r="L211" s="88"/>
      <c r="M211" s="88"/>
    </row>
    <row r="212" spans="1:14" x14ac:dyDescent="0.2">
      <c r="A212" s="92">
        <v>34</v>
      </c>
      <c r="B212" s="93" t="s">
        <v>164</v>
      </c>
      <c r="C212" s="95">
        <f>SUM(D212:K212)</f>
        <v>132.72280841462606</v>
      </c>
      <c r="D212" s="113">
        <f t="shared" ref="D212:L213" si="86">D213</f>
        <v>0</v>
      </c>
      <c r="E212" s="163">
        <f t="shared" si="86"/>
        <v>0</v>
      </c>
      <c r="F212" s="206">
        <f t="shared" si="86"/>
        <v>0</v>
      </c>
      <c r="G212" s="228">
        <f t="shared" si="86"/>
        <v>0</v>
      </c>
      <c r="H212" s="184">
        <f t="shared" si="86"/>
        <v>0</v>
      </c>
      <c r="I212" s="113">
        <f t="shared" si="86"/>
        <v>0</v>
      </c>
      <c r="J212" s="184">
        <f>J213</f>
        <v>132.72280841462606</v>
      </c>
      <c r="K212" s="113">
        <f>K213</f>
        <v>0</v>
      </c>
      <c r="L212" s="94" t="e">
        <f>L213+#REF!+L215</f>
        <v>#REF!</v>
      </c>
      <c r="M212" s="94"/>
    </row>
    <row r="213" spans="1:14" x14ac:dyDescent="0.2">
      <c r="A213" s="68">
        <v>343</v>
      </c>
      <c r="B213" s="82" t="s">
        <v>190</v>
      </c>
      <c r="C213" s="78">
        <f>SUM(D213:M213)</f>
        <v>132.72280841462606</v>
      </c>
      <c r="D213" s="78">
        <f t="shared" si="86"/>
        <v>0</v>
      </c>
      <c r="E213" s="158">
        <f t="shared" si="86"/>
        <v>0</v>
      </c>
      <c r="F213" s="201"/>
      <c r="G213" s="223">
        <f t="shared" si="86"/>
        <v>0</v>
      </c>
      <c r="H213" s="179">
        <f t="shared" si="86"/>
        <v>0</v>
      </c>
      <c r="I213" s="78"/>
      <c r="J213" s="179">
        <f t="shared" ref="J213" si="87">J214</f>
        <v>132.72280841462606</v>
      </c>
      <c r="K213" s="78">
        <f t="shared" si="86"/>
        <v>0</v>
      </c>
      <c r="L213" s="96">
        <f t="shared" si="86"/>
        <v>0</v>
      </c>
      <c r="M213" s="96"/>
    </row>
    <row r="214" spans="1:14" x14ac:dyDescent="0.2">
      <c r="A214" s="89">
        <v>3433</v>
      </c>
      <c r="B214" s="74" t="s">
        <v>166</v>
      </c>
      <c r="C214" s="75">
        <f>SUM(D214:M214)</f>
        <v>132.72280841462606</v>
      </c>
      <c r="D214" s="75"/>
      <c r="E214" s="157"/>
      <c r="F214" s="200"/>
      <c r="G214" s="52"/>
      <c r="H214" s="178"/>
      <c r="I214" s="75"/>
      <c r="J214" s="178">
        <f>1000/N1</f>
        <v>132.72280841462606</v>
      </c>
      <c r="K214" s="75"/>
      <c r="L214" s="88"/>
      <c r="M214" s="88"/>
    </row>
    <row r="215" spans="1:14" x14ac:dyDescent="0.2">
      <c r="A215" s="89"/>
      <c r="B215" s="74"/>
      <c r="C215" s="75">
        <f>SUM(D215:M215)</f>
        <v>0</v>
      </c>
      <c r="D215" s="75"/>
      <c r="E215" s="157"/>
      <c r="F215" s="200"/>
      <c r="G215" s="52"/>
      <c r="H215" s="178"/>
      <c r="I215" s="75"/>
      <c r="J215" s="178"/>
      <c r="K215" s="75"/>
      <c r="L215" s="88"/>
      <c r="M215" s="88"/>
    </row>
    <row r="216" spans="1:14" x14ac:dyDescent="0.2">
      <c r="A216" s="89"/>
      <c r="B216" s="74"/>
      <c r="C216" s="75"/>
      <c r="D216" s="75"/>
      <c r="E216" s="157"/>
      <c r="F216" s="200"/>
      <c r="G216" s="52"/>
      <c r="H216" s="178"/>
      <c r="I216" s="75"/>
      <c r="J216" s="178"/>
      <c r="K216" s="75"/>
      <c r="L216" s="76"/>
      <c r="M216" s="76"/>
    </row>
    <row r="217" spans="1:14" ht="24" x14ac:dyDescent="0.2">
      <c r="A217" s="105" t="s">
        <v>117</v>
      </c>
      <c r="B217" s="105" t="s">
        <v>191</v>
      </c>
      <c r="C217" s="106">
        <f>SUM(D217:M217)</f>
        <v>64461.079036432406</v>
      </c>
      <c r="D217" s="106">
        <f t="shared" ref="D217:M217" si="88">D218</f>
        <v>0</v>
      </c>
      <c r="E217" s="170">
        <f t="shared" si="88"/>
        <v>0</v>
      </c>
      <c r="F217" s="213">
        <f>F218</f>
        <v>2654.4561682925209</v>
      </c>
      <c r="G217" s="235">
        <f>G218</f>
        <v>28601.765213351915</v>
      </c>
      <c r="H217" s="191">
        <f t="shared" si="88"/>
        <v>32342.159400092904</v>
      </c>
      <c r="I217" s="106">
        <f t="shared" si="88"/>
        <v>862.69825469506941</v>
      </c>
      <c r="J217" s="191">
        <f t="shared" si="88"/>
        <v>0</v>
      </c>
      <c r="K217" s="106">
        <f t="shared" si="88"/>
        <v>0</v>
      </c>
      <c r="L217" s="107">
        <f t="shared" si="88"/>
        <v>0</v>
      </c>
      <c r="M217" s="107">
        <f t="shared" si="88"/>
        <v>0</v>
      </c>
      <c r="N217" s="67" t="s">
        <v>158</v>
      </c>
    </row>
    <row r="218" spans="1:14" x14ac:dyDescent="0.2">
      <c r="A218" s="115" t="s">
        <v>192</v>
      </c>
      <c r="B218" s="116" t="s">
        <v>24</v>
      </c>
      <c r="C218" s="117">
        <f>C219+C235</f>
        <v>64461.079036432406</v>
      </c>
      <c r="D218" s="117">
        <f>D219+D235</f>
        <v>0</v>
      </c>
      <c r="E218" s="171">
        <f t="shared" ref="E218:M218" si="89">E219+E235</f>
        <v>0</v>
      </c>
      <c r="F218" s="215">
        <f>F219+F235</f>
        <v>2654.4561682925209</v>
      </c>
      <c r="G218" s="236">
        <f>G219+G235</f>
        <v>28601.765213351915</v>
      </c>
      <c r="H218" s="192">
        <f>H219+H235</f>
        <v>32342.159400092904</v>
      </c>
      <c r="I218" s="117">
        <f t="shared" si="89"/>
        <v>862.69825469506941</v>
      </c>
      <c r="J218" s="192">
        <f>J219+J235</f>
        <v>0</v>
      </c>
      <c r="K218" s="117">
        <f t="shared" si="89"/>
        <v>0</v>
      </c>
      <c r="L218" s="118">
        <f t="shared" si="89"/>
        <v>0</v>
      </c>
      <c r="M218" s="118">
        <f t="shared" si="89"/>
        <v>0</v>
      </c>
    </row>
    <row r="219" spans="1:14" x14ac:dyDescent="0.2">
      <c r="A219" s="101">
        <v>3</v>
      </c>
      <c r="B219" s="102" t="s">
        <v>22</v>
      </c>
      <c r="C219" s="100">
        <f>C220+C232</f>
        <v>61806.622868139886</v>
      </c>
      <c r="D219" s="100">
        <f t="shared" ref="D219:M219" si="90">D220+D232</f>
        <v>0</v>
      </c>
      <c r="E219" s="164">
        <f t="shared" si="90"/>
        <v>0</v>
      </c>
      <c r="F219" s="207">
        <f t="shared" si="90"/>
        <v>1327.2280841462605</v>
      </c>
      <c r="G219" s="229">
        <f t="shared" si="90"/>
        <v>28601.765213351915</v>
      </c>
      <c r="H219" s="185">
        <f t="shared" si="90"/>
        <v>31014.931315946644</v>
      </c>
      <c r="I219" s="100">
        <f t="shared" si="90"/>
        <v>862.69825469506941</v>
      </c>
      <c r="J219" s="185">
        <f t="shared" si="90"/>
        <v>0</v>
      </c>
      <c r="K219" s="100">
        <f t="shared" si="90"/>
        <v>0</v>
      </c>
      <c r="L219" s="98">
        <f t="shared" si="90"/>
        <v>0</v>
      </c>
      <c r="M219" s="98">
        <f t="shared" si="90"/>
        <v>0</v>
      </c>
    </row>
    <row r="220" spans="1:14" x14ac:dyDescent="0.2">
      <c r="A220" s="119">
        <v>32</v>
      </c>
      <c r="B220" s="120" t="s">
        <v>38</v>
      </c>
      <c r="C220" s="95">
        <f>C221+C228</f>
        <v>61806.622868139886</v>
      </c>
      <c r="D220" s="95">
        <f t="shared" ref="D220:M220" si="91">D221+D228</f>
        <v>0</v>
      </c>
      <c r="E220" s="163">
        <f t="shared" si="91"/>
        <v>0</v>
      </c>
      <c r="F220" s="206">
        <f>F221+F228</f>
        <v>1327.2280841462605</v>
      </c>
      <c r="G220" s="228">
        <f>G221+G228</f>
        <v>28601.765213351915</v>
      </c>
      <c r="H220" s="184">
        <f>H221+H228</f>
        <v>31014.931315946644</v>
      </c>
      <c r="I220" s="95">
        <f t="shared" si="91"/>
        <v>862.69825469506941</v>
      </c>
      <c r="J220" s="184">
        <f>J221+J228</f>
        <v>0</v>
      </c>
      <c r="K220" s="95">
        <f t="shared" si="91"/>
        <v>0</v>
      </c>
      <c r="L220" s="94">
        <f t="shared" si="91"/>
        <v>0</v>
      </c>
      <c r="M220" s="94">
        <f t="shared" si="91"/>
        <v>0</v>
      </c>
    </row>
    <row r="221" spans="1:14" x14ac:dyDescent="0.2">
      <c r="A221" s="121">
        <v>322</v>
      </c>
      <c r="B221" s="122" t="s">
        <v>108</v>
      </c>
      <c r="C221" s="78">
        <f>SUM(D221:M221)</f>
        <v>58886.721083018114</v>
      </c>
      <c r="D221" s="78">
        <f t="shared" ref="D221:M221" si="92">SUM(D222:D227)</f>
        <v>0</v>
      </c>
      <c r="E221" s="158">
        <f t="shared" si="92"/>
        <v>0</v>
      </c>
      <c r="F221" s="201">
        <f t="shared" si="92"/>
        <v>0</v>
      </c>
      <c r="G221" s="223">
        <f t="shared" si="92"/>
        <v>28601.765213351915</v>
      </c>
      <c r="H221" s="179">
        <f>SUM(H222:H227)</f>
        <v>29554.980423385758</v>
      </c>
      <c r="I221" s="78">
        <f t="shared" si="92"/>
        <v>729.97544628044329</v>
      </c>
      <c r="J221" s="179">
        <f>SUM(J222:J227)</f>
        <v>0</v>
      </c>
      <c r="K221" s="78">
        <f t="shared" si="92"/>
        <v>0</v>
      </c>
      <c r="L221" s="96">
        <f t="shared" si="92"/>
        <v>0</v>
      </c>
      <c r="M221" s="96">
        <f t="shared" si="92"/>
        <v>0</v>
      </c>
    </row>
    <row r="222" spans="1:14" x14ac:dyDescent="0.2">
      <c r="A222" s="89">
        <v>3221</v>
      </c>
      <c r="B222" s="74" t="s">
        <v>89</v>
      </c>
      <c r="C222" s="75">
        <f t="shared" ref="C222:C231" si="93">SUM(D222:M222)</f>
        <v>929.05965890238235</v>
      </c>
      <c r="D222" s="75">
        <v>0</v>
      </c>
      <c r="E222" s="157"/>
      <c r="F222" s="200"/>
      <c r="G222" s="52">
        <f>(3000+1000)/N1</f>
        <v>530.89123365850423</v>
      </c>
      <c r="H222" s="178">
        <f>3000/N1</f>
        <v>398.16842524387812</v>
      </c>
      <c r="I222" s="75"/>
      <c r="J222" s="178">
        <v>0</v>
      </c>
      <c r="K222" s="75"/>
      <c r="L222" s="88"/>
      <c r="M222" s="88"/>
    </row>
    <row r="223" spans="1:14" x14ac:dyDescent="0.2">
      <c r="A223" s="89">
        <v>3222</v>
      </c>
      <c r="B223" s="74" t="s">
        <v>193</v>
      </c>
      <c r="C223" s="75">
        <f t="shared" si="93"/>
        <v>57625.854403079167</v>
      </c>
      <c r="D223" s="75">
        <v>0</v>
      </c>
      <c r="E223" s="157"/>
      <c r="F223" s="200"/>
      <c r="G223" s="52">
        <f>(150000+30*6*50+350*3*50)/N1</f>
        <v>28070.87397969341</v>
      </c>
      <c r="H223" s="178">
        <f>(122682+95000)/N1</f>
        <v>28891.366381312626</v>
      </c>
      <c r="I223" s="75">
        <f>5000/N1</f>
        <v>663.61404207313024</v>
      </c>
      <c r="J223" s="178">
        <v>0</v>
      </c>
      <c r="K223" s="75"/>
      <c r="L223" s="88"/>
      <c r="M223" s="88"/>
    </row>
    <row r="224" spans="1:14" x14ac:dyDescent="0.2">
      <c r="A224" s="89">
        <v>3223</v>
      </c>
      <c r="B224" s="74" t="s">
        <v>90</v>
      </c>
      <c r="C224" s="75">
        <f t="shared" si="93"/>
        <v>0</v>
      </c>
      <c r="D224" s="75">
        <v>0</v>
      </c>
      <c r="E224" s="157"/>
      <c r="F224" s="200"/>
      <c r="G224" s="52"/>
      <c r="H224" s="178"/>
      <c r="I224" s="75"/>
      <c r="J224" s="178">
        <v>0</v>
      </c>
      <c r="K224" s="75"/>
      <c r="L224" s="88"/>
      <c r="M224" s="88"/>
    </row>
    <row r="225" spans="1:13" x14ac:dyDescent="0.2">
      <c r="A225" s="89">
        <v>3224</v>
      </c>
      <c r="B225" s="74" t="s">
        <v>109</v>
      </c>
      <c r="C225" s="75">
        <f t="shared" si="93"/>
        <v>132.72280841462606</v>
      </c>
      <c r="D225" s="75">
        <v>0</v>
      </c>
      <c r="E225" s="157"/>
      <c r="F225" s="200"/>
      <c r="G225" s="52"/>
      <c r="H225" s="178">
        <f>1000/N1</f>
        <v>132.72280841462606</v>
      </c>
      <c r="I225" s="75">
        <v>0</v>
      </c>
      <c r="J225" s="178">
        <v>0</v>
      </c>
      <c r="K225" s="75"/>
      <c r="L225" s="88"/>
      <c r="M225" s="88"/>
    </row>
    <row r="226" spans="1:13" x14ac:dyDescent="0.2">
      <c r="A226" s="89">
        <v>3225</v>
      </c>
      <c r="B226" s="74" t="s">
        <v>91</v>
      </c>
      <c r="C226" s="75">
        <f t="shared" si="93"/>
        <v>199.08421262193909</v>
      </c>
      <c r="D226" s="75">
        <v>0</v>
      </c>
      <c r="E226" s="157"/>
      <c r="F226" s="200"/>
      <c r="G226" s="52"/>
      <c r="H226" s="178">
        <f>1000/N1</f>
        <v>132.72280841462606</v>
      </c>
      <c r="I226" s="75">
        <f>500/N1</f>
        <v>66.361404207313029</v>
      </c>
      <c r="J226" s="178">
        <v>0</v>
      </c>
      <c r="K226" s="75"/>
      <c r="L226" s="88"/>
      <c r="M226" s="88"/>
    </row>
    <row r="227" spans="1:13" x14ac:dyDescent="0.2">
      <c r="A227" s="89">
        <v>3227</v>
      </c>
      <c r="B227" s="74" t="s">
        <v>92</v>
      </c>
      <c r="C227" s="75">
        <f t="shared" si="93"/>
        <v>0</v>
      </c>
      <c r="D227" s="75">
        <v>0</v>
      </c>
      <c r="E227" s="157"/>
      <c r="F227" s="200"/>
      <c r="G227" s="52"/>
      <c r="H227" s="178"/>
      <c r="I227" s="75"/>
      <c r="J227" s="178">
        <v>0</v>
      </c>
      <c r="K227" s="75"/>
      <c r="L227" s="88"/>
      <c r="M227" s="88"/>
    </row>
    <row r="228" spans="1:13" x14ac:dyDescent="0.2">
      <c r="A228" s="121">
        <v>323</v>
      </c>
      <c r="B228" s="122" t="s">
        <v>110</v>
      </c>
      <c r="C228" s="75">
        <f t="shared" si="93"/>
        <v>2919.9017851217727</v>
      </c>
      <c r="D228" s="78">
        <f t="shared" ref="D228:M228" si="94">SUM(D229:D231)</f>
        <v>0</v>
      </c>
      <c r="E228" s="158">
        <f t="shared" si="94"/>
        <v>0</v>
      </c>
      <c r="F228" s="201">
        <f>SUM(F229:F231)</f>
        <v>1327.2280841462605</v>
      </c>
      <c r="G228" s="223">
        <f t="shared" si="94"/>
        <v>0</v>
      </c>
      <c r="H228" s="179">
        <f>SUM(H229:H231)</f>
        <v>1459.9508925608866</v>
      </c>
      <c r="I228" s="78">
        <f t="shared" si="94"/>
        <v>132.72280841462606</v>
      </c>
      <c r="J228" s="179">
        <f t="shared" si="94"/>
        <v>0</v>
      </c>
      <c r="K228" s="78">
        <f t="shared" si="94"/>
        <v>0</v>
      </c>
      <c r="L228" s="96">
        <f t="shared" si="94"/>
        <v>0</v>
      </c>
      <c r="M228" s="96">
        <f t="shared" si="94"/>
        <v>0</v>
      </c>
    </row>
    <row r="229" spans="1:13" x14ac:dyDescent="0.2">
      <c r="A229" s="89">
        <v>3232</v>
      </c>
      <c r="B229" s="74" t="s">
        <v>111</v>
      </c>
      <c r="C229" s="75">
        <f>SUM(D229:M229)</f>
        <v>2787.1789767071468</v>
      </c>
      <c r="D229" s="75"/>
      <c r="E229" s="157"/>
      <c r="F229" s="200">
        <f>10000/N1</f>
        <v>1327.2280841462605</v>
      </c>
      <c r="G229" s="52"/>
      <c r="H229" s="178">
        <f>10000/N1</f>
        <v>1327.2280841462605</v>
      </c>
      <c r="I229" s="75">
        <f>1000/N1</f>
        <v>132.72280841462606</v>
      </c>
      <c r="J229" s="178"/>
      <c r="K229" s="75"/>
      <c r="L229" s="88"/>
      <c r="M229" s="88"/>
    </row>
    <row r="230" spans="1:13" x14ac:dyDescent="0.2">
      <c r="A230" s="89">
        <v>3234</v>
      </c>
      <c r="B230" s="74" t="s">
        <v>95</v>
      </c>
      <c r="C230" s="75">
        <f t="shared" si="93"/>
        <v>0</v>
      </c>
      <c r="D230" s="75"/>
      <c r="E230" s="157"/>
      <c r="F230" s="200"/>
      <c r="G230" s="52"/>
      <c r="H230" s="178"/>
      <c r="I230" s="75"/>
      <c r="J230" s="178"/>
      <c r="K230" s="75"/>
      <c r="L230" s="88"/>
      <c r="M230" s="88"/>
    </row>
    <row r="231" spans="1:13" x14ac:dyDescent="0.2">
      <c r="A231" s="89">
        <v>3236</v>
      </c>
      <c r="B231" s="74" t="s">
        <v>97</v>
      </c>
      <c r="C231" s="75">
        <f t="shared" si="93"/>
        <v>132.72280841462606</v>
      </c>
      <c r="D231" s="75"/>
      <c r="E231" s="157"/>
      <c r="F231" s="200"/>
      <c r="G231" s="52"/>
      <c r="H231" s="178">
        <f>1000/N1</f>
        <v>132.72280841462606</v>
      </c>
      <c r="I231" s="75"/>
      <c r="J231" s="178"/>
      <c r="K231" s="75"/>
      <c r="L231" s="88"/>
      <c r="M231" s="88"/>
    </row>
    <row r="232" spans="1:13" x14ac:dyDescent="0.2">
      <c r="A232" s="92">
        <v>34</v>
      </c>
      <c r="B232" s="93" t="s">
        <v>194</v>
      </c>
      <c r="C232" s="95">
        <f>SUM(D232:M232)</f>
        <v>0</v>
      </c>
      <c r="D232" s="95">
        <f t="shared" ref="D232:M236" si="95">D233</f>
        <v>0</v>
      </c>
      <c r="E232" s="163">
        <f t="shared" si="95"/>
        <v>0</v>
      </c>
      <c r="F232" s="206">
        <f t="shared" si="95"/>
        <v>0</v>
      </c>
      <c r="G232" s="228">
        <f t="shared" si="95"/>
        <v>0</v>
      </c>
      <c r="H232" s="184">
        <f t="shared" si="95"/>
        <v>0</v>
      </c>
      <c r="I232" s="95"/>
      <c r="J232" s="184">
        <f t="shared" si="95"/>
        <v>0</v>
      </c>
      <c r="K232" s="95">
        <f t="shared" si="95"/>
        <v>0</v>
      </c>
      <c r="L232" s="94">
        <f t="shared" si="95"/>
        <v>0</v>
      </c>
      <c r="M232" s="94">
        <f t="shared" si="95"/>
        <v>0</v>
      </c>
    </row>
    <row r="233" spans="1:13" x14ac:dyDescent="0.2">
      <c r="A233" s="68">
        <v>343</v>
      </c>
      <c r="B233" s="82" t="s">
        <v>190</v>
      </c>
      <c r="C233" s="78">
        <f>SUM(D233:M233)</f>
        <v>0</v>
      </c>
      <c r="D233" s="78">
        <f t="shared" si="95"/>
        <v>0</v>
      </c>
      <c r="E233" s="158">
        <f t="shared" si="95"/>
        <v>0</v>
      </c>
      <c r="F233" s="201">
        <f t="shared" si="95"/>
        <v>0</v>
      </c>
      <c r="G233" s="223">
        <f t="shared" si="95"/>
        <v>0</v>
      </c>
      <c r="H233" s="179">
        <f t="shared" si="95"/>
        <v>0</v>
      </c>
      <c r="I233" s="78"/>
      <c r="J233" s="179">
        <f t="shared" si="95"/>
        <v>0</v>
      </c>
      <c r="K233" s="78">
        <f t="shared" si="95"/>
        <v>0</v>
      </c>
      <c r="L233" s="96">
        <f t="shared" si="95"/>
        <v>0</v>
      </c>
      <c r="M233" s="96">
        <f t="shared" si="95"/>
        <v>0</v>
      </c>
    </row>
    <row r="234" spans="1:13" x14ac:dyDescent="0.2">
      <c r="A234" s="89">
        <v>3431</v>
      </c>
      <c r="B234" s="74" t="s">
        <v>105</v>
      </c>
      <c r="C234" s="75">
        <f t="shared" ref="C234:C240" si="96">SUM(D234:M234)</f>
        <v>0</v>
      </c>
      <c r="D234" s="75"/>
      <c r="E234" s="157"/>
      <c r="F234" s="200">
        <v>0</v>
      </c>
      <c r="G234" s="52"/>
      <c r="H234" s="178"/>
      <c r="I234" s="75"/>
      <c r="J234" s="178"/>
      <c r="K234" s="75"/>
      <c r="L234" s="88"/>
      <c r="M234" s="88"/>
    </row>
    <row r="235" spans="1:13" x14ac:dyDescent="0.2">
      <c r="A235" s="101">
        <v>4</v>
      </c>
      <c r="B235" s="102" t="s">
        <v>195</v>
      </c>
      <c r="C235" s="100">
        <f>SUM(D235:M235)</f>
        <v>2654.4561682925209</v>
      </c>
      <c r="D235" s="100">
        <f>D236</f>
        <v>0</v>
      </c>
      <c r="E235" s="164">
        <f t="shared" ref="E235:M235" si="97">E236</f>
        <v>0</v>
      </c>
      <c r="F235" s="207">
        <f t="shared" si="97"/>
        <v>1327.2280841462605</v>
      </c>
      <c r="G235" s="229">
        <f t="shared" si="97"/>
        <v>0</v>
      </c>
      <c r="H235" s="185">
        <f t="shared" si="97"/>
        <v>1327.2280841462605</v>
      </c>
      <c r="I235" s="100"/>
      <c r="J235" s="185">
        <f>J236</f>
        <v>0</v>
      </c>
      <c r="K235" s="100">
        <f t="shared" si="97"/>
        <v>0</v>
      </c>
      <c r="L235" s="98">
        <f t="shared" si="97"/>
        <v>0</v>
      </c>
      <c r="M235" s="98">
        <f t="shared" si="97"/>
        <v>0</v>
      </c>
    </row>
    <row r="236" spans="1:13" x14ac:dyDescent="0.2">
      <c r="A236" s="92">
        <v>42</v>
      </c>
      <c r="B236" s="93" t="s">
        <v>196</v>
      </c>
      <c r="C236" s="95">
        <f t="shared" si="96"/>
        <v>2654.4561682925209</v>
      </c>
      <c r="D236" s="95">
        <f t="shared" si="95"/>
        <v>0</v>
      </c>
      <c r="E236" s="163">
        <f t="shared" si="95"/>
        <v>0</v>
      </c>
      <c r="F236" s="206">
        <f t="shared" si="95"/>
        <v>1327.2280841462605</v>
      </c>
      <c r="G236" s="228">
        <f t="shared" si="95"/>
        <v>0</v>
      </c>
      <c r="H236" s="184">
        <f t="shared" si="95"/>
        <v>1327.2280841462605</v>
      </c>
      <c r="I236" s="95"/>
      <c r="J236" s="184">
        <f t="shared" si="95"/>
        <v>0</v>
      </c>
      <c r="K236" s="95">
        <f t="shared" si="95"/>
        <v>0</v>
      </c>
      <c r="L236" s="94">
        <f t="shared" si="95"/>
        <v>0</v>
      </c>
      <c r="M236" s="94">
        <f t="shared" si="95"/>
        <v>0</v>
      </c>
    </row>
    <row r="237" spans="1:13" x14ac:dyDescent="0.2">
      <c r="A237" s="68">
        <v>422</v>
      </c>
      <c r="B237" s="82" t="s">
        <v>196</v>
      </c>
      <c r="C237" s="78">
        <f t="shared" si="96"/>
        <v>2654.4561682925209</v>
      </c>
      <c r="D237" s="78">
        <f t="shared" ref="D237:M237" si="98">SUM(D238:D240)</f>
        <v>0</v>
      </c>
      <c r="E237" s="158">
        <f t="shared" si="98"/>
        <v>0</v>
      </c>
      <c r="F237" s="201">
        <f>SUM(F238:F240)</f>
        <v>1327.2280841462605</v>
      </c>
      <c r="G237" s="223">
        <f t="shared" si="98"/>
        <v>0</v>
      </c>
      <c r="H237" s="179">
        <f t="shared" si="98"/>
        <v>1327.2280841462605</v>
      </c>
      <c r="I237" s="78">
        <f t="shared" si="98"/>
        <v>0</v>
      </c>
      <c r="J237" s="179">
        <f t="shared" si="98"/>
        <v>0</v>
      </c>
      <c r="K237" s="78">
        <f t="shared" si="98"/>
        <v>0</v>
      </c>
      <c r="L237" s="96">
        <f t="shared" si="98"/>
        <v>0</v>
      </c>
      <c r="M237" s="96">
        <f t="shared" si="98"/>
        <v>0</v>
      </c>
    </row>
    <row r="238" spans="1:13" x14ac:dyDescent="0.2">
      <c r="A238" s="89">
        <v>42219</v>
      </c>
      <c r="B238" s="74" t="s">
        <v>197</v>
      </c>
      <c r="C238" s="75">
        <f>SUM(D238:M238)</f>
        <v>0</v>
      </c>
      <c r="D238" s="75"/>
      <c r="E238" s="157">
        <v>0</v>
      </c>
      <c r="F238" s="200">
        <v>0</v>
      </c>
      <c r="G238" s="52"/>
      <c r="H238" s="178">
        <v>0</v>
      </c>
      <c r="I238" s="75"/>
      <c r="J238" s="178"/>
      <c r="K238" s="75"/>
      <c r="L238" s="88"/>
      <c r="M238" s="88"/>
    </row>
    <row r="239" spans="1:13" ht="25.5" x14ac:dyDescent="0.2">
      <c r="A239" s="89">
        <v>4227</v>
      </c>
      <c r="B239" s="74" t="s">
        <v>198</v>
      </c>
      <c r="C239" s="75">
        <f t="shared" si="96"/>
        <v>2654.4561682925209</v>
      </c>
      <c r="D239" s="75"/>
      <c r="E239" s="157">
        <v>0</v>
      </c>
      <c r="F239" s="200">
        <f>10000/N1</f>
        <v>1327.2280841462605</v>
      </c>
      <c r="G239" s="52"/>
      <c r="H239" s="178">
        <f>10000/N1</f>
        <v>1327.2280841462605</v>
      </c>
      <c r="I239" s="75"/>
      <c r="J239" s="178"/>
      <c r="K239" s="75"/>
      <c r="L239" s="88"/>
      <c r="M239" s="88"/>
    </row>
    <row r="240" spans="1:13" hidden="1" x14ac:dyDescent="0.2">
      <c r="A240" s="123"/>
      <c r="B240" s="124"/>
      <c r="C240" s="75">
        <f t="shared" si="96"/>
        <v>0</v>
      </c>
      <c r="D240" s="75"/>
      <c r="E240" s="157"/>
      <c r="F240" s="200"/>
      <c r="G240" s="52"/>
      <c r="H240" s="178"/>
      <c r="I240" s="75"/>
      <c r="J240" s="178"/>
      <c r="K240" s="75"/>
      <c r="L240" s="88"/>
      <c r="M240" s="88"/>
    </row>
    <row r="241" spans="1:14" ht="24" hidden="1" x14ac:dyDescent="0.2">
      <c r="A241" s="105" t="s">
        <v>123</v>
      </c>
      <c r="B241" s="105" t="s">
        <v>122</v>
      </c>
      <c r="C241" s="125"/>
      <c r="D241" s="125"/>
      <c r="E241" s="172"/>
      <c r="F241" s="216"/>
      <c r="G241" s="237"/>
      <c r="H241" s="193"/>
      <c r="I241" s="125"/>
      <c r="J241" s="193"/>
      <c r="K241" s="125"/>
      <c r="L241" s="105"/>
      <c r="M241" s="105"/>
    </row>
    <row r="242" spans="1:14" hidden="1" x14ac:dyDescent="0.2">
      <c r="A242" s="89"/>
      <c r="B242" s="74"/>
      <c r="C242" s="75"/>
      <c r="D242" s="75"/>
      <c r="E242" s="157"/>
      <c r="F242" s="200"/>
      <c r="G242" s="52"/>
      <c r="H242" s="178"/>
      <c r="I242" s="75"/>
      <c r="J242" s="178"/>
      <c r="K242" s="75"/>
      <c r="L242" s="76"/>
      <c r="M242" s="76"/>
    </row>
    <row r="243" spans="1:14" ht="24" hidden="1" x14ac:dyDescent="0.2">
      <c r="A243" s="105" t="s">
        <v>125</v>
      </c>
      <c r="B243" s="105" t="s">
        <v>199</v>
      </c>
      <c r="C243" s="125"/>
      <c r="D243" s="125"/>
      <c r="E243" s="172"/>
      <c r="F243" s="216"/>
      <c r="G243" s="237"/>
      <c r="H243" s="193"/>
      <c r="I243" s="125"/>
      <c r="J243" s="193"/>
      <c r="K243" s="125"/>
      <c r="L243" s="105"/>
      <c r="M243" s="105"/>
    </row>
    <row r="244" spans="1:14" hidden="1" x14ac:dyDescent="0.2">
      <c r="A244" s="89"/>
      <c r="B244" s="74"/>
      <c r="C244" s="75"/>
      <c r="D244" s="75"/>
      <c r="E244" s="157"/>
      <c r="F244" s="200"/>
      <c r="G244" s="52"/>
      <c r="H244" s="178"/>
      <c r="I244" s="75"/>
      <c r="J244" s="178"/>
      <c r="K244" s="75"/>
      <c r="L244" s="76"/>
      <c r="M244" s="76"/>
    </row>
    <row r="245" spans="1:14" ht="24" hidden="1" x14ac:dyDescent="0.2">
      <c r="A245" s="105" t="s">
        <v>200</v>
      </c>
      <c r="B245" s="105" t="s">
        <v>128</v>
      </c>
      <c r="C245" s="125"/>
      <c r="D245" s="125"/>
      <c r="E245" s="172"/>
      <c r="F245" s="216"/>
      <c r="G245" s="237"/>
      <c r="H245" s="193"/>
      <c r="I245" s="125"/>
      <c r="J245" s="193"/>
      <c r="K245" s="125"/>
      <c r="L245" s="105"/>
      <c r="M245" s="105"/>
    </row>
    <row r="246" spans="1:14" hidden="1" x14ac:dyDescent="0.2">
      <c r="A246" s="89"/>
      <c r="B246" s="74"/>
      <c r="C246" s="75"/>
      <c r="D246" s="75"/>
      <c r="E246" s="157"/>
      <c r="F246" s="200"/>
      <c r="G246" s="52"/>
      <c r="H246" s="178"/>
      <c r="I246" s="75"/>
      <c r="J246" s="178"/>
      <c r="K246" s="75"/>
      <c r="L246" s="76"/>
      <c r="M246" s="76"/>
    </row>
    <row r="247" spans="1:14" ht="24" hidden="1" x14ac:dyDescent="0.2">
      <c r="A247" s="105" t="s">
        <v>201</v>
      </c>
      <c r="B247" s="105" t="s">
        <v>202</v>
      </c>
      <c r="C247" s="125"/>
      <c r="D247" s="125"/>
      <c r="E247" s="172"/>
      <c r="F247" s="216"/>
      <c r="G247" s="237"/>
      <c r="H247" s="193"/>
      <c r="I247" s="125"/>
      <c r="J247" s="193"/>
      <c r="K247" s="125"/>
      <c r="L247" s="105"/>
      <c r="M247" s="105"/>
    </row>
    <row r="248" spans="1:14" hidden="1" x14ac:dyDescent="0.2">
      <c r="A248" s="89"/>
      <c r="B248" s="74"/>
      <c r="C248" s="75"/>
      <c r="D248" s="75"/>
      <c r="E248" s="157"/>
      <c r="F248" s="200"/>
      <c r="G248" s="52"/>
      <c r="H248" s="178"/>
      <c r="I248" s="75"/>
      <c r="J248" s="178"/>
      <c r="K248" s="75"/>
      <c r="L248" s="76"/>
      <c r="M248" s="76"/>
    </row>
    <row r="249" spans="1:14" ht="24" hidden="1" x14ac:dyDescent="0.2">
      <c r="A249" s="105" t="s">
        <v>203</v>
      </c>
      <c r="B249" s="105" t="s">
        <v>126</v>
      </c>
      <c r="C249" s="125"/>
      <c r="D249" s="125"/>
      <c r="E249" s="172"/>
      <c r="F249" s="216"/>
      <c r="G249" s="237"/>
      <c r="H249" s="193"/>
      <c r="I249" s="125"/>
      <c r="J249" s="193"/>
      <c r="K249" s="125"/>
      <c r="L249" s="105"/>
      <c r="M249" s="105"/>
    </row>
    <row r="250" spans="1:14" hidden="1" x14ac:dyDescent="0.2">
      <c r="A250" s="89"/>
      <c r="B250" s="74"/>
      <c r="C250" s="75"/>
      <c r="D250" s="75"/>
      <c r="E250" s="157"/>
      <c r="F250" s="200"/>
      <c r="G250" s="52"/>
      <c r="H250" s="178"/>
      <c r="I250" s="75"/>
      <c r="J250" s="178"/>
      <c r="K250" s="75"/>
      <c r="L250" s="76"/>
      <c r="M250" s="76"/>
    </row>
    <row r="251" spans="1:14" ht="24" hidden="1" x14ac:dyDescent="0.2">
      <c r="A251" s="105" t="s">
        <v>204</v>
      </c>
      <c r="B251" s="105" t="s">
        <v>205</v>
      </c>
      <c r="C251" s="125"/>
      <c r="D251" s="125"/>
      <c r="E251" s="172"/>
      <c r="F251" s="216"/>
      <c r="G251" s="237"/>
      <c r="H251" s="193"/>
      <c r="I251" s="125"/>
      <c r="J251" s="193"/>
      <c r="K251" s="125"/>
      <c r="L251" s="105"/>
      <c r="M251" s="105"/>
    </row>
    <row r="252" spans="1:14" hidden="1" x14ac:dyDescent="0.2">
      <c r="A252" s="89"/>
      <c r="B252" s="74"/>
      <c r="C252" s="75"/>
      <c r="D252" s="75"/>
      <c r="E252" s="157"/>
      <c r="F252" s="200"/>
      <c r="G252" s="52"/>
      <c r="H252" s="178"/>
      <c r="I252" s="75"/>
      <c r="J252" s="178"/>
      <c r="K252" s="75"/>
      <c r="L252" s="76"/>
      <c r="M252" s="76"/>
    </row>
    <row r="253" spans="1:14" ht="24" x14ac:dyDescent="0.2">
      <c r="A253" s="105" t="s">
        <v>206</v>
      </c>
      <c r="B253" s="105" t="s">
        <v>207</v>
      </c>
      <c r="C253" s="106">
        <f>SUM(D253:K253)</f>
        <v>26235.036166965292</v>
      </c>
      <c r="D253" s="106">
        <f t="shared" ref="D253:M253" si="99">D254+D258</f>
        <v>0</v>
      </c>
      <c r="E253" s="170">
        <f t="shared" si="99"/>
        <v>0</v>
      </c>
      <c r="F253" s="213">
        <f t="shared" si="99"/>
        <v>106.17824673170084</v>
      </c>
      <c r="G253" s="235">
        <f t="shared" si="99"/>
        <v>0</v>
      </c>
      <c r="H253" s="191">
        <f>H254+H258</f>
        <v>5450.1294047382034</v>
      </c>
      <c r="I253" s="106">
        <f t="shared" si="99"/>
        <v>0</v>
      </c>
      <c r="J253" s="191">
        <f t="shared" si="99"/>
        <v>20678.72851549539</v>
      </c>
      <c r="K253" s="106">
        <f t="shared" si="99"/>
        <v>0</v>
      </c>
      <c r="L253" s="107">
        <f t="shared" si="99"/>
        <v>0</v>
      </c>
      <c r="M253" s="107">
        <f t="shared" si="99"/>
        <v>0</v>
      </c>
      <c r="N253" s="112" t="s">
        <v>181</v>
      </c>
    </row>
    <row r="254" spans="1:14" x14ac:dyDescent="0.2">
      <c r="A254" s="85">
        <v>3</v>
      </c>
      <c r="B254" s="86" t="s">
        <v>22</v>
      </c>
      <c r="C254" s="87">
        <f t="shared" ref="C254:C263" si="100">SUM(D254:M254)</f>
        <v>25098.157807419204</v>
      </c>
      <c r="D254" s="87">
        <f>D255+D258</f>
        <v>0</v>
      </c>
      <c r="E254" s="162">
        <f t="shared" ref="E254:M254" si="101">E255+E258</f>
        <v>0</v>
      </c>
      <c r="F254" s="205">
        <f t="shared" si="101"/>
        <v>106.17824673170084</v>
      </c>
      <c r="G254" s="227">
        <f t="shared" si="101"/>
        <v>0</v>
      </c>
      <c r="H254" s="183">
        <f>H255</f>
        <v>5290.8620346406524</v>
      </c>
      <c r="I254" s="87">
        <f t="shared" si="101"/>
        <v>0</v>
      </c>
      <c r="J254" s="183">
        <f>J255</f>
        <v>19701.117526046852</v>
      </c>
      <c r="K254" s="87">
        <f t="shared" si="101"/>
        <v>0</v>
      </c>
      <c r="L254" s="90">
        <f t="shared" si="101"/>
        <v>0</v>
      </c>
      <c r="M254" s="90">
        <f t="shared" si="101"/>
        <v>0</v>
      </c>
    </row>
    <row r="255" spans="1:14" x14ac:dyDescent="0.2">
      <c r="A255" s="92">
        <v>32</v>
      </c>
      <c r="B255" s="93" t="s">
        <v>38</v>
      </c>
      <c r="C255" s="95">
        <f t="shared" si="100"/>
        <v>25098.157807419204</v>
      </c>
      <c r="D255" s="95">
        <f>D256</f>
        <v>0</v>
      </c>
      <c r="E255" s="163">
        <f t="shared" ref="E255:M256" si="102">E256</f>
        <v>0</v>
      </c>
      <c r="F255" s="206">
        <f t="shared" si="102"/>
        <v>106.17824673170084</v>
      </c>
      <c r="G255" s="228">
        <f t="shared" si="102"/>
        <v>0</v>
      </c>
      <c r="H255" s="184">
        <f t="shared" si="102"/>
        <v>5290.8620346406524</v>
      </c>
      <c r="I255" s="95">
        <f t="shared" si="102"/>
        <v>0</v>
      </c>
      <c r="J255" s="184">
        <f t="shared" si="102"/>
        <v>19701.117526046852</v>
      </c>
      <c r="K255" s="95">
        <f t="shared" si="102"/>
        <v>0</v>
      </c>
      <c r="L255" s="94">
        <f t="shared" si="102"/>
        <v>0</v>
      </c>
      <c r="M255" s="94">
        <f t="shared" si="102"/>
        <v>0</v>
      </c>
    </row>
    <row r="256" spans="1:14" x14ac:dyDescent="0.2">
      <c r="A256" s="68">
        <v>322</v>
      </c>
      <c r="B256" s="82" t="s">
        <v>108</v>
      </c>
      <c r="C256" s="78">
        <f t="shared" si="100"/>
        <v>25098.157807419204</v>
      </c>
      <c r="D256" s="75">
        <f>D257</f>
        <v>0</v>
      </c>
      <c r="E256" s="157">
        <f t="shared" si="102"/>
        <v>0</v>
      </c>
      <c r="F256" s="200">
        <f t="shared" si="102"/>
        <v>106.17824673170084</v>
      </c>
      <c r="G256" s="52">
        <f t="shared" si="102"/>
        <v>0</v>
      </c>
      <c r="H256" s="178">
        <f>H257+H262+H263</f>
        <v>5290.8620346406524</v>
      </c>
      <c r="I256" s="75"/>
      <c r="J256" s="178">
        <f>J257</f>
        <v>19701.117526046852</v>
      </c>
      <c r="K256" s="75">
        <f>K257+K262+K263</f>
        <v>0</v>
      </c>
      <c r="L256" s="88">
        <f>L257+L262+L263</f>
        <v>0</v>
      </c>
      <c r="M256" s="88">
        <f>M257+M262+M263</f>
        <v>0</v>
      </c>
    </row>
    <row r="257" spans="1:13" x14ac:dyDescent="0.2">
      <c r="A257" s="89">
        <v>3221</v>
      </c>
      <c r="B257" s="74" t="s">
        <v>208</v>
      </c>
      <c r="C257" s="75">
        <f>SUM(D257:M257)</f>
        <v>25098.157807419204</v>
      </c>
      <c r="D257" s="75"/>
      <c r="E257" s="157"/>
      <c r="F257" s="200">
        <f>800/N1</f>
        <v>106.17824673170084</v>
      </c>
      <c r="G257" s="52"/>
      <c r="H257" s="178">
        <f>39864/N1</f>
        <v>5290.8620346406524</v>
      </c>
      <c r="I257" s="75"/>
      <c r="J257" s="178">
        <f>(30068.26+2375.05+6792.48+29190.75+28406.4+28094.5+14559.91+2450.72+6500)/N1</f>
        <v>19701.117526046852</v>
      </c>
      <c r="K257" s="75"/>
      <c r="L257" s="88"/>
      <c r="M257" s="88"/>
    </row>
    <row r="258" spans="1:13" ht="25.5" x14ac:dyDescent="0.2">
      <c r="A258" s="85">
        <v>4</v>
      </c>
      <c r="B258" s="111" t="s">
        <v>26</v>
      </c>
      <c r="C258" s="100">
        <f>SUM(D258:M258)</f>
        <v>1136.8783595460879</v>
      </c>
      <c r="D258" s="100">
        <f t="shared" ref="D258:M259" si="103">D259</f>
        <v>0</v>
      </c>
      <c r="E258" s="164">
        <f t="shared" si="103"/>
        <v>0</v>
      </c>
      <c r="F258" s="207">
        <f t="shared" si="103"/>
        <v>0</v>
      </c>
      <c r="G258" s="229">
        <f t="shared" si="103"/>
        <v>0</v>
      </c>
      <c r="H258" s="185">
        <f t="shared" si="103"/>
        <v>159.26737009755126</v>
      </c>
      <c r="I258" s="100">
        <f t="shared" si="103"/>
        <v>0</v>
      </c>
      <c r="J258" s="185">
        <f t="shared" si="103"/>
        <v>977.61098944853666</v>
      </c>
      <c r="K258" s="100">
        <f t="shared" si="103"/>
        <v>0</v>
      </c>
      <c r="L258" s="98">
        <f>L259</f>
        <v>0</v>
      </c>
      <c r="M258" s="98">
        <f>M259</f>
        <v>0</v>
      </c>
    </row>
    <row r="259" spans="1:13" ht="25.5" x14ac:dyDescent="0.2">
      <c r="A259" s="92">
        <v>42</v>
      </c>
      <c r="B259" s="93" t="s">
        <v>170</v>
      </c>
      <c r="C259" s="95">
        <f>SUM(D259:M259)</f>
        <v>1136.8783595460879</v>
      </c>
      <c r="D259" s="95">
        <f t="shared" si="103"/>
        <v>0</v>
      </c>
      <c r="E259" s="163">
        <f t="shared" si="103"/>
        <v>0</v>
      </c>
      <c r="F259" s="206">
        <f t="shared" si="103"/>
        <v>0</v>
      </c>
      <c r="G259" s="228">
        <f t="shared" si="103"/>
        <v>0</v>
      </c>
      <c r="H259" s="184">
        <f>H260</f>
        <v>159.26737009755126</v>
      </c>
      <c r="I259" s="95">
        <f t="shared" si="103"/>
        <v>0</v>
      </c>
      <c r="J259" s="184">
        <f t="shared" si="103"/>
        <v>977.61098944853666</v>
      </c>
      <c r="K259" s="95">
        <f t="shared" si="103"/>
        <v>0</v>
      </c>
      <c r="L259" s="94">
        <f t="shared" si="103"/>
        <v>0</v>
      </c>
      <c r="M259" s="94">
        <f t="shared" si="103"/>
        <v>0</v>
      </c>
    </row>
    <row r="260" spans="1:13" ht="25.5" x14ac:dyDescent="0.2">
      <c r="A260" s="68">
        <v>424</v>
      </c>
      <c r="B260" s="82" t="s">
        <v>178</v>
      </c>
      <c r="C260" s="78">
        <f>SUM(D260:M260)</f>
        <v>1136.8783595460879</v>
      </c>
      <c r="D260" s="78">
        <f t="shared" ref="D260:J260" si="104">SUM(D261:D272)</f>
        <v>0</v>
      </c>
      <c r="E260" s="158">
        <f t="shared" si="104"/>
        <v>0</v>
      </c>
      <c r="F260" s="201">
        <f t="shared" si="104"/>
        <v>0</v>
      </c>
      <c r="G260" s="223">
        <f t="shared" si="104"/>
        <v>0</v>
      </c>
      <c r="H260" s="179">
        <f t="shared" si="104"/>
        <v>159.26737009755126</v>
      </c>
      <c r="I260" s="78">
        <f t="shared" si="104"/>
        <v>0</v>
      </c>
      <c r="J260" s="179">
        <f t="shared" si="104"/>
        <v>977.61098944853666</v>
      </c>
      <c r="K260" s="78">
        <f>SUM(K261:K262)</f>
        <v>0</v>
      </c>
      <c r="L260" s="96">
        <f>L262</f>
        <v>0</v>
      </c>
      <c r="M260" s="96">
        <f>M262</f>
        <v>0</v>
      </c>
    </row>
    <row r="261" spans="1:13" x14ac:dyDescent="0.2">
      <c r="A261" s="89">
        <v>4241</v>
      </c>
      <c r="B261" s="74" t="s">
        <v>209</v>
      </c>
      <c r="C261" s="75">
        <f>SUM(D261:M261)</f>
        <v>1136.8783595460879</v>
      </c>
      <c r="D261" s="75"/>
      <c r="E261" s="157"/>
      <c r="F261" s="200"/>
      <c r="G261" s="52"/>
      <c r="H261" s="178">
        <f>1200/N1</f>
        <v>159.26737009755126</v>
      </c>
      <c r="I261" s="75"/>
      <c r="J261" s="178">
        <f>(2450.72+413.4+1001.69+1500+2000)/N1</f>
        <v>977.61098944853666</v>
      </c>
      <c r="K261" s="75"/>
      <c r="L261" s="88"/>
      <c r="M261" s="88"/>
    </row>
    <row r="262" spans="1:13" x14ac:dyDescent="0.2">
      <c r="A262" s="89"/>
      <c r="B262" s="74"/>
      <c r="C262" s="75">
        <f t="shared" si="100"/>
        <v>0</v>
      </c>
      <c r="D262" s="75"/>
      <c r="E262" s="157"/>
      <c r="F262" s="200"/>
      <c r="G262" s="52"/>
      <c r="H262" s="178"/>
      <c r="I262" s="75"/>
      <c r="J262" s="178"/>
      <c r="K262" s="75"/>
      <c r="L262" s="88"/>
      <c r="M262" s="88"/>
    </row>
    <row r="263" spans="1:13" x14ac:dyDescent="0.2">
      <c r="A263" s="89"/>
      <c r="B263" s="74"/>
      <c r="C263" s="75">
        <f t="shared" si="100"/>
        <v>0</v>
      </c>
      <c r="D263" s="75"/>
      <c r="E263" s="157"/>
      <c r="F263" s="200"/>
      <c r="G263" s="52"/>
      <c r="H263" s="178"/>
      <c r="I263" s="75"/>
      <c r="J263" s="178"/>
      <c r="K263" s="75"/>
      <c r="L263" s="88"/>
      <c r="M263" s="88"/>
    </row>
    <row r="264" spans="1:13" ht="24" hidden="1" x14ac:dyDescent="0.2">
      <c r="A264" s="105" t="s">
        <v>210</v>
      </c>
      <c r="B264" s="105" t="s">
        <v>151</v>
      </c>
      <c r="C264" s="106">
        <f>C265</f>
        <v>0</v>
      </c>
      <c r="D264" s="106"/>
      <c r="E264" s="170"/>
      <c r="F264" s="213"/>
      <c r="G264" s="235"/>
      <c r="H264" s="191"/>
      <c r="I264" s="106"/>
      <c r="J264" s="191"/>
      <c r="K264" s="106"/>
      <c r="L264" s="107"/>
      <c r="M264" s="107"/>
    </row>
    <row r="265" spans="1:13" hidden="1" x14ac:dyDescent="0.2">
      <c r="A265" s="53"/>
      <c r="B265" s="53"/>
      <c r="C265" s="75"/>
      <c r="D265" s="56"/>
      <c r="E265" s="166"/>
      <c r="F265" s="209"/>
      <c r="G265" s="231"/>
      <c r="H265" s="187"/>
      <c r="I265" s="56"/>
      <c r="J265" s="187"/>
      <c r="K265" s="56"/>
      <c r="L265" s="53"/>
      <c r="M265" s="53"/>
    </row>
    <row r="266" spans="1:13" ht="24" hidden="1" x14ac:dyDescent="0.2">
      <c r="A266" s="105" t="s">
        <v>211</v>
      </c>
      <c r="B266" s="105" t="s">
        <v>153</v>
      </c>
      <c r="C266" s="106">
        <f>C267</f>
        <v>0</v>
      </c>
      <c r="D266" s="125"/>
      <c r="E266" s="172"/>
      <c r="F266" s="216"/>
      <c r="G266" s="237"/>
      <c r="H266" s="193"/>
      <c r="I266" s="125"/>
      <c r="J266" s="193"/>
      <c r="K266" s="125"/>
      <c r="L266" s="105"/>
      <c r="M266" s="105"/>
    </row>
    <row r="267" spans="1:13" hidden="1" x14ac:dyDescent="0.2">
      <c r="A267" s="89"/>
      <c r="B267" s="74"/>
      <c r="C267" s="75"/>
      <c r="D267" s="75"/>
      <c r="E267" s="157"/>
      <c r="F267" s="200"/>
      <c r="G267" s="52"/>
      <c r="H267" s="178"/>
      <c r="I267" s="75"/>
      <c r="J267" s="178"/>
      <c r="K267" s="75"/>
      <c r="L267" s="76"/>
      <c r="M267" s="76"/>
    </row>
    <row r="268" spans="1:13" ht="24" hidden="1" x14ac:dyDescent="0.2">
      <c r="A268" s="105" t="s">
        <v>212</v>
      </c>
      <c r="B268" s="105" t="s">
        <v>213</v>
      </c>
      <c r="C268" s="106">
        <v>0</v>
      </c>
      <c r="D268" s="106"/>
      <c r="E268" s="170"/>
      <c r="F268" s="213"/>
      <c r="G268" s="235"/>
      <c r="H268" s="191"/>
      <c r="I268" s="106"/>
      <c r="J268" s="191"/>
      <c r="K268" s="106"/>
      <c r="L268" s="107"/>
      <c r="M268" s="107"/>
    </row>
    <row r="269" spans="1:13" hidden="1" x14ac:dyDescent="0.2">
      <c r="A269" s="89"/>
      <c r="B269" s="74"/>
      <c r="C269" s="75"/>
      <c r="D269" s="75"/>
      <c r="E269" s="157"/>
      <c r="F269" s="200"/>
      <c r="G269" s="52"/>
      <c r="H269" s="178"/>
      <c r="I269" s="75"/>
      <c r="J269" s="178"/>
      <c r="K269" s="75"/>
      <c r="L269" s="76"/>
      <c r="M269" s="76"/>
    </row>
    <row r="270" spans="1:13" ht="24" hidden="1" x14ac:dyDescent="0.2">
      <c r="A270" s="105" t="s">
        <v>214</v>
      </c>
      <c r="B270" s="105" t="s">
        <v>215</v>
      </c>
      <c r="C270" s="106">
        <f>C271</f>
        <v>0</v>
      </c>
      <c r="D270" s="125"/>
      <c r="E270" s="172"/>
      <c r="F270" s="216"/>
      <c r="G270" s="237"/>
      <c r="H270" s="193"/>
      <c r="I270" s="125"/>
      <c r="J270" s="193"/>
      <c r="K270" s="125"/>
      <c r="L270" s="105"/>
      <c r="M270" s="105"/>
    </row>
    <row r="271" spans="1:13" hidden="1" x14ac:dyDescent="0.2">
      <c r="A271" s="89"/>
      <c r="B271" s="74"/>
      <c r="C271" s="75"/>
      <c r="D271" s="75"/>
      <c r="E271" s="157"/>
      <c r="F271" s="200"/>
      <c r="G271" s="52"/>
      <c r="H271" s="178"/>
      <c r="I271" s="75"/>
      <c r="J271" s="178"/>
      <c r="K271" s="75"/>
      <c r="L271" s="76"/>
      <c r="M271" s="76"/>
    </row>
    <row r="272" spans="1:13" ht="24" hidden="1" x14ac:dyDescent="0.2">
      <c r="A272" s="105" t="s">
        <v>131</v>
      </c>
      <c r="B272" s="105" t="s">
        <v>132</v>
      </c>
      <c r="C272" s="106">
        <f>SUM(D272:K272)</f>
        <v>0</v>
      </c>
      <c r="D272" s="125"/>
      <c r="E272" s="172"/>
      <c r="F272" s="216"/>
      <c r="G272" s="237"/>
      <c r="H272" s="193"/>
      <c r="I272" s="125"/>
      <c r="J272" s="193"/>
      <c r="K272" s="106"/>
      <c r="L272" s="105"/>
      <c r="M272" s="105"/>
    </row>
    <row r="273" spans="1:13" hidden="1" x14ac:dyDescent="0.2">
      <c r="A273" s="89"/>
      <c r="B273" s="74"/>
      <c r="C273" s="75"/>
      <c r="D273" s="75"/>
      <c r="E273" s="157"/>
      <c r="F273" s="200"/>
      <c r="G273" s="52"/>
      <c r="H273" s="178"/>
      <c r="I273" s="75"/>
      <c r="J273" s="178"/>
      <c r="K273" s="75"/>
      <c r="L273" s="88"/>
      <c r="M273" s="88"/>
    </row>
    <row r="274" spans="1:13" ht="24" hidden="1" x14ac:dyDescent="0.2">
      <c r="A274" s="105" t="s">
        <v>216</v>
      </c>
      <c r="B274" s="105" t="s">
        <v>145</v>
      </c>
      <c r="C274" s="125"/>
      <c r="D274" s="125"/>
      <c r="E274" s="172"/>
      <c r="F274" s="216"/>
      <c r="G274" s="237"/>
      <c r="H274" s="193"/>
      <c r="I274" s="125"/>
      <c r="J274" s="193"/>
      <c r="K274" s="125"/>
      <c r="L274" s="105"/>
      <c r="M274" s="105"/>
    </row>
    <row r="275" spans="1:13" hidden="1" x14ac:dyDescent="0.2">
      <c r="A275" s="89"/>
      <c r="B275" s="74"/>
      <c r="C275" s="75"/>
      <c r="D275" s="75"/>
      <c r="E275" s="157"/>
      <c r="F275" s="200"/>
      <c r="G275" s="52"/>
      <c r="H275" s="178"/>
      <c r="I275" s="75"/>
      <c r="J275" s="178"/>
      <c r="K275" s="75"/>
      <c r="L275" s="76"/>
      <c r="M275" s="76"/>
    </row>
    <row r="276" spans="1:13" hidden="1" x14ac:dyDescent="0.2">
      <c r="A276" s="105"/>
      <c r="B276" s="105"/>
      <c r="C276" s="125"/>
      <c r="D276" s="125"/>
      <c r="E276" s="172"/>
      <c r="F276" s="216"/>
      <c r="G276" s="237"/>
      <c r="H276" s="193"/>
      <c r="I276" s="125"/>
      <c r="J276" s="193"/>
      <c r="K276" s="125"/>
      <c r="L276" s="105"/>
      <c r="M276" s="105"/>
    </row>
    <row r="277" spans="1:13" hidden="1" x14ac:dyDescent="0.2">
      <c r="A277" s="89"/>
      <c r="B277" s="74"/>
      <c r="C277" s="75"/>
      <c r="D277" s="75"/>
      <c r="E277" s="157"/>
      <c r="F277" s="200"/>
      <c r="G277" s="52"/>
      <c r="H277" s="178"/>
      <c r="I277" s="75"/>
      <c r="J277" s="178"/>
      <c r="K277" s="75"/>
      <c r="L277" s="76"/>
      <c r="M277" s="76"/>
    </row>
    <row r="278" spans="1:13" hidden="1" x14ac:dyDescent="0.2">
      <c r="A278" s="105"/>
      <c r="B278" s="105"/>
      <c r="C278" s="125"/>
      <c r="D278" s="125"/>
      <c r="E278" s="172"/>
      <c r="F278" s="216"/>
      <c r="G278" s="237"/>
      <c r="H278" s="193"/>
      <c r="I278" s="125"/>
      <c r="J278" s="193"/>
      <c r="K278" s="125"/>
      <c r="L278" s="105"/>
      <c r="M278" s="105"/>
    </row>
    <row r="279" spans="1:13" hidden="1" x14ac:dyDescent="0.2">
      <c r="A279" s="89"/>
      <c r="B279" s="74"/>
      <c r="C279" s="75"/>
      <c r="D279" s="75"/>
      <c r="E279" s="157"/>
      <c r="F279" s="200"/>
      <c r="G279" s="52"/>
      <c r="H279" s="178"/>
      <c r="I279" s="75"/>
      <c r="J279" s="178"/>
      <c r="K279" s="75"/>
      <c r="L279" s="76"/>
      <c r="M279" s="76"/>
    </row>
    <row r="280" spans="1:13" hidden="1" x14ac:dyDescent="0.2">
      <c r="A280" s="105"/>
      <c r="B280" s="105"/>
      <c r="C280" s="125"/>
      <c r="D280" s="125"/>
      <c r="E280" s="172"/>
      <c r="F280" s="216"/>
      <c r="G280" s="237"/>
      <c r="H280" s="193"/>
      <c r="I280" s="125"/>
      <c r="J280" s="193"/>
      <c r="K280" s="125"/>
      <c r="L280" s="105"/>
      <c r="M280" s="105"/>
    </row>
    <row r="281" spans="1:13" hidden="1" x14ac:dyDescent="0.2">
      <c r="A281" s="89"/>
      <c r="B281" s="74"/>
      <c r="C281" s="75"/>
      <c r="D281" s="75"/>
      <c r="E281" s="157"/>
      <c r="F281" s="200"/>
      <c r="G281" s="52"/>
      <c r="H281" s="178"/>
      <c r="I281" s="75"/>
      <c r="J281" s="178"/>
      <c r="K281" s="75"/>
      <c r="L281" s="76"/>
      <c r="M281" s="76"/>
    </row>
    <row r="282" spans="1:13" hidden="1" x14ac:dyDescent="0.2">
      <c r="A282" s="105"/>
      <c r="B282" s="105"/>
      <c r="C282" s="125"/>
      <c r="D282" s="125"/>
      <c r="E282" s="172"/>
      <c r="F282" s="216"/>
      <c r="G282" s="237"/>
      <c r="H282" s="193"/>
      <c r="I282" s="125"/>
      <c r="J282" s="193"/>
      <c r="K282" s="125"/>
      <c r="L282" s="105"/>
      <c r="M282" s="105"/>
    </row>
    <row r="283" spans="1:13" hidden="1" x14ac:dyDescent="0.2">
      <c r="A283" s="126"/>
      <c r="B283" s="127"/>
      <c r="C283" s="128"/>
      <c r="D283" s="128"/>
      <c r="E283" s="173"/>
      <c r="F283" s="217"/>
      <c r="G283" s="238"/>
      <c r="H283" s="194"/>
      <c r="I283" s="128"/>
      <c r="J283" s="194"/>
      <c r="K283" s="128"/>
      <c r="L283" s="129"/>
      <c r="M283" s="129"/>
    </row>
    <row r="284" spans="1:13" hidden="1" x14ac:dyDescent="0.2">
      <c r="A284" s="130"/>
      <c r="B284" s="131"/>
      <c r="C284" s="132"/>
      <c r="D284" s="132"/>
      <c r="E284" s="174"/>
      <c r="F284" s="218"/>
      <c r="G284" s="239"/>
      <c r="H284" s="243" t="e">
        <f>#REF!+#REF!+#REF!+#REF!+#REF!</f>
        <v>#REF!</v>
      </c>
      <c r="I284" s="133"/>
      <c r="J284" s="195"/>
      <c r="K284" s="132"/>
      <c r="L284" s="134"/>
      <c r="M284" s="134"/>
    </row>
    <row r="285" spans="1:13" hidden="1" x14ac:dyDescent="0.2">
      <c r="A285" s="130"/>
      <c r="B285" s="131"/>
      <c r="C285" s="132"/>
      <c r="D285" s="132"/>
      <c r="E285" s="174"/>
      <c r="F285" s="218"/>
      <c r="G285" s="239"/>
      <c r="H285" s="195"/>
      <c r="I285" s="132"/>
      <c r="J285" s="195"/>
      <c r="K285" s="132"/>
      <c r="L285" s="134"/>
      <c r="M285" s="134"/>
    </row>
    <row r="286" spans="1:13" hidden="1" x14ac:dyDescent="0.2">
      <c r="A286" s="130"/>
      <c r="B286" s="131"/>
      <c r="C286" s="132"/>
      <c r="D286" s="132"/>
      <c r="E286" s="174"/>
      <c r="F286" s="218"/>
      <c r="G286" s="239"/>
      <c r="H286" s="195"/>
      <c r="I286" s="132"/>
      <c r="J286" s="195"/>
      <c r="K286" s="132"/>
      <c r="L286" s="134"/>
      <c r="M286" s="134"/>
    </row>
    <row r="287" spans="1:13" hidden="1" x14ac:dyDescent="0.2">
      <c r="A287" s="130"/>
      <c r="B287" s="131"/>
      <c r="C287" s="132"/>
      <c r="D287" s="132"/>
      <c r="E287" s="174"/>
      <c r="F287" s="218"/>
      <c r="G287" s="239"/>
      <c r="H287" s="195"/>
      <c r="I287" s="132"/>
      <c r="J287" s="195"/>
      <c r="K287" s="132"/>
      <c r="L287" s="134"/>
      <c r="M287" s="134"/>
    </row>
    <row r="288" spans="1:13" hidden="1" x14ac:dyDescent="0.2">
      <c r="A288" s="130"/>
      <c r="B288" s="131"/>
      <c r="C288" s="132"/>
      <c r="D288" s="132"/>
      <c r="E288" s="174"/>
      <c r="F288" s="218"/>
      <c r="G288" s="239"/>
      <c r="H288" s="195"/>
      <c r="I288" s="132"/>
      <c r="J288" s="195"/>
      <c r="K288" s="132"/>
      <c r="L288" s="134"/>
      <c r="M288" s="134"/>
    </row>
    <row r="289" spans="1:13" hidden="1" x14ac:dyDescent="0.2">
      <c r="A289" s="130"/>
      <c r="B289" s="131"/>
      <c r="C289" s="132"/>
      <c r="D289" s="132"/>
      <c r="E289" s="174"/>
      <c r="F289" s="218"/>
      <c r="G289" s="239"/>
      <c r="H289" s="195"/>
      <c r="I289" s="132"/>
      <c r="J289" s="195"/>
      <c r="K289" s="132"/>
      <c r="L289" s="134"/>
      <c r="M289" s="134"/>
    </row>
    <row r="290" spans="1:13" hidden="1" x14ac:dyDescent="0.2">
      <c r="A290" s="130"/>
      <c r="B290" s="131"/>
      <c r="C290" s="132"/>
      <c r="D290" s="132"/>
      <c r="E290" s="174"/>
      <c r="F290" s="218"/>
      <c r="G290" s="239"/>
      <c r="H290" s="195"/>
      <c r="I290" s="132"/>
      <c r="J290" s="195"/>
      <c r="K290" s="132"/>
      <c r="L290" s="134"/>
      <c r="M290" s="134"/>
    </row>
    <row r="291" spans="1:13" hidden="1" x14ac:dyDescent="0.2">
      <c r="A291" s="130"/>
      <c r="B291" s="131"/>
      <c r="C291" s="132"/>
      <c r="D291" s="132"/>
      <c r="E291" s="174"/>
      <c r="F291" s="218"/>
      <c r="G291" s="239"/>
      <c r="H291" s="195"/>
      <c r="I291" s="132"/>
      <c r="J291" s="195"/>
      <c r="K291" s="132"/>
      <c r="L291" s="134"/>
      <c r="M291" s="134"/>
    </row>
    <row r="292" spans="1:13" hidden="1" x14ac:dyDescent="0.2">
      <c r="A292" s="130"/>
      <c r="B292" s="131"/>
      <c r="C292" s="132"/>
      <c r="D292" s="132"/>
      <c r="E292" s="174"/>
      <c r="F292" s="218"/>
      <c r="G292" s="239"/>
      <c r="H292" s="195"/>
      <c r="I292" s="132"/>
      <c r="J292" s="195"/>
      <c r="K292" s="132"/>
      <c r="L292" s="134"/>
      <c r="M292" s="134"/>
    </row>
    <row r="293" spans="1:13" hidden="1" x14ac:dyDescent="0.2">
      <c r="A293" s="130"/>
      <c r="B293" s="131"/>
      <c r="C293" s="132"/>
      <c r="D293" s="132"/>
      <c r="E293" s="174"/>
      <c r="F293" s="218"/>
      <c r="G293" s="239"/>
      <c r="H293" s="195"/>
      <c r="I293" s="132"/>
      <c r="J293" s="195"/>
      <c r="K293" s="132"/>
      <c r="L293" s="134"/>
      <c r="M293" s="134"/>
    </row>
    <row r="294" spans="1:13" hidden="1" x14ac:dyDescent="0.2">
      <c r="A294" s="130"/>
      <c r="B294" s="131"/>
      <c r="C294" s="132"/>
      <c r="D294" s="132"/>
      <c r="E294" s="174"/>
      <c r="F294" s="218"/>
      <c r="G294" s="239"/>
      <c r="H294" s="195"/>
      <c r="I294" s="132"/>
      <c r="J294" s="195"/>
      <c r="K294" s="132"/>
      <c r="L294" s="134"/>
      <c r="M294" s="134"/>
    </row>
    <row r="295" spans="1:13" hidden="1" x14ac:dyDescent="0.2">
      <c r="C295" s="137"/>
      <c r="D295" s="137"/>
      <c r="E295" s="175"/>
      <c r="F295" s="219"/>
      <c r="G295" s="240"/>
      <c r="H295" s="196"/>
      <c r="I295" s="137"/>
      <c r="J295" s="196"/>
      <c r="K295" s="137"/>
    </row>
    <row r="296" spans="1:13" hidden="1" x14ac:dyDescent="0.2">
      <c r="C296" s="137"/>
      <c r="D296" s="137"/>
      <c r="E296" s="175"/>
      <c r="F296" s="219"/>
      <c r="G296" s="240"/>
      <c r="H296" s="196"/>
      <c r="I296" s="137"/>
      <c r="J296" s="196"/>
      <c r="K296" s="137"/>
    </row>
    <row r="297" spans="1:13" hidden="1" x14ac:dyDescent="0.2">
      <c r="C297" s="137"/>
      <c r="D297" s="137"/>
      <c r="E297" s="175"/>
      <c r="F297" s="219"/>
      <c r="G297" s="240"/>
      <c r="H297" s="196"/>
      <c r="I297" s="137"/>
      <c r="J297" s="196"/>
      <c r="K297" s="137"/>
    </row>
    <row r="298" spans="1:13" hidden="1" x14ac:dyDescent="0.2">
      <c r="C298" s="137"/>
      <c r="D298" s="137"/>
      <c r="E298" s="175"/>
      <c r="F298" s="219"/>
      <c r="G298" s="240"/>
      <c r="H298" s="196"/>
      <c r="I298" s="137"/>
      <c r="J298" s="196"/>
      <c r="K298" s="137"/>
    </row>
    <row r="299" spans="1:13" hidden="1" x14ac:dyDescent="0.2">
      <c r="C299" s="137"/>
      <c r="D299" s="137"/>
      <c r="E299" s="175"/>
      <c r="F299" s="219"/>
      <c r="G299" s="240"/>
      <c r="H299" s="196"/>
      <c r="I299" s="137"/>
      <c r="J299" s="196"/>
      <c r="K299" s="137"/>
    </row>
    <row r="300" spans="1:13" hidden="1" x14ac:dyDescent="0.2">
      <c r="C300" s="137"/>
      <c r="D300" s="137"/>
      <c r="E300" s="175"/>
      <c r="F300" s="219"/>
      <c r="G300" s="240"/>
      <c r="H300" s="196"/>
      <c r="I300" s="137"/>
      <c r="J300" s="196"/>
      <c r="K300" s="137"/>
    </row>
    <row r="301" spans="1:13" hidden="1" x14ac:dyDescent="0.2">
      <c r="C301" s="137"/>
      <c r="D301" s="137"/>
      <c r="E301" s="175"/>
      <c r="F301" s="219"/>
      <c r="G301" s="240"/>
      <c r="H301" s="196"/>
      <c r="I301" s="137"/>
      <c r="J301" s="196"/>
      <c r="K301" s="137"/>
    </row>
    <row r="302" spans="1:13" hidden="1" x14ac:dyDescent="0.2">
      <c r="C302" s="137"/>
      <c r="D302" s="137"/>
      <c r="E302" s="175"/>
      <c r="F302" s="219"/>
      <c r="G302" s="240"/>
      <c r="H302" s="196"/>
      <c r="I302" s="137"/>
      <c r="J302" s="196"/>
      <c r="K302" s="137"/>
    </row>
    <row r="303" spans="1:13" x14ac:dyDescent="0.2">
      <c r="C303" s="137"/>
      <c r="D303" s="137"/>
      <c r="E303" s="175"/>
      <c r="F303" s="219"/>
      <c r="G303" s="240"/>
      <c r="H303" s="196"/>
      <c r="I303" s="137"/>
      <c r="J303" s="196"/>
      <c r="K303" s="137"/>
    </row>
    <row r="304" spans="1:13" x14ac:dyDescent="0.2">
      <c r="C304" s="137"/>
      <c r="D304" s="137"/>
      <c r="E304" s="175"/>
      <c r="F304" s="219"/>
      <c r="G304" s="240"/>
      <c r="H304" s="196"/>
      <c r="I304" s="137"/>
      <c r="J304" s="196"/>
      <c r="K304" s="137"/>
    </row>
    <row r="305" spans="3:14" x14ac:dyDescent="0.2">
      <c r="C305" s="137"/>
      <c r="D305" s="137"/>
      <c r="E305" s="175"/>
      <c r="F305" s="219"/>
      <c r="G305" s="240"/>
      <c r="H305" s="196"/>
      <c r="I305" s="137"/>
      <c r="J305" s="196"/>
      <c r="K305" s="137"/>
      <c r="N305" s="91">
        <f>26341.21-C253</f>
        <v>106.17383303470706</v>
      </c>
    </row>
    <row r="306" spans="3:14" x14ac:dyDescent="0.2">
      <c r="C306" s="137"/>
      <c r="D306" s="137"/>
      <c r="E306" s="175"/>
      <c r="F306" s="219"/>
      <c r="G306" s="240"/>
      <c r="H306" s="196"/>
      <c r="I306" s="137"/>
      <c r="J306" s="196"/>
      <c r="K306" s="137"/>
    </row>
    <row r="307" spans="3:14" x14ac:dyDescent="0.2">
      <c r="C307" s="137"/>
      <c r="D307" s="137"/>
      <c r="E307" s="175"/>
      <c r="F307" s="219"/>
      <c r="G307" s="240"/>
      <c r="H307" s="196"/>
      <c r="I307" s="137"/>
      <c r="J307" s="196"/>
      <c r="K307" s="137"/>
    </row>
    <row r="308" spans="3:14" x14ac:dyDescent="0.2">
      <c r="C308" s="137"/>
      <c r="D308" s="137"/>
      <c r="E308" s="175"/>
      <c r="F308" s="219"/>
      <c r="G308" s="240"/>
      <c r="H308" s="196"/>
      <c r="I308" s="137"/>
      <c r="J308" s="196"/>
      <c r="K308" s="137"/>
    </row>
    <row r="309" spans="3:14" x14ac:dyDescent="0.2">
      <c r="C309" s="137"/>
      <c r="D309" s="137"/>
      <c r="E309" s="175"/>
      <c r="F309" s="219"/>
      <c r="G309" s="240"/>
      <c r="H309" s="196"/>
      <c r="I309" s="137"/>
      <c r="J309" s="196"/>
      <c r="K309" s="137"/>
    </row>
    <row r="310" spans="3:14" x14ac:dyDescent="0.2">
      <c r="C310" s="137"/>
      <c r="D310" s="137"/>
      <c r="E310" s="175"/>
      <c r="F310" s="219"/>
      <c r="G310" s="240"/>
      <c r="H310" s="196"/>
      <c r="I310" s="137"/>
      <c r="J310" s="196"/>
      <c r="K310" s="137"/>
    </row>
    <row r="311" spans="3:14" x14ac:dyDescent="0.2">
      <c r="C311" s="137"/>
      <c r="D311" s="137"/>
      <c r="E311" s="175"/>
      <c r="F311" s="219"/>
      <c r="G311" s="240"/>
      <c r="H311" s="196"/>
      <c r="I311" s="137"/>
      <c r="J311" s="196"/>
      <c r="K311" s="137"/>
    </row>
    <row r="312" spans="3:14" x14ac:dyDescent="0.2">
      <c r="C312" s="137"/>
      <c r="D312" s="137"/>
      <c r="E312" s="175"/>
      <c r="F312" s="219"/>
      <c r="G312" s="240"/>
      <c r="H312" s="196"/>
      <c r="I312" s="137"/>
      <c r="J312" s="196"/>
      <c r="K312" s="137"/>
    </row>
    <row r="313" spans="3:14" x14ac:dyDescent="0.2">
      <c r="C313" s="137"/>
      <c r="D313" s="137"/>
      <c r="E313" s="175"/>
      <c r="F313" s="219"/>
      <c r="G313" s="240"/>
      <c r="H313" s="196"/>
      <c r="I313" s="137"/>
      <c r="J313" s="196"/>
      <c r="K313" s="137"/>
    </row>
    <row r="314" spans="3:14" x14ac:dyDescent="0.2">
      <c r="C314" s="137"/>
      <c r="D314" s="137"/>
      <c r="E314" s="175"/>
      <c r="F314" s="219"/>
      <c r="G314" s="240"/>
      <c r="H314" s="196"/>
      <c r="I314" s="137"/>
      <c r="J314" s="196"/>
      <c r="K314" s="137"/>
    </row>
    <row r="315" spans="3:14" x14ac:dyDescent="0.2">
      <c r="C315" s="137"/>
      <c r="D315" s="137"/>
      <c r="E315" s="175"/>
      <c r="F315" s="219"/>
      <c r="G315" s="240"/>
      <c r="H315" s="196"/>
      <c r="I315" s="137"/>
      <c r="J315" s="196"/>
      <c r="K315" s="137"/>
    </row>
    <row r="316" spans="3:14" x14ac:dyDescent="0.2">
      <c r="C316" s="137"/>
      <c r="D316" s="137"/>
      <c r="E316" s="175"/>
      <c r="F316" s="219"/>
      <c r="G316" s="240"/>
      <c r="H316" s="196"/>
      <c r="I316" s="137"/>
      <c r="J316" s="196"/>
      <c r="K316" s="137"/>
    </row>
    <row r="317" spans="3:14" x14ac:dyDescent="0.2">
      <c r="C317" s="137"/>
      <c r="D317" s="137"/>
      <c r="E317" s="175"/>
      <c r="F317" s="219"/>
      <c r="G317" s="240"/>
      <c r="H317" s="196"/>
      <c r="I317" s="137"/>
      <c r="J317" s="196"/>
      <c r="K317" s="137"/>
    </row>
    <row r="318" spans="3:14" x14ac:dyDescent="0.2">
      <c r="C318" s="137"/>
      <c r="D318" s="137"/>
      <c r="E318" s="175"/>
      <c r="F318" s="219"/>
      <c r="G318" s="240"/>
      <c r="H318" s="196"/>
      <c r="I318" s="137"/>
      <c r="J318" s="196"/>
      <c r="K318" s="137"/>
    </row>
    <row r="319" spans="3:14" x14ac:dyDescent="0.2">
      <c r="C319" s="137"/>
      <c r="D319" s="137"/>
      <c r="E319" s="175"/>
      <c r="F319" s="219"/>
      <c r="G319" s="240"/>
      <c r="H319" s="196"/>
      <c r="I319" s="137"/>
      <c r="J319" s="196"/>
      <c r="K319" s="137"/>
    </row>
    <row r="320" spans="3:14" x14ac:dyDescent="0.2">
      <c r="C320" s="137"/>
      <c r="D320" s="137"/>
      <c r="E320" s="175"/>
      <c r="F320" s="219"/>
      <c r="G320" s="240"/>
      <c r="H320" s="196"/>
      <c r="I320" s="137"/>
      <c r="J320" s="196"/>
      <c r="K320" s="137"/>
    </row>
    <row r="321" spans="3:11" x14ac:dyDescent="0.2">
      <c r="C321" s="137"/>
      <c r="D321" s="137"/>
      <c r="E321" s="175"/>
      <c r="F321" s="219"/>
      <c r="G321" s="240"/>
      <c r="H321" s="196"/>
      <c r="I321" s="137"/>
      <c r="J321" s="196"/>
      <c r="K321" s="137"/>
    </row>
    <row r="322" spans="3:11" x14ac:dyDescent="0.2">
      <c r="C322" s="137"/>
      <c r="D322" s="137"/>
      <c r="E322" s="175"/>
      <c r="F322" s="219"/>
      <c r="G322" s="240"/>
      <c r="H322" s="196"/>
      <c r="I322" s="137"/>
      <c r="J322" s="196"/>
      <c r="K322" s="137"/>
    </row>
    <row r="323" spans="3:11" x14ac:dyDescent="0.2">
      <c r="C323" s="137"/>
      <c r="D323" s="137"/>
      <c r="E323" s="175"/>
      <c r="F323" s="219"/>
      <c r="G323" s="240"/>
      <c r="H323" s="196"/>
      <c r="I323" s="137"/>
      <c r="J323" s="196"/>
      <c r="K323" s="137"/>
    </row>
    <row r="324" spans="3:11" x14ac:dyDescent="0.2">
      <c r="C324" s="137"/>
      <c r="D324" s="137"/>
      <c r="E324" s="175"/>
      <c r="F324" s="219"/>
      <c r="G324" s="240"/>
      <c r="H324" s="196"/>
      <c r="I324" s="137"/>
      <c r="J324" s="196"/>
      <c r="K324" s="137"/>
    </row>
    <row r="325" spans="3:11" x14ac:dyDescent="0.2">
      <c r="C325" s="137"/>
      <c r="D325" s="137"/>
      <c r="E325" s="175"/>
      <c r="F325" s="219"/>
      <c r="G325" s="240"/>
      <c r="H325" s="196"/>
      <c r="I325" s="137"/>
      <c r="J325" s="196"/>
      <c r="K325" s="137"/>
    </row>
    <row r="326" spans="3:11" x14ac:dyDescent="0.2">
      <c r="C326" s="137"/>
      <c r="D326" s="137"/>
      <c r="E326" s="175"/>
      <c r="F326" s="219"/>
      <c r="G326" s="240"/>
      <c r="H326" s="196"/>
      <c r="I326" s="137"/>
      <c r="J326" s="196"/>
      <c r="K326" s="137"/>
    </row>
    <row r="327" spans="3:11" x14ac:dyDescent="0.2">
      <c r="C327" s="137"/>
      <c r="D327" s="137"/>
      <c r="E327" s="175"/>
      <c r="F327" s="219"/>
      <c r="G327" s="240"/>
      <c r="H327" s="196"/>
      <c r="I327" s="137"/>
      <c r="J327" s="196"/>
      <c r="K327" s="137"/>
    </row>
    <row r="328" spans="3:11" x14ac:dyDescent="0.2">
      <c r="C328" s="137"/>
      <c r="D328" s="137"/>
      <c r="E328" s="175"/>
      <c r="F328" s="219"/>
      <c r="G328" s="240"/>
      <c r="H328" s="196"/>
      <c r="I328" s="137"/>
      <c r="J328" s="196"/>
      <c r="K328" s="137"/>
    </row>
    <row r="329" spans="3:11" x14ac:dyDescent="0.2">
      <c r="C329" s="137"/>
      <c r="D329" s="137"/>
      <c r="E329" s="175"/>
      <c r="F329" s="219"/>
      <c r="G329" s="240"/>
      <c r="H329" s="196"/>
      <c r="I329" s="137"/>
      <c r="J329" s="196"/>
      <c r="K329" s="137"/>
    </row>
    <row r="330" spans="3:11" x14ac:dyDescent="0.2">
      <c r="C330" s="137"/>
      <c r="D330" s="137"/>
      <c r="E330" s="175"/>
      <c r="F330" s="219"/>
      <c r="G330" s="240"/>
      <c r="H330" s="196"/>
      <c r="I330" s="137"/>
      <c r="J330" s="196"/>
      <c r="K330" s="137"/>
    </row>
  </sheetData>
  <mergeCells count="7">
    <mergeCell ref="A89:B89"/>
    <mergeCell ref="A103:B103"/>
    <mergeCell ref="A1:M1"/>
    <mergeCell ref="A54:B54"/>
    <mergeCell ref="A65:B65"/>
    <mergeCell ref="A79:B79"/>
    <mergeCell ref="A9:B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36"/>
  <sheetViews>
    <sheetView topLeftCell="A2" workbookViewId="0">
      <selection activeCell="L16" sqref="L16:M16"/>
    </sheetView>
  </sheetViews>
  <sheetFormatPr defaultRowHeight="15" x14ac:dyDescent="0.25"/>
  <cols>
    <col min="1" max="1" width="13.42578125" style="309" customWidth="1"/>
    <col min="2" max="2" width="14.85546875" style="309" customWidth="1"/>
    <col min="3" max="3" width="71.5703125" style="309" customWidth="1"/>
    <col min="4" max="4" width="16.140625" style="309" hidden="1" customWidth="1"/>
    <col min="5" max="5" width="8.140625" style="309" customWidth="1"/>
    <col min="6" max="6" width="6.7109375" style="309" customWidth="1"/>
    <col min="7" max="7" width="12.140625" style="309" customWidth="1"/>
    <col min="8" max="8" width="0" style="309" hidden="1" customWidth="1"/>
    <col min="9" max="9" width="1.28515625" style="309" customWidth="1"/>
    <col min="10" max="10" width="0" style="309" hidden="1" customWidth="1"/>
    <col min="11" max="11" width="2.7109375" style="309" customWidth="1"/>
    <col min="12" max="12" width="12.140625" style="309" bestFit="1" customWidth="1"/>
    <col min="13" max="13" width="1.85546875" style="309" customWidth="1"/>
    <col min="14" max="16384" width="9.140625" style="309"/>
  </cols>
  <sheetData>
    <row r="1" spans="1:13" ht="12.75" customHeight="1" x14ac:dyDescent="0.25">
      <c r="A1" s="511" t="s">
        <v>322</v>
      </c>
      <c r="B1" s="499"/>
      <c r="C1" s="499"/>
      <c r="D1" s="499"/>
      <c r="E1" s="499"/>
      <c r="F1" s="518" t="s">
        <v>323</v>
      </c>
      <c r="G1" s="499"/>
      <c r="H1" s="499"/>
      <c r="I1" s="499"/>
    </row>
    <row r="2" spans="1:13" ht="1.35" customHeight="1" x14ac:dyDescent="0.25"/>
    <row r="3" spans="1:13" ht="12.75" customHeight="1" x14ac:dyDescent="0.25">
      <c r="A3" s="511" t="s">
        <v>324</v>
      </c>
      <c r="B3" s="499"/>
      <c r="C3" s="499"/>
      <c r="D3" s="499"/>
      <c r="E3" s="499"/>
      <c r="F3" s="518" t="s">
        <v>325</v>
      </c>
      <c r="G3" s="499"/>
      <c r="H3" s="499"/>
      <c r="I3" s="499"/>
    </row>
    <row r="4" spans="1:13" ht="1.35" customHeight="1" x14ac:dyDescent="0.25"/>
    <row r="5" spans="1:13" ht="12.75" customHeight="1" x14ac:dyDescent="0.25">
      <c r="A5" s="511" t="s">
        <v>326</v>
      </c>
      <c r="B5" s="499"/>
      <c r="C5" s="499"/>
      <c r="D5" s="499"/>
      <c r="E5" s="499"/>
      <c r="F5" s="499"/>
      <c r="G5" s="499"/>
      <c r="H5" s="499"/>
      <c r="I5" s="499"/>
    </row>
    <row r="6" spans="1:13" ht="1.35" customHeight="1" x14ac:dyDescent="0.25"/>
    <row r="7" spans="1:13" ht="12.75" customHeight="1" x14ac:dyDescent="0.25">
      <c r="A7" s="511" t="s">
        <v>327</v>
      </c>
      <c r="B7" s="499"/>
      <c r="C7" s="499"/>
      <c r="D7" s="499"/>
      <c r="E7" s="499"/>
      <c r="F7" s="499"/>
      <c r="G7" s="499"/>
      <c r="H7" s="499"/>
      <c r="I7" s="499"/>
    </row>
    <row r="8" spans="1:13" ht="1.35" customHeight="1" x14ac:dyDescent="0.25"/>
    <row r="9" spans="1:13" ht="12.75" customHeight="1" x14ac:dyDescent="0.25">
      <c r="A9" s="511" t="s">
        <v>328</v>
      </c>
      <c r="B9" s="499"/>
      <c r="C9" s="499"/>
      <c r="D9" s="499"/>
      <c r="E9" s="499"/>
      <c r="F9" s="499"/>
      <c r="G9" s="499"/>
      <c r="H9" s="499"/>
      <c r="I9" s="499"/>
    </row>
    <row r="10" spans="1:13" ht="8.4499999999999993" customHeight="1" x14ac:dyDescent="0.25"/>
    <row r="11" spans="1:13" ht="19.899999999999999" customHeight="1" x14ac:dyDescent="0.25">
      <c r="A11" s="512" t="s">
        <v>329</v>
      </c>
      <c r="B11" s="499"/>
      <c r="C11" s="499"/>
      <c r="D11" s="499"/>
      <c r="E11" s="499"/>
      <c r="F11" s="499"/>
      <c r="G11" s="499"/>
      <c r="H11" s="499"/>
      <c r="I11" s="499"/>
      <c r="L11" s="309">
        <v>7.5345000000000004</v>
      </c>
    </row>
    <row r="12" spans="1:13" ht="1.5" customHeight="1" x14ac:dyDescent="0.25"/>
    <row r="13" spans="1:13" ht="19.899999999999999" customHeight="1" x14ac:dyDescent="0.25">
      <c r="A13" s="513" t="s">
        <v>330</v>
      </c>
      <c r="B13" s="499"/>
      <c r="C13" s="499"/>
      <c r="D13" s="499"/>
      <c r="E13" s="499"/>
      <c r="F13" s="499"/>
      <c r="G13" s="499"/>
      <c r="H13" s="499"/>
      <c r="I13" s="499"/>
    </row>
    <row r="14" spans="1:13" ht="18.399999999999999" customHeight="1" x14ac:dyDescent="0.25"/>
    <row r="15" spans="1:13" x14ac:dyDescent="0.25">
      <c r="A15" s="310" t="s">
        <v>331</v>
      </c>
      <c r="B15" s="310" t="s">
        <v>332</v>
      </c>
      <c r="C15" s="310" t="s">
        <v>333</v>
      </c>
      <c r="D15" s="311" t="s">
        <v>334</v>
      </c>
      <c r="E15" s="514" t="s">
        <v>335</v>
      </c>
      <c r="F15" s="515"/>
      <c r="G15" s="311" t="s">
        <v>288</v>
      </c>
      <c r="L15" s="309" t="s">
        <v>5532</v>
      </c>
    </row>
    <row r="16" spans="1:13" x14ac:dyDescent="0.25">
      <c r="A16" s="312" t="s">
        <v>324</v>
      </c>
      <c r="B16" s="312" t="s">
        <v>324</v>
      </c>
      <c r="C16" s="313" t="s">
        <v>336</v>
      </c>
      <c r="D16" s="314">
        <v>663939278</v>
      </c>
      <c r="E16" s="516">
        <v>556505763.33000004</v>
      </c>
      <c r="F16" s="499"/>
      <c r="G16" s="314">
        <v>83.818774061142378</v>
      </c>
      <c r="L16" s="500">
        <f>L143+L972+L2051+L2623+L3149+L3405+L3675+L4187+L4883+L5092+L5284+L5533+L6017+L6224+L6529+L7135+L7949+L8284+L10395</f>
        <v>1323801.2462671709</v>
      </c>
      <c r="M16" s="501"/>
    </row>
    <row r="17" spans="1:7" x14ac:dyDescent="0.25">
      <c r="A17" s="315" t="s">
        <v>337</v>
      </c>
      <c r="B17" s="315" t="s">
        <v>338</v>
      </c>
      <c r="C17" s="316" t="s">
        <v>339</v>
      </c>
      <c r="D17" s="317">
        <v>663939278</v>
      </c>
      <c r="E17" s="517">
        <v>556505763.33000004</v>
      </c>
      <c r="F17" s="499"/>
      <c r="G17" s="317">
        <v>83.818774061142378</v>
      </c>
    </row>
    <row r="18" spans="1:7" x14ac:dyDescent="0.25">
      <c r="A18" s="318" t="s">
        <v>340</v>
      </c>
      <c r="B18" s="318" t="s">
        <v>341</v>
      </c>
      <c r="C18" s="319" t="s">
        <v>339</v>
      </c>
      <c r="D18" s="320">
        <v>4554131.09</v>
      </c>
      <c r="E18" s="510">
        <v>4160816.22</v>
      </c>
      <c r="F18" s="499"/>
      <c r="G18" s="320">
        <v>91.363558443373662</v>
      </c>
    </row>
    <row r="19" spans="1:7" x14ac:dyDescent="0.25">
      <c r="A19" s="321" t="s">
        <v>342</v>
      </c>
      <c r="B19" s="321" t="s">
        <v>343</v>
      </c>
      <c r="C19" s="322" t="s">
        <v>344</v>
      </c>
      <c r="D19" s="323">
        <v>4478131.09</v>
      </c>
      <c r="E19" s="509">
        <v>4119415.39</v>
      </c>
      <c r="F19" s="499"/>
      <c r="G19" s="323">
        <v>91.989611451950594</v>
      </c>
    </row>
    <row r="20" spans="1:7" x14ac:dyDescent="0.25">
      <c r="A20" s="324" t="s">
        <v>345</v>
      </c>
      <c r="B20" s="324" t="s">
        <v>346</v>
      </c>
      <c r="C20" s="325" t="s">
        <v>347</v>
      </c>
      <c r="D20" s="326">
        <v>4478131.09</v>
      </c>
      <c r="E20" s="508">
        <v>4119415.39</v>
      </c>
      <c r="F20" s="499"/>
      <c r="G20" s="326">
        <v>91.989611451950594</v>
      </c>
    </row>
    <row r="21" spans="1:7" hidden="1" x14ac:dyDescent="0.25">
      <c r="A21" s="327" t="s">
        <v>348</v>
      </c>
      <c r="B21" s="327" t="s">
        <v>192</v>
      </c>
      <c r="C21" s="328" t="s">
        <v>180</v>
      </c>
      <c r="D21" s="329">
        <v>4478131.09</v>
      </c>
      <c r="E21" s="507">
        <v>4119415.39</v>
      </c>
      <c r="F21" s="499"/>
      <c r="G21" s="329">
        <v>91.989611451950594</v>
      </c>
    </row>
    <row r="22" spans="1:7" hidden="1" x14ac:dyDescent="0.25">
      <c r="A22" s="330" t="s">
        <v>349</v>
      </c>
      <c r="B22" s="330" t="s">
        <v>350</v>
      </c>
      <c r="C22" s="331" t="s">
        <v>351</v>
      </c>
      <c r="D22" s="332">
        <v>2479869.89</v>
      </c>
      <c r="E22" s="504">
        <v>2160947.63</v>
      </c>
      <c r="F22" s="499"/>
      <c r="G22" s="332">
        <v>87.13955674505165</v>
      </c>
    </row>
    <row r="23" spans="1:7" hidden="1" x14ac:dyDescent="0.25">
      <c r="A23" s="333" t="s">
        <v>349</v>
      </c>
      <c r="B23" s="333" t="s">
        <v>62</v>
      </c>
      <c r="C23" s="334" t="s">
        <v>351</v>
      </c>
      <c r="D23" s="335">
        <v>2479869.89</v>
      </c>
      <c r="E23" s="505">
        <v>2160947.63</v>
      </c>
      <c r="F23" s="499"/>
      <c r="G23" s="335">
        <v>87.13955674505165</v>
      </c>
    </row>
    <row r="24" spans="1:7" hidden="1" x14ac:dyDescent="0.25">
      <c r="A24" s="336" t="s">
        <v>352</v>
      </c>
      <c r="B24" s="336" t="s">
        <v>353</v>
      </c>
      <c r="C24" s="337" t="s">
        <v>339</v>
      </c>
      <c r="D24" s="338">
        <v>2479869.89</v>
      </c>
      <c r="E24" s="498">
        <v>2160947.63</v>
      </c>
      <c r="F24" s="499"/>
      <c r="G24" s="338">
        <v>87.13955674505165</v>
      </c>
    </row>
    <row r="25" spans="1:7" hidden="1" x14ac:dyDescent="0.25">
      <c r="A25" s="339" t="s">
        <v>324</v>
      </c>
      <c r="B25" s="339" t="s">
        <v>354</v>
      </c>
      <c r="C25" s="340" t="s">
        <v>24</v>
      </c>
      <c r="D25" s="341">
        <v>2479869.89</v>
      </c>
      <c r="E25" s="506">
        <v>2160947.63</v>
      </c>
      <c r="F25" s="499"/>
      <c r="G25" s="341">
        <v>87.13955674505165</v>
      </c>
    </row>
    <row r="26" spans="1:7" hidden="1" x14ac:dyDescent="0.25">
      <c r="A26" s="342" t="s">
        <v>324</v>
      </c>
      <c r="B26" s="342" t="s">
        <v>355</v>
      </c>
      <c r="C26" s="343" t="s">
        <v>25</v>
      </c>
      <c r="D26" s="344">
        <v>2328922.35</v>
      </c>
      <c r="E26" s="502">
        <v>2052803.08</v>
      </c>
      <c r="F26" s="499"/>
      <c r="G26" s="344">
        <v>88.143903982028419</v>
      </c>
    </row>
    <row r="27" spans="1:7" hidden="1" x14ac:dyDescent="0.25">
      <c r="A27" s="342" t="s">
        <v>324</v>
      </c>
      <c r="B27" s="342" t="s">
        <v>356</v>
      </c>
      <c r="C27" s="343" t="s">
        <v>133</v>
      </c>
      <c r="D27" s="344">
        <v>1911014.95</v>
      </c>
      <c r="E27" s="502">
        <v>1691161.79</v>
      </c>
      <c r="F27" s="499"/>
      <c r="G27" s="344">
        <v>88.495476709902249</v>
      </c>
    </row>
    <row r="28" spans="1:7" hidden="1" x14ac:dyDescent="0.25">
      <c r="A28" s="345" t="s">
        <v>357</v>
      </c>
      <c r="B28" s="345" t="s">
        <v>297</v>
      </c>
      <c r="C28" s="346" t="s">
        <v>134</v>
      </c>
      <c r="D28" s="347">
        <v>1889697</v>
      </c>
      <c r="E28" s="503">
        <v>1669843.84</v>
      </c>
      <c r="F28" s="499"/>
      <c r="G28" s="347">
        <v>88.365692489325014</v>
      </c>
    </row>
    <row r="29" spans="1:7" hidden="1" x14ac:dyDescent="0.25">
      <c r="A29" s="345" t="s">
        <v>358</v>
      </c>
      <c r="B29" s="345" t="s">
        <v>359</v>
      </c>
      <c r="C29" s="346" t="s">
        <v>360</v>
      </c>
      <c r="D29" s="347">
        <v>21317.95</v>
      </c>
      <c r="E29" s="503">
        <v>21317.95</v>
      </c>
      <c r="F29" s="499"/>
      <c r="G29" s="347">
        <v>100</v>
      </c>
    </row>
    <row r="30" spans="1:7" hidden="1" x14ac:dyDescent="0.25">
      <c r="A30" s="342" t="s">
        <v>324</v>
      </c>
      <c r="B30" s="342" t="s">
        <v>361</v>
      </c>
      <c r="C30" s="343" t="s">
        <v>135</v>
      </c>
      <c r="D30" s="344">
        <v>106619</v>
      </c>
      <c r="E30" s="502">
        <v>86116.95</v>
      </c>
      <c r="F30" s="499"/>
      <c r="G30" s="344">
        <v>80.770735047224235</v>
      </c>
    </row>
    <row r="31" spans="1:7" hidden="1" x14ac:dyDescent="0.25">
      <c r="A31" s="345" t="s">
        <v>362</v>
      </c>
      <c r="B31" s="345" t="s">
        <v>298</v>
      </c>
      <c r="C31" s="346" t="s">
        <v>135</v>
      </c>
      <c r="D31" s="347">
        <v>106619</v>
      </c>
      <c r="E31" s="503">
        <v>86116.95</v>
      </c>
      <c r="F31" s="499"/>
      <c r="G31" s="347">
        <v>80.770735047224235</v>
      </c>
    </row>
    <row r="32" spans="1:7" hidden="1" x14ac:dyDescent="0.25">
      <c r="A32" s="342" t="s">
        <v>324</v>
      </c>
      <c r="B32" s="342" t="s">
        <v>363</v>
      </c>
      <c r="C32" s="343" t="s">
        <v>136</v>
      </c>
      <c r="D32" s="344">
        <v>311288.40000000002</v>
      </c>
      <c r="E32" s="502">
        <v>275524.34000000003</v>
      </c>
      <c r="F32" s="499"/>
      <c r="G32" s="344">
        <v>88.510956399274761</v>
      </c>
    </row>
    <row r="33" spans="1:7" hidden="1" x14ac:dyDescent="0.25">
      <c r="A33" s="345" t="s">
        <v>364</v>
      </c>
      <c r="B33" s="345" t="s">
        <v>299</v>
      </c>
      <c r="C33" s="346" t="s">
        <v>365</v>
      </c>
      <c r="D33" s="347">
        <v>311288.40000000002</v>
      </c>
      <c r="E33" s="503">
        <v>275524.34000000003</v>
      </c>
      <c r="F33" s="499"/>
      <c r="G33" s="347">
        <v>88.510956399274761</v>
      </c>
    </row>
    <row r="34" spans="1:7" hidden="1" x14ac:dyDescent="0.25">
      <c r="A34" s="342" t="s">
        <v>324</v>
      </c>
      <c r="B34" s="342" t="s">
        <v>366</v>
      </c>
      <c r="C34" s="343" t="s">
        <v>38</v>
      </c>
      <c r="D34" s="344">
        <v>150947.54</v>
      </c>
      <c r="E34" s="502">
        <v>108144.55</v>
      </c>
      <c r="F34" s="499"/>
      <c r="G34" s="344">
        <v>71.643797573647106</v>
      </c>
    </row>
    <row r="35" spans="1:7" hidden="1" x14ac:dyDescent="0.25">
      <c r="A35" s="342" t="s">
        <v>324</v>
      </c>
      <c r="B35" s="342" t="s">
        <v>367</v>
      </c>
      <c r="C35" s="343" t="s">
        <v>138</v>
      </c>
      <c r="D35" s="344">
        <v>133947.54</v>
      </c>
      <c r="E35" s="502">
        <v>108144.55</v>
      </c>
      <c r="F35" s="499"/>
      <c r="G35" s="344">
        <v>80.736495795294189</v>
      </c>
    </row>
    <row r="36" spans="1:7" hidden="1" x14ac:dyDescent="0.25">
      <c r="A36" s="345" t="s">
        <v>368</v>
      </c>
      <c r="B36" s="345" t="s">
        <v>301</v>
      </c>
      <c r="C36" s="346" t="s">
        <v>369</v>
      </c>
      <c r="D36" s="347">
        <v>51947.54</v>
      </c>
      <c r="E36" s="503">
        <v>51947.54</v>
      </c>
      <c r="F36" s="499"/>
      <c r="G36" s="347">
        <v>100</v>
      </c>
    </row>
    <row r="37" spans="1:7" hidden="1" x14ac:dyDescent="0.25">
      <c r="A37" s="345" t="s">
        <v>370</v>
      </c>
      <c r="B37" s="345" t="s">
        <v>301</v>
      </c>
      <c r="C37" s="346" t="s">
        <v>371</v>
      </c>
      <c r="D37" s="347">
        <v>82000</v>
      </c>
      <c r="E37" s="503">
        <v>56197.01</v>
      </c>
      <c r="F37" s="499"/>
      <c r="G37" s="347">
        <v>68.532939024390245</v>
      </c>
    </row>
    <row r="38" spans="1:7" hidden="1" x14ac:dyDescent="0.25">
      <c r="A38" s="342" t="s">
        <v>324</v>
      </c>
      <c r="B38" s="342" t="s">
        <v>372</v>
      </c>
      <c r="C38" s="343" t="s">
        <v>373</v>
      </c>
      <c r="D38" s="344">
        <v>17000</v>
      </c>
      <c r="E38" s="502">
        <v>0</v>
      </c>
      <c r="F38" s="499"/>
      <c r="G38" s="344">
        <v>0</v>
      </c>
    </row>
    <row r="39" spans="1:7" hidden="1" x14ac:dyDescent="0.25">
      <c r="A39" s="345" t="s">
        <v>374</v>
      </c>
      <c r="B39" s="345" t="s">
        <v>375</v>
      </c>
      <c r="C39" s="346" t="s">
        <v>376</v>
      </c>
      <c r="D39" s="347">
        <v>17000</v>
      </c>
      <c r="E39" s="503">
        <v>0</v>
      </c>
      <c r="F39" s="499"/>
      <c r="G39" s="347">
        <v>0</v>
      </c>
    </row>
    <row r="40" spans="1:7" hidden="1" x14ac:dyDescent="0.25">
      <c r="A40" s="330" t="s">
        <v>349</v>
      </c>
      <c r="B40" s="330" t="s">
        <v>377</v>
      </c>
      <c r="C40" s="331" t="s">
        <v>378</v>
      </c>
      <c r="D40" s="332">
        <v>23000</v>
      </c>
      <c r="E40" s="504">
        <v>0</v>
      </c>
      <c r="F40" s="499"/>
      <c r="G40" s="332">
        <v>0</v>
      </c>
    </row>
    <row r="41" spans="1:7" hidden="1" x14ac:dyDescent="0.25">
      <c r="A41" s="333" t="s">
        <v>349</v>
      </c>
      <c r="B41" s="333" t="s">
        <v>379</v>
      </c>
      <c r="C41" s="334" t="s">
        <v>380</v>
      </c>
      <c r="D41" s="335">
        <v>23000</v>
      </c>
      <c r="E41" s="505">
        <v>0</v>
      </c>
      <c r="F41" s="499"/>
      <c r="G41" s="335">
        <v>0</v>
      </c>
    </row>
    <row r="42" spans="1:7" hidden="1" x14ac:dyDescent="0.25">
      <c r="A42" s="336" t="s">
        <v>352</v>
      </c>
      <c r="B42" s="336" t="s">
        <v>353</v>
      </c>
      <c r="C42" s="337" t="s">
        <v>339</v>
      </c>
      <c r="D42" s="338">
        <v>23000</v>
      </c>
      <c r="E42" s="498">
        <v>0</v>
      </c>
      <c r="F42" s="499"/>
      <c r="G42" s="338">
        <v>0</v>
      </c>
    </row>
    <row r="43" spans="1:7" hidden="1" x14ac:dyDescent="0.25">
      <c r="A43" s="339" t="s">
        <v>324</v>
      </c>
      <c r="B43" s="339" t="s">
        <v>354</v>
      </c>
      <c r="C43" s="340" t="s">
        <v>24</v>
      </c>
      <c r="D43" s="341">
        <v>23000</v>
      </c>
      <c r="E43" s="506">
        <v>0</v>
      </c>
      <c r="F43" s="499"/>
      <c r="G43" s="341">
        <v>0</v>
      </c>
    </row>
    <row r="44" spans="1:7" hidden="1" x14ac:dyDescent="0.25">
      <c r="A44" s="342" t="s">
        <v>324</v>
      </c>
      <c r="B44" s="342" t="s">
        <v>366</v>
      </c>
      <c r="C44" s="343" t="s">
        <v>38</v>
      </c>
      <c r="D44" s="344">
        <v>23000</v>
      </c>
      <c r="E44" s="502">
        <v>0</v>
      </c>
      <c r="F44" s="499"/>
      <c r="G44" s="344">
        <v>0</v>
      </c>
    </row>
    <row r="45" spans="1:7" hidden="1" x14ac:dyDescent="0.25">
      <c r="A45" s="342" t="s">
        <v>324</v>
      </c>
      <c r="B45" s="342" t="s">
        <v>372</v>
      </c>
      <c r="C45" s="343" t="s">
        <v>373</v>
      </c>
      <c r="D45" s="344">
        <v>23000</v>
      </c>
      <c r="E45" s="502">
        <v>0</v>
      </c>
      <c r="F45" s="499"/>
      <c r="G45" s="344">
        <v>0</v>
      </c>
    </row>
    <row r="46" spans="1:7" hidden="1" x14ac:dyDescent="0.25">
      <c r="A46" s="345" t="s">
        <v>381</v>
      </c>
      <c r="B46" s="345" t="s">
        <v>375</v>
      </c>
      <c r="C46" s="346" t="s">
        <v>382</v>
      </c>
      <c r="D46" s="347">
        <v>9000</v>
      </c>
      <c r="E46" s="503">
        <v>0</v>
      </c>
      <c r="F46" s="499"/>
      <c r="G46" s="347">
        <v>0</v>
      </c>
    </row>
    <row r="47" spans="1:7" hidden="1" x14ac:dyDescent="0.25">
      <c r="A47" s="345" t="s">
        <v>383</v>
      </c>
      <c r="B47" s="345" t="s">
        <v>375</v>
      </c>
      <c r="C47" s="346" t="s">
        <v>384</v>
      </c>
      <c r="D47" s="347">
        <v>14000</v>
      </c>
      <c r="E47" s="503">
        <v>0</v>
      </c>
      <c r="F47" s="499"/>
      <c r="G47" s="347">
        <v>0</v>
      </c>
    </row>
    <row r="48" spans="1:7" hidden="1" x14ac:dyDescent="0.25">
      <c r="A48" s="330" t="s">
        <v>349</v>
      </c>
      <c r="B48" s="330" t="s">
        <v>385</v>
      </c>
      <c r="C48" s="331" t="s">
        <v>386</v>
      </c>
      <c r="D48" s="332">
        <v>1975261.2</v>
      </c>
      <c r="E48" s="504">
        <v>1958467.76</v>
      </c>
      <c r="F48" s="499"/>
      <c r="G48" s="332">
        <v>99.149811680602042</v>
      </c>
    </row>
    <row r="49" spans="1:7" hidden="1" x14ac:dyDescent="0.25">
      <c r="A49" s="333" t="s">
        <v>349</v>
      </c>
      <c r="B49" s="333" t="s">
        <v>387</v>
      </c>
      <c r="C49" s="334" t="s">
        <v>388</v>
      </c>
      <c r="D49" s="335">
        <v>1975261.2</v>
      </c>
      <c r="E49" s="505">
        <v>1958467.76</v>
      </c>
      <c r="F49" s="499"/>
      <c r="G49" s="335">
        <v>99.149811680602042</v>
      </c>
    </row>
    <row r="50" spans="1:7" hidden="1" x14ac:dyDescent="0.25">
      <c r="A50" s="336" t="s">
        <v>352</v>
      </c>
      <c r="B50" s="336" t="s">
        <v>353</v>
      </c>
      <c r="C50" s="337" t="s">
        <v>339</v>
      </c>
      <c r="D50" s="338">
        <v>1975261.2</v>
      </c>
      <c r="E50" s="498">
        <v>1958467.76</v>
      </c>
      <c r="F50" s="499"/>
      <c r="G50" s="338">
        <v>99.149811680602042</v>
      </c>
    </row>
    <row r="51" spans="1:7" hidden="1" x14ac:dyDescent="0.25">
      <c r="A51" s="339" t="s">
        <v>324</v>
      </c>
      <c r="B51" s="339" t="s">
        <v>354</v>
      </c>
      <c r="C51" s="340" t="s">
        <v>24</v>
      </c>
      <c r="D51" s="341">
        <v>1975261.2</v>
      </c>
      <c r="E51" s="506">
        <v>1958467.76</v>
      </c>
      <c r="F51" s="499"/>
      <c r="G51" s="341">
        <v>99.149811680602042</v>
      </c>
    </row>
    <row r="52" spans="1:7" hidden="1" x14ac:dyDescent="0.25">
      <c r="A52" s="342" t="s">
        <v>324</v>
      </c>
      <c r="B52" s="342" t="s">
        <v>355</v>
      </c>
      <c r="C52" s="343" t="s">
        <v>25</v>
      </c>
      <c r="D52" s="344">
        <v>1975261.2</v>
      </c>
      <c r="E52" s="502">
        <v>1958467.76</v>
      </c>
      <c r="F52" s="499"/>
      <c r="G52" s="344">
        <v>99.149811680602042</v>
      </c>
    </row>
    <row r="53" spans="1:7" hidden="1" x14ac:dyDescent="0.25">
      <c r="A53" s="342" t="s">
        <v>324</v>
      </c>
      <c r="B53" s="342" t="s">
        <v>356</v>
      </c>
      <c r="C53" s="343" t="s">
        <v>133</v>
      </c>
      <c r="D53" s="344">
        <v>1545792.92</v>
      </c>
      <c r="E53" s="502">
        <v>1539432.22</v>
      </c>
      <c r="F53" s="499"/>
      <c r="G53" s="344">
        <v>99.588515387947311</v>
      </c>
    </row>
    <row r="54" spans="1:7" hidden="1" x14ac:dyDescent="0.25">
      <c r="A54" s="345" t="s">
        <v>389</v>
      </c>
      <c r="B54" s="345" t="s">
        <v>297</v>
      </c>
      <c r="C54" s="346" t="s">
        <v>134</v>
      </c>
      <c r="D54" s="347">
        <v>1524542.82</v>
      </c>
      <c r="E54" s="503">
        <v>1518182.12</v>
      </c>
      <c r="F54" s="499"/>
      <c r="G54" s="347">
        <v>99.582779839532478</v>
      </c>
    </row>
    <row r="55" spans="1:7" hidden="1" x14ac:dyDescent="0.25">
      <c r="A55" s="345" t="s">
        <v>390</v>
      </c>
      <c r="B55" s="345" t="s">
        <v>391</v>
      </c>
      <c r="C55" s="346" t="s">
        <v>392</v>
      </c>
      <c r="D55" s="347">
        <v>9347.06</v>
      </c>
      <c r="E55" s="503">
        <v>9347.06</v>
      </c>
      <c r="F55" s="499"/>
      <c r="G55" s="347">
        <v>100</v>
      </c>
    </row>
    <row r="56" spans="1:7" hidden="1" x14ac:dyDescent="0.25">
      <c r="A56" s="345" t="s">
        <v>393</v>
      </c>
      <c r="B56" s="345" t="s">
        <v>359</v>
      </c>
      <c r="C56" s="346" t="s">
        <v>360</v>
      </c>
      <c r="D56" s="347">
        <v>11903.04</v>
      </c>
      <c r="E56" s="503">
        <v>11903.04</v>
      </c>
      <c r="F56" s="499"/>
      <c r="G56" s="347">
        <v>100</v>
      </c>
    </row>
    <row r="57" spans="1:7" hidden="1" x14ac:dyDescent="0.25">
      <c r="A57" s="342" t="s">
        <v>324</v>
      </c>
      <c r="B57" s="342" t="s">
        <v>361</v>
      </c>
      <c r="C57" s="343" t="s">
        <v>135</v>
      </c>
      <c r="D57" s="344">
        <v>168535.6</v>
      </c>
      <c r="E57" s="502">
        <v>168535.6</v>
      </c>
      <c r="F57" s="499"/>
      <c r="G57" s="344">
        <v>100</v>
      </c>
    </row>
    <row r="58" spans="1:7" hidden="1" x14ac:dyDescent="0.25">
      <c r="A58" s="345" t="s">
        <v>394</v>
      </c>
      <c r="B58" s="345" t="s">
        <v>298</v>
      </c>
      <c r="C58" s="346" t="s">
        <v>135</v>
      </c>
      <c r="D58" s="347">
        <v>168535.6</v>
      </c>
      <c r="E58" s="503">
        <v>168535.6</v>
      </c>
      <c r="F58" s="499"/>
      <c r="G58" s="347">
        <v>100</v>
      </c>
    </row>
    <row r="59" spans="1:7" hidden="1" x14ac:dyDescent="0.25">
      <c r="A59" s="342" t="s">
        <v>324</v>
      </c>
      <c r="B59" s="342" t="s">
        <v>363</v>
      </c>
      <c r="C59" s="343" t="s">
        <v>136</v>
      </c>
      <c r="D59" s="344">
        <v>260932.68</v>
      </c>
      <c r="E59" s="502">
        <v>250499.94</v>
      </c>
      <c r="F59" s="499"/>
      <c r="G59" s="344">
        <v>96.001750336523585</v>
      </c>
    </row>
    <row r="60" spans="1:7" hidden="1" x14ac:dyDescent="0.25">
      <c r="A60" s="345" t="s">
        <v>395</v>
      </c>
      <c r="B60" s="345" t="s">
        <v>299</v>
      </c>
      <c r="C60" s="346" t="s">
        <v>365</v>
      </c>
      <c r="D60" s="347">
        <v>260932.68</v>
      </c>
      <c r="E60" s="503">
        <v>250499.94</v>
      </c>
      <c r="F60" s="499"/>
      <c r="G60" s="347">
        <v>96.001750336523585</v>
      </c>
    </row>
    <row r="61" spans="1:7" hidden="1" x14ac:dyDescent="0.25">
      <c r="A61" s="342" t="s">
        <v>324</v>
      </c>
      <c r="B61" s="342" t="s">
        <v>366</v>
      </c>
      <c r="C61" s="343" t="s">
        <v>38</v>
      </c>
      <c r="D61" s="344">
        <v>0</v>
      </c>
      <c r="E61" s="502">
        <v>0</v>
      </c>
      <c r="F61" s="499"/>
      <c r="G61" s="344">
        <v>0</v>
      </c>
    </row>
    <row r="62" spans="1:7" hidden="1" x14ac:dyDescent="0.25">
      <c r="A62" s="342" t="s">
        <v>324</v>
      </c>
      <c r="B62" s="342" t="s">
        <v>367</v>
      </c>
      <c r="C62" s="343" t="s">
        <v>138</v>
      </c>
      <c r="D62" s="344">
        <v>0</v>
      </c>
      <c r="E62" s="502">
        <v>0</v>
      </c>
      <c r="F62" s="499"/>
      <c r="G62" s="344">
        <v>0</v>
      </c>
    </row>
    <row r="63" spans="1:7" hidden="1" x14ac:dyDescent="0.25">
      <c r="A63" s="345" t="s">
        <v>396</v>
      </c>
      <c r="B63" s="345" t="s">
        <v>301</v>
      </c>
      <c r="C63" s="346" t="s">
        <v>397</v>
      </c>
      <c r="D63" s="347">
        <v>0</v>
      </c>
      <c r="E63" s="503">
        <v>0</v>
      </c>
      <c r="F63" s="499"/>
      <c r="G63" s="347">
        <v>0</v>
      </c>
    </row>
    <row r="64" spans="1:7" hidden="1" x14ac:dyDescent="0.25">
      <c r="A64" s="321" t="s">
        <v>342</v>
      </c>
      <c r="B64" s="321" t="s">
        <v>398</v>
      </c>
      <c r="C64" s="322" t="s">
        <v>22</v>
      </c>
      <c r="D64" s="323">
        <v>76000</v>
      </c>
      <c r="E64" s="509">
        <v>41400.83</v>
      </c>
      <c r="F64" s="499"/>
      <c r="G64" s="323">
        <v>54.474776315789477</v>
      </c>
    </row>
    <row r="65" spans="1:7" hidden="1" x14ac:dyDescent="0.25">
      <c r="A65" s="324" t="s">
        <v>345</v>
      </c>
      <c r="B65" s="324" t="s">
        <v>346</v>
      </c>
      <c r="C65" s="325" t="s">
        <v>22</v>
      </c>
      <c r="D65" s="326">
        <v>76000</v>
      </c>
      <c r="E65" s="508">
        <v>41400.83</v>
      </c>
      <c r="F65" s="499"/>
      <c r="G65" s="326">
        <v>54.474776315789477</v>
      </c>
    </row>
    <row r="66" spans="1:7" hidden="1" x14ac:dyDescent="0.25">
      <c r="A66" s="327" t="s">
        <v>348</v>
      </c>
      <c r="B66" s="327" t="s">
        <v>192</v>
      </c>
      <c r="C66" s="328" t="s">
        <v>22</v>
      </c>
      <c r="D66" s="329">
        <v>76000</v>
      </c>
      <c r="E66" s="507">
        <v>41400.83</v>
      </c>
      <c r="F66" s="499"/>
      <c r="G66" s="329">
        <v>54.474776315789477</v>
      </c>
    </row>
    <row r="67" spans="1:7" hidden="1" x14ac:dyDescent="0.25">
      <c r="A67" s="330" t="s">
        <v>349</v>
      </c>
      <c r="B67" s="330" t="s">
        <v>350</v>
      </c>
      <c r="C67" s="331" t="s">
        <v>351</v>
      </c>
      <c r="D67" s="332">
        <v>76000</v>
      </c>
      <c r="E67" s="504">
        <v>41400.83</v>
      </c>
      <c r="F67" s="499"/>
      <c r="G67" s="332">
        <v>54.474776315789477</v>
      </c>
    </row>
    <row r="68" spans="1:7" hidden="1" x14ac:dyDescent="0.25">
      <c r="A68" s="333" t="s">
        <v>349</v>
      </c>
      <c r="B68" s="333" t="s">
        <v>62</v>
      </c>
      <c r="C68" s="334" t="s">
        <v>351</v>
      </c>
      <c r="D68" s="335">
        <v>76000</v>
      </c>
      <c r="E68" s="505">
        <v>41400.83</v>
      </c>
      <c r="F68" s="499"/>
      <c r="G68" s="335">
        <v>54.474776315789477</v>
      </c>
    </row>
    <row r="69" spans="1:7" hidden="1" x14ac:dyDescent="0.25">
      <c r="A69" s="336" t="s">
        <v>352</v>
      </c>
      <c r="B69" s="336" t="s">
        <v>399</v>
      </c>
      <c r="C69" s="337" t="s">
        <v>400</v>
      </c>
      <c r="D69" s="338">
        <v>0</v>
      </c>
      <c r="E69" s="498">
        <v>0</v>
      </c>
      <c r="F69" s="499"/>
      <c r="G69" s="338">
        <v>0</v>
      </c>
    </row>
    <row r="70" spans="1:7" hidden="1" x14ac:dyDescent="0.25">
      <c r="A70" s="339" t="s">
        <v>324</v>
      </c>
      <c r="B70" s="339" t="s">
        <v>354</v>
      </c>
      <c r="C70" s="340" t="s">
        <v>24</v>
      </c>
      <c r="D70" s="341">
        <v>0</v>
      </c>
      <c r="E70" s="506">
        <v>0</v>
      </c>
      <c r="F70" s="499"/>
      <c r="G70" s="341">
        <v>0</v>
      </c>
    </row>
    <row r="71" spans="1:7" hidden="1" x14ac:dyDescent="0.25">
      <c r="A71" s="342" t="s">
        <v>324</v>
      </c>
      <c r="B71" s="342" t="s">
        <v>366</v>
      </c>
      <c r="C71" s="343" t="s">
        <v>38</v>
      </c>
      <c r="D71" s="344">
        <v>0</v>
      </c>
      <c r="E71" s="502">
        <v>0</v>
      </c>
      <c r="F71" s="499"/>
      <c r="G71" s="344">
        <v>0</v>
      </c>
    </row>
    <row r="72" spans="1:7" hidden="1" x14ac:dyDescent="0.25">
      <c r="A72" s="342" t="s">
        <v>324</v>
      </c>
      <c r="B72" s="342" t="s">
        <v>401</v>
      </c>
      <c r="C72" s="343" t="s">
        <v>104</v>
      </c>
      <c r="D72" s="344">
        <v>0</v>
      </c>
      <c r="E72" s="502">
        <v>0</v>
      </c>
      <c r="F72" s="499"/>
      <c r="G72" s="344">
        <v>0</v>
      </c>
    </row>
    <row r="73" spans="1:7" hidden="1" x14ac:dyDescent="0.25">
      <c r="A73" s="345" t="s">
        <v>402</v>
      </c>
      <c r="B73" s="345" t="s">
        <v>315</v>
      </c>
      <c r="C73" s="346" t="s">
        <v>189</v>
      </c>
      <c r="D73" s="347">
        <v>0</v>
      </c>
      <c r="E73" s="503">
        <v>0</v>
      </c>
      <c r="F73" s="499"/>
      <c r="G73" s="347">
        <v>0</v>
      </c>
    </row>
    <row r="74" spans="1:7" hidden="1" x14ac:dyDescent="0.25">
      <c r="A74" s="336" t="s">
        <v>352</v>
      </c>
      <c r="B74" s="336" t="s">
        <v>353</v>
      </c>
      <c r="C74" s="337" t="s">
        <v>339</v>
      </c>
      <c r="D74" s="338">
        <v>76000</v>
      </c>
      <c r="E74" s="498">
        <v>41400.83</v>
      </c>
      <c r="F74" s="499"/>
      <c r="G74" s="338">
        <v>54.474776315789477</v>
      </c>
    </row>
    <row r="75" spans="1:7" hidden="1" x14ac:dyDescent="0.25">
      <c r="A75" s="339" t="s">
        <v>324</v>
      </c>
      <c r="B75" s="339" t="s">
        <v>354</v>
      </c>
      <c r="C75" s="340" t="s">
        <v>24</v>
      </c>
      <c r="D75" s="341">
        <v>76000</v>
      </c>
      <c r="E75" s="506">
        <v>41400.83</v>
      </c>
      <c r="F75" s="499"/>
      <c r="G75" s="341">
        <v>54.474776315789477</v>
      </c>
    </row>
    <row r="76" spans="1:7" hidden="1" x14ac:dyDescent="0.25">
      <c r="A76" s="342" t="s">
        <v>324</v>
      </c>
      <c r="B76" s="342" t="s">
        <v>366</v>
      </c>
      <c r="C76" s="343" t="s">
        <v>38</v>
      </c>
      <c r="D76" s="344">
        <v>76000</v>
      </c>
      <c r="E76" s="502">
        <v>41400.83</v>
      </c>
      <c r="F76" s="499"/>
      <c r="G76" s="344">
        <v>54.474776315789477</v>
      </c>
    </row>
    <row r="77" spans="1:7" hidden="1" x14ac:dyDescent="0.25">
      <c r="A77" s="342" t="s">
        <v>324</v>
      </c>
      <c r="B77" s="342" t="s">
        <v>401</v>
      </c>
      <c r="C77" s="343" t="s">
        <v>104</v>
      </c>
      <c r="D77" s="344">
        <v>76000</v>
      </c>
      <c r="E77" s="502">
        <v>41400.83</v>
      </c>
      <c r="F77" s="499"/>
      <c r="G77" s="344">
        <v>54.474776315789477</v>
      </c>
    </row>
    <row r="78" spans="1:7" hidden="1" x14ac:dyDescent="0.25">
      <c r="A78" s="345" t="s">
        <v>403</v>
      </c>
      <c r="B78" s="345" t="s">
        <v>295</v>
      </c>
      <c r="C78" s="346" t="s">
        <v>404</v>
      </c>
      <c r="D78" s="347">
        <v>76000</v>
      </c>
      <c r="E78" s="503">
        <v>41400.83</v>
      </c>
      <c r="F78" s="499"/>
      <c r="G78" s="347">
        <v>54.474776315789477</v>
      </c>
    </row>
    <row r="79" spans="1:7" x14ac:dyDescent="0.25">
      <c r="A79" s="318" t="s">
        <v>340</v>
      </c>
      <c r="B79" s="318" t="s">
        <v>405</v>
      </c>
      <c r="C79" s="319" t="s">
        <v>406</v>
      </c>
      <c r="D79" s="320">
        <v>121476816.31</v>
      </c>
      <c r="E79" s="510">
        <v>94064706.299999997</v>
      </c>
      <c r="F79" s="499"/>
      <c r="G79" s="320">
        <v>77.434286769545977</v>
      </c>
    </row>
    <row r="80" spans="1:7" x14ac:dyDescent="0.25">
      <c r="A80" s="321" t="s">
        <v>342</v>
      </c>
      <c r="B80" s="321" t="s">
        <v>407</v>
      </c>
      <c r="C80" s="322" t="s">
        <v>408</v>
      </c>
      <c r="D80" s="323">
        <v>39399634.030000001</v>
      </c>
      <c r="E80" s="509">
        <v>39343378.189999998</v>
      </c>
      <c r="F80" s="499"/>
      <c r="G80" s="323">
        <v>99.857217353955207</v>
      </c>
    </row>
    <row r="81" spans="1:7" ht="24" x14ac:dyDescent="0.25">
      <c r="A81" s="324" t="s">
        <v>345</v>
      </c>
      <c r="B81" s="324" t="s">
        <v>346</v>
      </c>
      <c r="C81" s="325" t="s">
        <v>409</v>
      </c>
      <c r="D81" s="326">
        <v>39399634.030000001</v>
      </c>
      <c r="E81" s="508">
        <v>39343378.189999998</v>
      </c>
      <c r="F81" s="499"/>
      <c r="G81" s="326">
        <v>99.857217353955207</v>
      </c>
    </row>
    <row r="82" spans="1:7" x14ac:dyDescent="0.25">
      <c r="A82" s="327" t="s">
        <v>348</v>
      </c>
      <c r="B82" s="327" t="s">
        <v>192</v>
      </c>
      <c r="C82" s="328" t="s">
        <v>22</v>
      </c>
      <c r="D82" s="329">
        <v>37012243.990000002</v>
      </c>
      <c r="E82" s="507">
        <v>36957735.640000001</v>
      </c>
      <c r="F82" s="499"/>
      <c r="G82" s="329">
        <v>99.852728869898499</v>
      </c>
    </row>
    <row r="83" spans="1:7" x14ac:dyDescent="0.25">
      <c r="A83" s="330" t="s">
        <v>349</v>
      </c>
      <c r="B83" s="330" t="s">
        <v>377</v>
      </c>
      <c r="C83" s="331" t="s">
        <v>378</v>
      </c>
      <c r="D83" s="332">
        <v>37012243.990000002</v>
      </c>
      <c r="E83" s="504">
        <v>36957735.640000001</v>
      </c>
      <c r="F83" s="499"/>
      <c r="G83" s="332">
        <v>99.852728869898499</v>
      </c>
    </row>
    <row r="84" spans="1:7" x14ac:dyDescent="0.25">
      <c r="A84" s="333" t="s">
        <v>349</v>
      </c>
      <c r="B84" s="333" t="s">
        <v>265</v>
      </c>
      <c r="C84" s="334" t="s">
        <v>410</v>
      </c>
      <c r="D84" s="335">
        <v>37012243.990000002</v>
      </c>
      <c r="E84" s="505">
        <v>36957735.640000001</v>
      </c>
      <c r="F84" s="499"/>
      <c r="G84" s="335">
        <v>99.852728869898499</v>
      </c>
    </row>
    <row r="85" spans="1:7" hidden="1" x14ac:dyDescent="0.25">
      <c r="A85" s="336" t="s">
        <v>352</v>
      </c>
      <c r="B85" s="336" t="s">
        <v>411</v>
      </c>
      <c r="C85" s="337" t="s">
        <v>412</v>
      </c>
      <c r="D85" s="338">
        <v>209985</v>
      </c>
      <c r="E85" s="498">
        <v>209906.95</v>
      </c>
      <c r="F85" s="499"/>
      <c r="G85" s="338">
        <v>99.962830678381792</v>
      </c>
    </row>
    <row r="86" spans="1:7" hidden="1" x14ac:dyDescent="0.25">
      <c r="A86" s="339" t="s">
        <v>324</v>
      </c>
      <c r="B86" s="339" t="s">
        <v>354</v>
      </c>
      <c r="C86" s="340" t="s">
        <v>24</v>
      </c>
      <c r="D86" s="341">
        <v>209985</v>
      </c>
      <c r="E86" s="506">
        <v>209906.95</v>
      </c>
      <c r="F86" s="499"/>
      <c r="G86" s="341">
        <v>99.962830678381792</v>
      </c>
    </row>
    <row r="87" spans="1:7" hidden="1" x14ac:dyDescent="0.25">
      <c r="A87" s="342" t="s">
        <v>324</v>
      </c>
      <c r="B87" s="342" t="s">
        <v>366</v>
      </c>
      <c r="C87" s="343" t="s">
        <v>38</v>
      </c>
      <c r="D87" s="344">
        <v>204650</v>
      </c>
      <c r="E87" s="502">
        <v>204591.3</v>
      </c>
      <c r="F87" s="499"/>
      <c r="G87" s="344">
        <v>99.971316882482284</v>
      </c>
    </row>
    <row r="88" spans="1:7" hidden="1" x14ac:dyDescent="0.25">
      <c r="A88" s="342" t="s">
        <v>324</v>
      </c>
      <c r="B88" s="342" t="s">
        <v>367</v>
      </c>
      <c r="C88" s="343" t="s">
        <v>138</v>
      </c>
      <c r="D88" s="344">
        <v>12600</v>
      </c>
      <c r="E88" s="502">
        <v>12599.8</v>
      </c>
      <c r="F88" s="499"/>
      <c r="G88" s="344">
        <v>99.998412698412693</v>
      </c>
    </row>
    <row r="89" spans="1:7" hidden="1" x14ac:dyDescent="0.25">
      <c r="A89" s="345" t="s">
        <v>413</v>
      </c>
      <c r="B89" s="345" t="s">
        <v>300</v>
      </c>
      <c r="C89" s="346" t="s">
        <v>87</v>
      </c>
      <c r="D89" s="347">
        <v>11400</v>
      </c>
      <c r="E89" s="503">
        <v>10289.200000000001</v>
      </c>
      <c r="F89" s="499"/>
      <c r="G89" s="347">
        <v>90.256140350877189</v>
      </c>
    </row>
    <row r="90" spans="1:7" hidden="1" x14ac:dyDescent="0.25">
      <c r="A90" s="345" t="s">
        <v>414</v>
      </c>
      <c r="B90" s="345" t="s">
        <v>415</v>
      </c>
      <c r="C90" s="346" t="s">
        <v>88</v>
      </c>
      <c r="D90" s="347">
        <v>1100</v>
      </c>
      <c r="E90" s="503">
        <v>2247</v>
      </c>
      <c r="F90" s="499"/>
      <c r="G90" s="347">
        <v>204.27272727272728</v>
      </c>
    </row>
    <row r="91" spans="1:7" hidden="1" x14ac:dyDescent="0.25">
      <c r="A91" s="345" t="s">
        <v>416</v>
      </c>
      <c r="B91" s="345" t="s">
        <v>417</v>
      </c>
      <c r="C91" s="346" t="s">
        <v>418</v>
      </c>
      <c r="D91" s="347">
        <v>100</v>
      </c>
      <c r="E91" s="503">
        <v>63.6</v>
      </c>
      <c r="F91" s="499"/>
      <c r="G91" s="347">
        <v>63.6</v>
      </c>
    </row>
    <row r="92" spans="1:7" hidden="1" x14ac:dyDescent="0.25">
      <c r="A92" s="342" t="s">
        <v>324</v>
      </c>
      <c r="B92" s="342" t="s">
        <v>419</v>
      </c>
      <c r="C92" s="343" t="s">
        <v>108</v>
      </c>
      <c r="D92" s="344">
        <v>126288.25</v>
      </c>
      <c r="E92" s="502">
        <v>126248.65</v>
      </c>
      <c r="F92" s="499"/>
      <c r="G92" s="344">
        <v>99.968643163556393</v>
      </c>
    </row>
    <row r="93" spans="1:7" hidden="1" x14ac:dyDescent="0.25">
      <c r="A93" s="345" t="s">
        <v>420</v>
      </c>
      <c r="B93" s="345" t="s">
        <v>316</v>
      </c>
      <c r="C93" s="346" t="s">
        <v>421</v>
      </c>
      <c r="D93" s="347">
        <v>26538.25</v>
      </c>
      <c r="E93" s="503">
        <v>24732.09</v>
      </c>
      <c r="F93" s="499"/>
      <c r="G93" s="347">
        <v>93.194125460420338</v>
      </c>
    </row>
    <row r="94" spans="1:7" hidden="1" x14ac:dyDescent="0.25">
      <c r="A94" s="345" t="s">
        <v>422</v>
      </c>
      <c r="B94" s="345" t="s">
        <v>423</v>
      </c>
      <c r="C94" s="346" t="s">
        <v>90</v>
      </c>
      <c r="D94" s="347">
        <v>91000</v>
      </c>
      <c r="E94" s="503">
        <v>96497.600000000006</v>
      </c>
      <c r="F94" s="499"/>
      <c r="G94" s="347">
        <v>106.04131868131869</v>
      </c>
    </row>
    <row r="95" spans="1:7" hidden="1" x14ac:dyDescent="0.25">
      <c r="A95" s="345" t="s">
        <v>424</v>
      </c>
      <c r="B95" s="345" t="s">
        <v>318</v>
      </c>
      <c r="C95" s="346" t="s">
        <v>425</v>
      </c>
      <c r="D95" s="347">
        <v>4750</v>
      </c>
      <c r="E95" s="503">
        <v>2121.1999999999998</v>
      </c>
      <c r="F95" s="499"/>
      <c r="G95" s="347">
        <v>44.656842105263159</v>
      </c>
    </row>
    <row r="96" spans="1:7" hidden="1" x14ac:dyDescent="0.25">
      <c r="A96" s="345" t="s">
        <v>426</v>
      </c>
      <c r="B96" s="345" t="s">
        <v>427</v>
      </c>
      <c r="C96" s="346" t="s">
        <v>428</v>
      </c>
      <c r="D96" s="347">
        <v>4000</v>
      </c>
      <c r="E96" s="503">
        <v>2897.76</v>
      </c>
      <c r="F96" s="499"/>
      <c r="G96" s="347">
        <v>72.444000000000003</v>
      </c>
    </row>
    <row r="97" spans="1:7" hidden="1" x14ac:dyDescent="0.25">
      <c r="A97" s="342" t="s">
        <v>324</v>
      </c>
      <c r="B97" s="342" t="s">
        <v>429</v>
      </c>
      <c r="C97" s="343" t="s">
        <v>110</v>
      </c>
      <c r="D97" s="344">
        <v>48896.75</v>
      </c>
      <c r="E97" s="502">
        <v>48878.77</v>
      </c>
      <c r="F97" s="499"/>
      <c r="G97" s="344">
        <v>99.963228639940283</v>
      </c>
    </row>
    <row r="98" spans="1:7" hidden="1" x14ac:dyDescent="0.25">
      <c r="A98" s="345" t="s">
        <v>430</v>
      </c>
      <c r="B98" s="345" t="s">
        <v>431</v>
      </c>
      <c r="C98" s="346" t="s">
        <v>160</v>
      </c>
      <c r="D98" s="347">
        <v>10000</v>
      </c>
      <c r="E98" s="503">
        <v>9119.23</v>
      </c>
      <c r="F98" s="499"/>
      <c r="G98" s="347">
        <v>91.192300000000003</v>
      </c>
    </row>
    <row r="99" spans="1:7" hidden="1" x14ac:dyDescent="0.25">
      <c r="A99" s="345" t="s">
        <v>432</v>
      </c>
      <c r="B99" s="345" t="s">
        <v>433</v>
      </c>
      <c r="C99" s="346" t="s">
        <v>95</v>
      </c>
      <c r="D99" s="347">
        <v>9000</v>
      </c>
      <c r="E99" s="503">
        <v>8688.94</v>
      </c>
      <c r="F99" s="499"/>
      <c r="G99" s="347">
        <v>96.543777777777777</v>
      </c>
    </row>
    <row r="100" spans="1:7" hidden="1" x14ac:dyDescent="0.25">
      <c r="A100" s="345" t="s">
        <v>434</v>
      </c>
      <c r="B100" s="345" t="s">
        <v>312</v>
      </c>
      <c r="C100" s="346" t="s">
        <v>97</v>
      </c>
      <c r="D100" s="347">
        <v>7000</v>
      </c>
      <c r="E100" s="503">
        <v>6383.83</v>
      </c>
      <c r="F100" s="499"/>
      <c r="G100" s="347">
        <v>91.197571428571422</v>
      </c>
    </row>
    <row r="101" spans="1:7" hidden="1" x14ac:dyDescent="0.25">
      <c r="A101" s="345" t="s">
        <v>435</v>
      </c>
      <c r="B101" s="345" t="s">
        <v>436</v>
      </c>
      <c r="C101" s="346" t="s">
        <v>98</v>
      </c>
      <c r="D101" s="347">
        <v>500</v>
      </c>
      <c r="E101" s="503">
        <v>47.5</v>
      </c>
      <c r="F101" s="499"/>
      <c r="G101" s="347">
        <v>9.5</v>
      </c>
    </row>
    <row r="102" spans="1:7" hidden="1" x14ac:dyDescent="0.25">
      <c r="A102" s="345" t="s">
        <v>437</v>
      </c>
      <c r="B102" s="345" t="s">
        <v>302</v>
      </c>
      <c r="C102" s="346" t="s">
        <v>99</v>
      </c>
      <c r="D102" s="347">
        <v>9000</v>
      </c>
      <c r="E102" s="503">
        <v>9000</v>
      </c>
      <c r="F102" s="499"/>
      <c r="G102" s="347">
        <v>100</v>
      </c>
    </row>
    <row r="103" spans="1:7" hidden="1" x14ac:dyDescent="0.25">
      <c r="A103" s="345" t="s">
        <v>438</v>
      </c>
      <c r="B103" s="345" t="s">
        <v>439</v>
      </c>
      <c r="C103" s="346" t="s">
        <v>100</v>
      </c>
      <c r="D103" s="347">
        <v>13396.75</v>
      </c>
      <c r="E103" s="503">
        <v>15639.27</v>
      </c>
      <c r="F103" s="499"/>
      <c r="G103" s="347">
        <v>116.73928378151417</v>
      </c>
    </row>
    <row r="104" spans="1:7" hidden="1" x14ac:dyDescent="0.25">
      <c r="A104" s="342" t="s">
        <v>324</v>
      </c>
      <c r="B104" s="342" t="s">
        <v>401</v>
      </c>
      <c r="C104" s="343" t="s">
        <v>104</v>
      </c>
      <c r="D104" s="344">
        <v>16865</v>
      </c>
      <c r="E104" s="502">
        <v>16864.080000000002</v>
      </c>
      <c r="F104" s="499"/>
      <c r="G104" s="344">
        <v>99.994544915505486</v>
      </c>
    </row>
    <row r="105" spans="1:7" hidden="1" x14ac:dyDescent="0.25">
      <c r="A105" s="345" t="s">
        <v>440</v>
      </c>
      <c r="B105" s="345" t="s">
        <v>294</v>
      </c>
      <c r="C105" s="346" t="s">
        <v>101</v>
      </c>
      <c r="D105" s="347">
        <v>2000</v>
      </c>
      <c r="E105" s="503">
        <v>2132.61</v>
      </c>
      <c r="F105" s="499"/>
      <c r="G105" s="347">
        <v>106.6305</v>
      </c>
    </row>
    <row r="106" spans="1:7" hidden="1" x14ac:dyDescent="0.25">
      <c r="A106" s="345" t="s">
        <v>441</v>
      </c>
      <c r="B106" s="345" t="s">
        <v>442</v>
      </c>
      <c r="C106" s="346" t="s">
        <v>443</v>
      </c>
      <c r="D106" s="347">
        <v>1000</v>
      </c>
      <c r="E106" s="503">
        <v>1000</v>
      </c>
      <c r="F106" s="499"/>
      <c r="G106" s="347">
        <v>100</v>
      </c>
    </row>
    <row r="107" spans="1:7" hidden="1" x14ac:dyDescent="0.25">
      <c r="A107" s="345" t="s">
        <v>444</v>
      </c>
      <c r="B107" s="345" t="s">
        <v>314</v>
      </c>
      <c r="C107" s="346" t="s">
        <v>445</v>
      </c>
      <c r="D107" s="347">
        <v>1000</v>
      </c>
      <c r="E107" s="503">
        <v>960</v>
      </c>
      <c r="F107" s="499"/>
      <c r="G107" s="347">
        <v>96</v>
      </c>
    </row>
    <row r="108" spans="1:7" hidden="1" x14ac:dyDescent="0.25">
      <c r="A108" s="345" t="s">
        <v>446</v>
      </c>
      <c r="B108" s="345" t="s">
        <v>296</v>
      </c>
      <c r="C108" s="346" t="s">
        <v>104</v>
      </c>
      <c r="D108" s="347">
        <v>12865</v>
      </c>
      <c r="E108" s="503">
        <v>12771.47</v>
      </c>
      <c r="F108" s="499"/>
      <c r="G108" s="347">
        <v>99.272988729109983</v>
      </c>
    </row>
    <row r="109" spans="1:7" hidden="1" x14ac:dyDescent="0.25">
      <c r="A109" s="342" t="s">
        <v>324</v>
      </c>
      <c r="B109" s="342" t="s">
        <v>447</v>
      </c>
      <c r="C109" s="343" t="s">
        <v>164</v>
      </c>
      <c r="D109" s="344">
        <v>5335</v>
      </c>
      <c r="E109" s="502">
        <v>5315.65</v>
      </c>
      <c r="F109" s="499"/>
      <c r="G109" s="344">
        <v>99.637300843486415</v>
      </c>
    </row>
    <row r="110" spans="1:7" hidden="1" x14ac:dyDescent="0.25">
      <c r="A110" s="342" t="s">
        <v>324</v>
      </c>
      <c r="B110" s="342" t="s">
        <v>448</v>
      </c>
      <c r="C110" s="343" t="s">
        <v>190</v>
      </c>
      <c r="D110" s="344">
        <v>5335</v>
      </c>
      <c r="E110" s="502">
        <v>5315.65</v>
      </c>
      <c r="F110" s="499"/>
      <c r="G110" s="344">
        <v>99.637300843486415</v>
      </c>
    </row>
    <row r="111" spans="1:7" hidden="1" x14ac:dyDescent="0.25">
      <c r="A111" s="345" t="s">
        <v>449</v>
      </c>
      <c r="B111" s="345" t="s">
        <v>293</v>
      </c>
      <c r="C111" s="346" t="s">
        <v>450</v>
      </c>
      <c r="D111" s="347">
        <v>5285</v>
      </c>
      <c r="E111" s="503">
        <v>5315.65</v>
      </c>
      <c r="F111" s="499"/>
      <c r="G111" s="347">
        <v>100.57994323557237</v>
      </c>
    </row>
    <row r="112" spans="1:7" hidden="1" x14ac:dyDescent="0.25">
      <c r="A112" s="345" t="s">
        <v>451</v>
      </c>
      <c r="B112" s="345" t="s">
        <v>305</v>
      </c>
      <c r="C112" s="346" t="s">
        <v>166</v>
      </c>
      <c r="D112" s="347">
        <v>50</v>
      </c>
      <c r="E112" s="503">
        <v>0</v>
      </c>
      <c r="F112" s="499"/>
      <c r="G112" s="347">
        <v>0</v>
      </c>
    </row>
    <row r="113" spans="1:7" hidden="1" x14ac:dyDescent="0.25">
      <c r="A113" s="336" t="s">
        <v>352</v>
      </c>
      <c r="B113" s="336" t="s">
        <v>452</v>
      </c>
      <c r="C113" s="337" t="s">
        <v>453</v>
      </c>
      <c r="D113" s="338">
        <v>483900</v>
      </c>
      <c r="E113" s="498">
        <v>483900</v>
      </c>
      <c r="F113" s="499"/>
      <c r="G113" s="338">
        <v>100</v>
      </c>
    </row>
    <row r="114" spans="1:7" hidden="1" x14ac:dyDescent="0.25">
      <c r="A114" s="339" t="s">
        <v>324</v>
      </c>
      <c r="B114" s="339" t="s">
        <v>354</v>
      </c>
      <c r="C114" s="340" t="s">
        <v>24</v>
      </c>
      <c r="D114" s="341">
        <v>483900</v>
      </c>
      <c r="E114" s="506">
        <v>483900</v>
      </c>
      <c r="F114" s="499"/>
      <c r="G114" s="341">
        <v>100</v>
      </c>
    </row>
    <row r="115" spans="1:7" hidden="1" x14ac:dyDescent="0.25">
      <c r="A115" s="342" t="s">
        <v>324</v>
      </c>
      <c r="B115" s="342" t="s">
        <v>366</v>
      </c>
      <c r="C115" s="343" t="s">
        <v>38</v>
      </c>
      <c r="D115" s="344">
        <v>477900</v>
      </c>
      <c r="E115" s="502">
        <v>477900</v>
      </c>
      <c r="F115" s="499"/>
      <c r="G115" s="344">
        <v>100</v>
      </c>
    </row>
    <row r="116" spans="1:7" hidden="1" x14ac:dyDescent="0.25">
      <c r="A116" s="342" t="s">
        <v>324</v>
      </c>
      <c r="B116" s="342" t="s">
        <v>367</v>
      </c>
      <c r="C116" s="343" t="s">
        <v>138</v>
      </c>
      <c r="D116" s="344">
        <v>13608</v>
      </c>
      <c r="E116" s="502">
        <v>13608</v>
      </c>
      <c r="F116" s="499"/>
      <c r="G116" s="344">
        <v>100</v>
      </c>
    </row>
    <row r="117" spans="1:7" hidden="1" x14ac:dyDescent="0.25">
      <c r="A117" s="345" t="s">
        <v>454</v>
      </c>
      <c r="B117" s="345" t="s">
        <v>300</v>
      </c>
      <c r="C117" s="346" t="s">
        <v>87</v>
      </c>
      <c r="D117" s="347">
        <v>10000</v>
      </c>
      <c r="E117" s="503">
        <v>7699.8</v>
      </c>
      <c r="F117" s="499"/>
      <c r="G117" s="347">
        <v>76.998000000000005</v>
      </c>
    </row>
    <row r="118" spans="1:7" hidden="1" x14ac:dyDescent="0.25">
      <c r="A118" s="345" t="s">
        <v>455</v>
      </c>
      <c r="B118" s="345" t="s">
        <v>415</v>
      </c>
      <c r="C118" s="346" t="s">
        <v>88</v>
      </c>
      <c r="D118" s="347">
        <v>1608</v>
      </c>
      <c r="E118" s="503">
        <v>3940</v>
      </c>
      <c r="F118" s="499"/>
      <c r="G118" s="347">
        <v>245.02487562189054</v>
      </c>
    </row>
    <row r="119" spans="1:7" hidden="1" x14ac:dyDescent="0.25">
      <c r="A119" s="345" t="s">
        <v>456</v>
      </c>
      <c r="B119" s="345" t="s">
        <v>417</v>
      </c>
      <c r="C119" s="346" t="s">
        <v>418</v>
      </c>
      <c r="D119" s="347">
        <v>2000</v>
      </c>
      <c r="E119" s="503">
        <v>1968.2</v>
      </c>
      <c r="F119" s="499"/>
      <c r="G119" s="347">
        <v>98.41</v>
      </c>
    </row>
    <row r="120" spans="1:7" hidden="1" x14ac:dyDescent="0.25">
      <c r="A120" s="342" t="s">
        <v>324</v>
      </c>
      <c r="B120" s="342" t="s">
        <v>419</v>
      </c>
      <c r="C120" s="343" t="s">
        <v>108</v>
      </c>
      <c r="D120" s="344">
        <v>290000</v>
      </c>
      <c r="E120" s="502">
        <v>290000</v>
      </c>
      <c r="F120" s="499"/>
      <c r="G120" s="344">
        <v>100</v>
      </c>
    </row>
    <row r="121" spans="1:7" hidden="1" x14ac:dyDescent="0.25">
      <c r="A121" s="345" t="s">
        <v>457</v>
      </c>
      <c r="B121" s="345" t="s">
        <v>316</v>
      </c>
      <c r="C121" s="346" t="s">
        <v>421</v>
      </c>
      <c r="D121" s="347">
        <v>130000</v>
      </c>
      <c r="E121" s="503">
        <v>148279.85999999999</v>
      </c>
      <c r="F121" s="499"/>
      <c r="G121" s="347">
        <v>114.06143076923077</v>
      </c>
    </row>
    <row r="122" spans="1:7" hidden="1" x14ac:dyDescent="0.25">
      <c r="A122" s="345" t="s">
        <v>458</v>
      </c>
      <c r="B122" s="345" t="s">
        <v>423</v>
      </c>
      <c r="C122" s="346" t="s">
        <v>90</v>
      </c>
      <c r="D122" s="347">
        <v>120000</v>
      </c>
      <c r="E122" s="503">
        <v>105066.56</v>
      </c>
      <c r="F122" s="499"/>
      <c r="G122" s="347">
        <v>87.555466666666661</v>
      </c>
    </row>
    <row r="123" spans="1:7" hidden="1" x14ac:dyDescent="0.25">
      <c r="A123" s="345" t="s">
        <v>459</v>
      </c>
      <c r="B123" s="345" t="s">
        <v>318</v>
      </c>
      <c r="C123" s="346" t="s">
        <v>425</v>
      </c>
      <c r="D123" s="347">
        <v>35000</v>
      </c>
      <c r="E123" s="503">
        <v>32526.37</v>
      </c>
      <c r="F123" s="499"/>
      <c r="G123" s="347">
        <v>92.932485714285718</v>
      </c>
    </row>
    <row r="124" spans="1:7" hidden="1" x14ac:dyDescent="0.25">
      <c r="A124" s="345" t="s">
        <v>460</v>
      </c>
      <c r="B124" s="345" t="s">
        <v>427</v>
      </c>
      <c r="C124" s="346" t="s">
        <v>428</v>
      </c>
      <c r="D124" s="347">
        <v>5000</v>
      </c>
      <c r="E124" s="503">
        <v>4127.21</v>
      </c>
      <c r="F124" s="499"/>
      <c r="G124" s="347">
        <v>82.544200000000004</v>
      </c>
    </row>
    <row r="125" spans="1:7" hidden="1" x14ac:dyDescent="0.25">
      <c r="A125" s="342" t="s">
        <v>324</v>
      </c>
      <c r="B125" s="342" t="s">
        <v>429</v>
      </c>
      <c r="C125" s="343" t="s">
        <v>110</v>
      </c>
      <c r="D125" s="344">
        <v>134500</v>
      </c>
      <c r="E125" s="502">
        <v>134500</v>
      </c>
      <c r="F125" s="499"/>
      <c r="G125" s="344">
        <v>100</v>
      </c>
    </row>
    <row r="126" spans="1:7" hidden="1" x14ac:dyDescent="0.25">
      <c r="A126" s="345" t="s">
        <v>461</v>
      </c>
      <c r="B126" s="345" t="s">
        <v>431</v>
      </c>
      <c r="C126" s="346" t="s">
        <v>160</v>
      </c>
      <c r="D126" s="347">
        <v>15000</v>
      </c>
      <c r="E126" s="503">
        <v>15651.34</v>
      </c>
      <c r="F126" s="499"/>
      <c r="G126" s="347">
        <v>104.34226666666666</v>
      </c>
    </row>
    <row r="127" spans="1:7" hidden="1" x14ac:dyDescent="0.25">
      <c r="A127" s="345" t="s">
        <v>462</v>
      </c>
      <c r="B127" s="345" t="s">
        <v>463</v>
      </c>
      <c r="C127" s="346" t="s">
        <v>94</v>
      </c>
      <c r="D127" s="347">
        <v>4000</v>
      </c>
      <c r="E127" s="503">
        <v>2835</v>
      </c>
      <c r="F127" s="499"/>
      <c r="G127" s="347">
        <v>70.875</v>
      </c>
    </row>
    <row r="128" spans="1:7" hidden="1" x14ac:dyDescent="0.25">
      <c r="A128" s="345" t="s">
        <v>464</v>
      </c>
      <c r="B128" s="345" t="s">
        <v>433</v>
      </c>
      <c r="C128" s="346" t="s">
        <v>95</v>
      </c>
      <c r="D128" s="347">
        <v>56000</v>
      </c>
      <c r="E128" s="503">
        <v>55712.36</v>
      </c>
      <c r="F128" s="499"/>
      <c r="G128" s="347">
        <v>99.486357142857145</v>
      </c>
    </row>
    <row r="129" spans="1:13" hidden="1" x14ac:dyDescent="0.25">
      <c r="A129" s="345" t="s">
        <v>465</v>
      </c>
      <c r="B129" s="345" t="s">
        <v>466</v>
      </c>
      <c r="C129" s="346" t="s">
        <v>96</v>
      </c>
      <c r="D129" s="347">
        <v>10000</v>
      </c>
      <c r="E129" s="503">
        <v>10567.5</v>
      </c>
      <c r="F129" s="499"/>
      <c r="G129" s="347">
        <v>105.675</v>
      </c>
    </row>
    <row r="130" spans="1:13" hidden="1" x14ac:dyDescent="0.25">
      <c r="A130" s="345" t="s">
        <v>467</v>
      </c>
      <c r="B130" s="345" t="s">
        <v>312</v>
      </c>
      <c r="C130" s="346" t="s">
        <v>97</v>
      </c>
      <c r="D130" s="347">
        <v>18000</v>
      </c>
      <c r="E130" s="503">
        <v>12500</v>
      </c>
      <c r="F130" s="499"/>
      <c r="G130" s="347">
        <v>69.444444444444443</v>
      </c>
    </row>
    <row r="131" spans="1:13" hidden="1" x14ac:dyDescent="0.25">
      <c r="A131" s="345" t="s">
        <v>468</v>
      </c>
      <c r="B131" s="345" t="s">
        <v>436</v>
      </c>
      <c r="C131" s="346" t="s">
        <v>98</v>
      </c>
      <c r="D131" s="347">
        <v>500</v>
      </c>
      <c r="E131" s="503">
        <v>0</v>
      </c>
      <c r="F131" s="499"/>
      <c r="G131" s="347">
        <v>0</v>
      </c>
    </row>
    <row r="132" spans="1:13" hidden="1" x14ac:dyDescent="0.25">
      <c r="A132" s="345" t="s">
        <v>469</v>
      </c>
      <c r="B132" s="345" t="s">
        <v>302</v>
      </c>
      <c r="C132" s="346" t="s">
        <v>99</v>
      </c>
      <c r="D132" s="347">
        <v>16000</v>
      </c>
      <c r="E132" s="503">
        <v>15909.38</v>
      </c>
      <c r="F132" s="499"/>
      <c r="G132" s="347">
        <v>99.433625000000006</v>
      </c>
    </row>
    <row r="133" spans="1:13" hidden="1" x14ac:dyDescent="0.25">
      <c r="A133" s="345" t="s">
        <v>470</v>
      </c>
      <c r="B133" s="345" t="s">
        <v>439</v>
      </c>
      <c r="C133" s="346" t="s">
        <v>100</v>
      </c>
      <c r="D133" s="347">
        <v>15000</v>
      </c>
      <c r="E133" s="503">
        <v>21324.42</v>
      </c>
      <c r="F133" s="499"/>
      <c r="G133" s="347">
        <v>142.1628</v>
      </c>
    </row>
    <row r="134" spans="1:13" hidden="1" x14ac:dyDescent="0.25">
      <c r="A134" s="342" t="s">
        <v>324</v>
      </c>
      <c r="B134" s="342" t="s">
        <v>401</v>
      </c>
      <c r="C134" s="343" t="s">
        <v>104</v>
      </c>
      <c r="D134" s="344">
        <v>39792</v>
      </c>
      <c r="E134" s="502">
        <v>39792</v>
      </c>
      <c r="F134" s="499"/>
      <c r="G134" s="344">
        <v>100</v>
      </c>
    </row>
    <row r="135" spans="1:13" hidden="1" x14ac:dyDescent="0.25">
      <c r="A135" s="345" t="s">
        <v>471</v>
      </c>
      <c r="B135" s="345" t="s">
        <v>310</v>
      </c>
      <c r="C135" s="346" t="s">
        <v>163</v>
      </c>
      <c r="D135" s="347">
        <v>16350</v>
      </c>
      <c r="E135" s="503">
        <v>16316.51</v>
      </c>
      <c r="F135" s="499"/>
      <c r="G135" s="347">
        <v>99.795168195718659</v>
      </c>
    </row>
    <row r="136" spans="1:13" hidden="1" x14ac:dyDescent="0.25">
      <c r="A136" s="345" t="s">
        <v>472</v>
      </c>
      <c r="B136" s="345" t="s">
        <v>294</v>
      </c>
      <c r="C136" s="346" t="s">
        <v>101</v>
      </c>
      <c r="D136" s="347">
        <v>1000</v>
      </c>
      <c r="E136" s="503">
        <v>0</v>
      </c>
      <c r="F136" s="499"/>
      <c r="G136" s="347">
        <v>0</v>
      </c>
    </row>
    <row r="137" spans="1:13" hidden="1" x14ac:dyDescent="0.25">
      <c r="A137" s="345" t="s">
        <v>473</v>
      </c>
      <c r="B137" s="345" t="s">
        <v>442</v>
      </c>
      <c r="C137" s="346" t="s">
        <v>443</v>
      </c>
      <c r="D137" s="347">
        <v>2500</v>
      </c>
      <c r="E137" s="503">
        <v>2600</v>
      </c>
      <c r="F137" s="499"/>
      <c r="G137" s="347">
        <v>104</v>
      </c>
    </row>
    <row r="138" spans="1:13" hidden="1" x14ac:dyDescent="0.25">
      <c r="A138" s="345" t="s">
        <v>474</v>
      </c>
      <c r="B138" s="345" t="s">
        <v>314</v>
      </c>
      <c r="C138" s="346" t="s">
        <v>445</v>
      </c>
      <c r="D138" s="347">
        <v>500</v>
      </c>
      <c r="E138" s="503">
        <v>225</v>
      </c>
      <c r="F138" s="499"/>
      <c r="G138" s="347">
        <v>45</v>
      </c>
    </row>
    <row r="139" spans="1:13" hidden="1" x14ac:dyDescent="0.25">
      <c r="A139" s="345" t="s">
        <v>475</v>
      </c>
      <c r="B139" s="345" t="s">
        <v>296</v>
      </c>
      <c r="C139" s="346" t="s">
        <v>104</v>
      </c>
      <c r="D139" s="347">
        <v>19442</v>
      </c>
      <c r="E139" s="503">
        <v>20650.490000000002</v>
      </c>
      <c r="F139" s="499"/>
      <c r="G139" s="347">
        <v>106.21587285258718</v>
      </c>
    </row>
    <row r="140" spans="1:13" hidden="1" x14ac:dyDescent="0.25">
      <c r="A140" s="342" t="s">
        <v>324</v>
      </c>
      <c r="B140" s="342" t="s">
        <v>447</v>
      </c>
      <c r="C140" s="343" t="s">
        <v>164</v>
      </c>
      <c r="D140" s="344">
        <v>6000</v>
      </c>
      <c r="E140" s="502">
        <v>6000</v>
      </c>
      <c r="F140" s="499"/>
      <c r="G140" s="344">
        <v>100</v>
      </c>
    </row>
    <row r="141" spans="1:13" hidden="1" x14ac:dyDescent="0.25">
      <c r="A141" s="342" t="s">
        <v>324</v>
      </c>
      <c r="B141" s="342" t="s">
        <v>448</v>
      </c>
      <c r="C141" s="343" t="s">
        <v>190</v>
      </c>
      <c r="D141" s="344">
        <v>6000</v>
      </c>
      <c r="E141" s="502">
        <v>6000</v>
      </c>
      <c r="F141" s="499"/>
      <c r="G141" s="344">
        <v>100</v>
      </c>
    </row>
    <row r="142" spans="1:13" hidden="1" x14ac:dyDescent="0.25">
      <c r="A142" s="345" t="s">
        <v>476</v>
      </c>
      <c r="B142" s="345" t="s">
        <v>293</v>
      </c>
      <c r="C142" s="346" t="s">
        <v>450</v>
      </c>
      <c r="D142" s="347">
        <v>6000</v>
      </c>
      <c r="E142" s="503">
        <v>6000</v>
      </c>
      <c r="F142" s="499"/>
      <c r="G142" s="347">
        <v>100</v>
      </c>
    </row>
    <row r="143" spans="1:13" x14ac:dyDescent="0.25">
      <c r="A143" s="336" t="s">
        <v>352</v>
      </c>
      <c r="B143" s="336" t="s">
        <v>477</v>
      </c>
      <c r="C143" s="337" t="s">
        <v>478</v>
      </c>
      <c r="D143" s="338">
        <v>317460</v>
      </c>
      <c r="E143" s="498">
        <v>317460</v>
      </c>
      <c r="F143" s="499"/>
      <c r="G143" s="338">
        <v>100</v>
      </c>
      <c r="L143" s="498">
        <f>E143/L11</f>
        <v>42134.182759307187</v>
      </c>
      <c r="M143" s="499"/>
    </row>
    <row r="144" spans="1:13" x14ac:dyDescent="0.25">
      <c r="A144" s="339" t="s">
        <v>324</v>
      </c>
      <c r="B144" s="339" t="s">
        <v>354</v>
      </c>
      <c r="C144" s="340" t="s">
        <v>24</v>
      </c>
      <c r="D144" s="341">
        <v>317460</v>
      </c>
      <c r="E144" s="506">
        <v>317460</v>
      </c>
      <c r="F144" s="499"/>
      <c r="G144" s="341">
        <v>100</v>
      </c>
      <c r="L144" s="502"/>
      <c r="M144" s="499"/>
    </row>
    <row r="145" spans="1:13" x14ac:dyDescent="0.25">
      <c r="A145" s="342" t="s">
        <v>324</v>
      </c>
      <c r="B145" s="342" t="s">
        <v>366</v>
      </c>
      <c r="C145" s="343" t="s">
        <v>38</v>
      </c>
      <c r="D145" s="344">
        <v>310335</v>
      </c>
      <c r="E145" s="502">
        <v>310335</v>
      </c>
      <c r="F145" s="499"/>
      <c r="G145" s="344">
        <v>100</v>
      </c>
      <c r="L145" s="502"/>
      <c r="M145" s="499"/>
    </row>
    <row r="146" spans="1:13" x14ac:dyDescent="0.25">
      <c r="A146" s="342" t="s">
        <v>324</v>
      </c>
      <c r="B146" s="342" t="s">
        <v>367</v>
      </c>
      <c r="C146" s="343" t="s">
        <v>138</v>
      </c>
      <c r="D146" s="344">
        <v>16530</v>
      </c>
      <c r="E146" s="502">
        <v>16530</v>
      </c>
      <c r="F146" s="499"/>
      <c r="G146" s="344">
        <v>100</v>
      </c>
      <c r="L146" s="502"/>
      <c r="M146" s="499"/>
    </row>
    <row r="147" spans="1:13" x14ac:dyDescent="0.25">
      <c r="A147" s="345" t="s">
        <v>479</v>
      </c>
      <c r="B147" s="345" t="s">
        <v>300</v>
      </c>
      <c r="C147" s="346" t="s">
        <v>87</v>
      </c>
      <c r="D147" s="347">
        <v>11400</v>
      </c>
      <c r="E147" s="503">
        <v>4583.5</v>
      </c>
      <c r="F147" s="499"/>
      <c r="G147" s="347">
        <v>40.206140350877192</v>
      </c>
      <c r="L147" s="502"/>
      <c r="M147" s="499"/>
    </row>
    <row r="148" spans="1:13" x14ac:dyDescent="0.25">
      <c r="A148" s="345" t="s">
        <v>480</v>
      </c>
      <c r="B148" s="345" t="s">
        <v>415</v>
      </c>
      <c r="C148" s="346" t="s">
        <v>88</v>
      </c>
      <c r="D148" s="347">
        <v>5130</v>
      </c>
      <c r="E148" s="503">
        <v>11946.5</v>
      </c>
      <c r="F148" s="499"/>
      <c r="G148" s="347">
        <v>232.87524366471735</v>
      </c>
      <c r="L148" s="502"/>
      <c r="M148" s="499"/>
    </row>
    <row r="149" spans="1:13" x14ac:dyDescent="0.25">
      <c r="A149" s="342" t="s">
        <v>324</v>
      </c>
      <c r="B149" s="342" t="s">
        <v>419</v>
      </c>
      <c r="C149" s="343" t="s">
        <v>108</v>
      </c>
      <c r="D149" s="344">
        <v>176481</v>
      </c>
      <c r="E149" s="502">
        <v>176481</v>
      </c>
      <c r="F149" s="499"/>
      <c r="G149" s="344">
        <v>100</v>
      </c>
      <c r="L149" s="502"/>
      <c r="M149" s="499"/>
    </row>
    <row r="150" spans="1:13" x14ac:dyDescent="0.25">
      <c r="A150" s="345" t="s">
        <v>481</v>
      </c>
      <c r="B150" s="345" t="s">
        <v>316</v>
      </c>
      <c r="C150" s="346" t="s">
        <v>421</v>
      </c>
      <c r="D150" s="347">
        <v>38786</v>
      </c>
      <c r="E150" s="503">
        <v>67957.240000000005</v>
      </c>
      <c r="F150" s="499"/>
      <c r="G150" s="347">
        <v>175.21074614551642</v>
      </c>
      <c r="L150" s="502"/>
      <c r="M150" s="499"/>
    </row>
    <row r="151" spans="1:13" x14ac:dyDescent="0.25">
      <c r="A151" s="345" t="s">
        <v>482</v>
      </c>
      <c r="B151" s="345" t="s">
        <v>423</v>
      </c>
      <c r="C151" s="346" t="s">
        <v>90</v>
      </c>
      <c r="D151" s="347">
        <v>120000</v>
      </c>
      <c r="E151" s="503">
        <v>101368.77</v>
      </c>
      <c r="F151" s="499"/>
      <c r="G151" s="347">
        <v>84.473974999999996</v>
      </c>
      <c r="L151" s="502"/>
      <c r="M151" s="499"/>
    </row>
    <row r="152" spans="1:13" x14ac:dyDescent="0.25">
      <c r="A152" s="345" t="s">
        <v>483</v>
      </c>
      <c r="B152" s="345" t="s">
        <v>318</v>
      </c>
      <c r="C152" s="346" t="s">
        <v>425</v>
      </c>
      <c r="D152" s="347">
        <v>15000</v>
      </c>
      <c r="E152" s="503">
        <v>4741.74</v>
      </c>
      <c r="F152" s="499"/>
      <c r="G152" s="347">
        <v>31.611599999999999</v>
      </c>
      <c r="L152" s="502"/>
      <c r="M152" s="499"/>
    </row>
    <row r="153" spans="1:13" x14ac:dyDescent="0.25">
      <c r="A153" s="345" t="s">
        <v>484</v>
      </c>
      <c r="B153" s="345" t="s">
        <v>427</v>
      </c>
      <c r="C153" s="346" t="s">
        <v>428</v>
      </c>
      <c r="D153" s="347">
        <v>2695</v>
      </c>
      <c r="E153" s="503">
        <v>2413.25</v>
      </c>
      <c r="F153" s="499"/>
      <c r="G153" s="347">
        <v>89.545454545454547</v>
      </c>
      <c r="L153" s="502"/>
      <c r="M153" s="499"/>
    </row>
    <row r="154" spans="1:13" x14ac:dyDescent="0.25">
      <c r="A154" s="342" t="s">
        <v>324</v>
      </c>
      <c r="B154" s="342" t="s">
        <v>429</v>
      </c>
      <c r="C154" s="343" t="s">
        <v>110</v>
      </c>
      <c r="D154" s="344">
        <v>101174</v>
      </c>
      <c r="E154" s="502">
        <v>101174</v>
      </c>
      <c r="F154" s="499"/>
      <c r="G154" s="344">
        <v>100</v>
      </c>
      <c r="L154" s="502"/>
      <c r="M154" s="499"/>
    </row>
    <row r="155" spans="1:13" x14ac:dyDescent="0.25">
      <c r="A155" s="345" t="s">
        <v>485</v>
      </c>
      <c r="B155" s="345" t="s">
        <v>431</v>
      </c>
      <c r="C155" s="346" t="s">
        <v>160</v>
      </c>
      <c r="D155" s="347">
        <v>14000</v>
      </c>
      <c r="E155" s="503">
        <v>13538.08</v>
      </c>
      <c r="F155" s="499"/>
      <c r="G155" s="347">
        <v>96.700571428571422</v>
      </c>
      <c r="L155" s="502"/>
      <c r="M155" s="499"/>
    </row>
    <row r="156" spans="1:13" x14ac:dyDescent="0.25">
      <c r="A156" s="345" t="s">
        <v>486</v>
      </c>
      <c r="B156" s="345" t="s">
        <v>463</v>
      </c>
      <c r="C156" s="346" t="s">
        <v>94</v>
      </c>
      <c r="D156" s="347">
        <v>500</v>
      </c>
      <c r="E156" s="503">
        <v>0</v>
      </c>
      <c r="F156" s="499"/>
      <c r="G156" s="347">
        <v>0</v>
      </c>
      <c r="L156" s="502"/>
      <c r="M156" s="499"/>
    </row>
    <row r="157" spans="1:13" x14ac:dyDescent="0.25">
      <c r="A157" s="345" t="s">
        <v>487</v>
      </c>
      <c r="B157" s="345" t="s">
        <v>433</v>
      </c>
      <c r="C157" s="346" t="s">
        <v>95</v>
      </c>
      <c r="D157" s="347">
        <v>37000</v>
      </c>
      <c r="E157" s="503">
        <v>27299.07</v>
      </c>
      <c r="F157" s="499"/>
      <c r="G157" s="347">
        <v>73.781270270270269</v>
      </c>
      <c r="L157" s="502"/>
      <c r="M157" s="499"/>
    </row>
    <row r="158" spans="1:13" x14ac:dyDescent="0.25">
      <c r="A158" s="345" t="s">
        <v>488</v>
      </c>
      <c r="B158" s="345" t="s">
        <v>466</v>
      </c>
      <c r="C158" s="346" t="s">
        <v>96</v>
      </c>
      <c r="D158" s="347">
        <v>800</v>
      </c>
      <c r="E158" s="503">
        <v>1596.79</v>
      </c>
      <c r="F158" s="499"/>
      <c r="G158" s="347">
        <v>199.59875</v>
      </c>
      <c r="L158" s="502"/>
      <c r="M158" s="499"/>
    </row>
    <row r="159" spans="1:13" x14ac:dyDescent="0.25">
      <c r="A159" s="345" t="s">
        <v>489</v>
      </c>
      <c r="B159" s="345" t="s">
        <v>312</v>
      </c>
      <c r="C159" s="346" t="s">
        <v>97</v>
      </c>
      <c r="D159" s="347">
        <v>12000</v>
      </c>
      <c r="E159" s="503">
        <v>14045.66</v>
      </c>
      <c r="F159" s="499"/>
      <c r="G159" s="347">
        <v>117.04716666666667</v>
      </c>
      <c r="L159" s="502"/>
      <c r="M159" s="499"/>
    </row>
    <row r="160" spans="1:13" x14ac:dyDescent="0.25">
      <c r="A160" s="345" t="s">
        <v>490</v>
      </c>
      <c r="B160" s="345" t="s">
        <v>436</v>
      </c>
      <c r="C160" s="346" t="s">
        <v>98</v>
      </c>
      <c r="D160" s="347">
        <v>6874</v>
      </c>
      <c r="E160" s="503">
        <v>7437.5</v>
      </c>
      <c r="F160" s="499"/>
      <c r="G160" s="347">
        <v>108.19755600814663</v>
      </c>
      <c r="L160" s="502"/>
      <c r="M160" s="499"/>
    </row>
    <row r="161" spans="1:13" x14ac:dyDescent="0.25">
      <c r="A161" s="345" t="s">
        <v>491</v>
      </c>
      <c r="B161" s="345" t="s">
        <v>302</v>
      </c>
      <c r="C161" s="346" t="s">
        <v>99</v>
      </c>
      <c r="D161" s="347">
        <v>15000</v>
      </c>
      <c r="E161" s="503">
        <v>17548.87</v>
      </c>
      <c r="F161" s="499"/>
      <c r="G161" s="347">
        <v>116.99246666666667</v>
      </c>
      <c r="L161" s="502"/>
      <c r="M161" s="499"/>
    </row>
    <row r="162" spans="1:13" x14ac:dyDescent="0.25">
      <c r="A162" s="345" t="s">
        <v>492</v>
      </c>
      <c r="B162" s="345" t="s">
        <v>439</v>
      </c>
      <c r="C162" s="346" t="s">
        <v>100</v>
      </c>
      <c r="D162" s="347">
        <v>15000</v>
      </c>
      <c r="E162" s="503">
        <v>19708.03</v>
      </c>
      <c r="F162" s="499"/>
      <c r="G162" s="347">
        <v>131.38686666666666</v>
      </c>
      <c r="L162" s="502"/>
      <c r="M162" s="499"/>
    </row>
    <row r="163" spans="1:13" x14ac:dyDescent="0.25">
      <c r="A163" s="342" t="s">
        <v>324</v>
      </c>
      <c r="B163" s="342" t="s">
        <v>401</v>
      </c>
      <c r="C163" s="343" t="s">
        <v>104</v>
      </c>
      <c r="D163" s="344">
        <v>16150</v>
      </c>
      <c r="E163" s="502">
        <v>16150</v>
      </c>
      <c r="F163" s="499"/>
      <c r="G163" s="344">
        <v>100</v>
      </c>
      <c r="L163" s="502"/>
      <c r="M163" s="499"/>
    </row>
    <row r="164" spans="1:13" x14ac:dyDescent="0.25">
      <c r="A164" s="345" t="s">
        <v>493</v>
      </c>
      <c r="B164" s="345" t="s">
        <v>294</v>
      </c>
      <c r="C164" s="346" t="s">
        <v>101</v>
      </c>
      <c r="D164" s="347">
        <v>4000</v>
      </c>
      <c r="E164" s="503">
        <v>106.94</v>
      </c>
      <c r="F164" s="499"/>
      <c r="G164" s="347">
        <v>2.6735000000000002</v>
      </c>
      <c r="L164" s="502"/>
      <c r="M164" s="499"/>
    </row>
    <row r="165" spans="1:13" x14ac:dyDescent="0.25">
      <c r="A165" s="345" t="s">
        <v>494</v>
      </c>
      <c r="B165" s="345" t="s">
        <v>442</v>
      </c>
      <c r="C165" s="346" t="s">
        <v>443</v>
      </c>
      <c r="D165" s="347">
        <v>1150</v>
      </c>
      <c r="E165" s="503">
        <v>1000</v>
      </c>
      <c r="F165" s="499"/>
      <c r="G165" s="347">
        <v>86.956521739130437</v>
      </c>
      <c r="L165" s="502"/>
      <c r="M165" s="499"/>
    </row>
    <row r="166" spans="1:13" x14ac:dyDescent="0.25">
      <c r="A166" s="345" t="s">
        <v>495</v>
      </c>
      <c r="B166" s="345" t="s">
        <v>314</v>
      </c>
      <c r="C166" s="346" t="s">
        <v>445</v>
      </c>
      <c r="D166" s="347">
        <v>1000</v>
      </c>
      <c r="E166" s="503">
        <v>240</v>
      </c>
      <c r="F166" s="499"/>
      <c r="G166" s="347">
        <v>24</v>
      </c>
      <c r="L166" s="502"/>
      <c r="M166" s="499"/>
    </row>
    <row r="167" spans="1:13" x14ac:dyDescent="0.25">
      <c r="A167" s="345" t="s">
        <v>496</v>
      </c>
      <c r="B167" s="345" t="s">
        <v>296</v>
      </c>
      <c r="C167" s="346" t="s">
        <v>104</v>
      </c>
      <c r="D167" s="347">
        <v>10000</v>
      </c>
      <c r="E167" s="503">
        <v>14803.06</v>
      </c>
      <c r="F167" s="499"/>
      <c r="G167" s="347">
        <v>148.03059999999999</v>
      </c>
      <c r="L167" s="502"/>
      <c r="M167" s="499"/>
    </row>
    <row r="168" spans="1:13" x14ac:dyDescent="0.25">
      <c r="A168" s="342" t="s">
        <v>324</v>
      </c>
      <c r="B168" s="342" t="s">
        <v>447</v>
      </c>
      <c r="C168" s="343" t="s">
        <v>164</v>
      </c>
      <c r="D168" s="344">
        <v>7125</v>
      </c>
      <c r="E168" s="502">
        <v>7125</v>
      </c>
      <c r="F168" s="499"/>
      <c r="G168" s="344">
        <v>100</v>
      </c>
      <c r="L168" s="502"/>
      <c r="M168" s="499"/>
    </row>
    <row r="169" spans="1:13" x14ac:dyDescent="0.25">
      <c r="A169" s="342" t="s">
        <v>324</v>
      </c>
      <c r="B169" s="342" t="s">
        <v>448</v>
      </c>
      <c r="C169" s="343" t="s">
        <v>190</v>
      </c>
      <c r="D169" s="344">
        <v>7125</v>
      </c>
      <c r="E169" s="502">
        <v>7125</v>
      </c>
      <c r="F169" s="499"/>
      <c r="G169" s="344">
        <v>100</v>
      </c>
      <c r="L169" s="502"/>
      <c r="M169" s="499"/>
    </row>
    <row r="170" spans="1:13" x14ac:dyDescent="0.25">
      <c r="A170" s="345" t="s">
        <v>497</v>
      </c>
      <c r="B170" s="345" t="s">
        <v>293</v>
      </c>
      <c r="C170" s="346" t="s">
        <v>450</v>
      </c>
      <c r="D170" s="347">
        <v>7125</v>
      </c>
      <c r="E170" s="503">
        <v>7125</v>
      </c>
      <c r="F170" s="499"/>
      <c r="G170" s="347">
        <v>100</v>
      </c>
      <c r="L170" s="502"/>
      <c r="M170" s="499"/>
    </row>
    <row r="171" spans="1:13" hidden="1" x14ac:dyDescent="0.25">
      <c r="A171" s="336" t="s">
        <v>352</v>
      </c>
      <c r="B171" s="336" t="s">
        <v>498</v>
      </c>
      <c r="C171" s="337" t="s">
        <v>499</v>
      </c>
      <c r="D171" s="338">
        <v>482195</v>
      </c>
      <c r="E171" s="498">
        <v>464450.98</v>
      </c>
      <c r="F171" s="499"/>
      <c r="G171" s="338">
        <v>96.320156783044197</v>
      </c>
    </row>
    <row r="172" spans="1:13" hidden="1" x14ac:dyDescent="0.25">
      <c r="A172" s="339" t="s">
        <v>324</v>
      </c>
      <c r="B172" s="339" t="s">
        <v>354</v>
      </c>
      <c r="C172" s="340" t="s">
        <v>24</v>
      </c>
      <c r="D172" s="341">
        <v>482195</v>
      </c>
      <c r="E172" s="506">
        <v>464450.98</v>
      </c>
      <c r="F172" s="499"/>
      <c r="G172" s="341">
        <v>96.320156783044197</v>
      </c>
    </row>
    <row r="173" spans="1:13" hidden="1" x14ac:dyDescent="0.25">
      <c r="A173" s="342" t="s">
        <v>324</v>
      </c>
      <c r="B173" s="342" t="s">
        <v>366</v>
      </c>
      <c r="C173" s="343" t="s">
        <v>38</v>
      </c>
      <c r="D173" s="344">
        <v>476195</v>
      </c>
      <c r="E173" s="502">
        <v>458452.98</v>
      </c>
      <c r="F173" s="499"/>
      <c r="G173" s="344">
        <v>96.274211194993654</v>
      </c>
    </row>
    <row r="174" spans="1:13" hidden="1" x14ac:dyDescent="0.25">
      <c r="A174" s="342" t="s">
        <v>324</v>
      </c>
      <c r="B174" s="342" t="s">
        <v>367</v>
      </c>
      <c r="C174" s="343" t="s">
        <v>138</v>
      </c>
      <c r="D174" s="344">
        <v>4347</v>
      </c>
      <c r="E174" s="502">
        <v>4347</v>
      </c>
      <c r="F174" s="499"/>
      <c r="G174" s="344">
        <v>100</v>
      </c>
    </row>
    <row r="175" spans="1:13" hidden="1" x14ac:dyDescent="0.25">
      <c r="A175" s="345" t="s">
        <v>500</v>
      </c>
      <c r="B175" s="345" t="s">
        <v>300</v>
      </c>
      <c r="C175" s="346" t="s">
        <v>87</v>
      </c>
      <c r="D175" s="347">
        <v>1000</v>
      </c>
      <c r="E175" s="503">
        <v>902</v>
      </c>
      <c r="F175" s="499"/>
      <c r="G175" s="347">
        <v>90.2</v>
      </c>
    </row>
    <row r="176" spans="1:13" hidden="1" x14ac:dyDescent="0.25">
      <c r="A176" s="345" t="s">
        <v>501</v>
      </c>
      <c r="B176" s="345" t="s">
        <v>415</v>
      </c>
      <c r="C176" s="346" t="s">
        <v>88</v>
      </c>
      <c r="D176" s="347">
        <v>3347</v>
      </c>
      <c r="E176" s="503">
        <v>3445</v>
      </c>
      <c r="F176" s="499"/>
      <c r="G176" s="347">
        <v>102.92799521959964</v>
      </c>
    </row>
    <row r="177" spans="1:7" hidden="1" x14ac:dyDescent="0.25">
      <c r="A177" s="345" t="s">
        <v>502</v>
      </c>
      <c r="B177" s="345" t="s">
        <v>417</v>
      </c>
      <c r="C177" s="346" t="s">
        <v>418</v>
      </c>
      <c r="D177" s="347">
        <v>0</v>
      </c>
      <c r="E177" s="503">
        <v>0</v>
      </c>
      <c r="F177" s="499"/>
      <c r="G177" s="347">
        <v>0</v>
      </c>
    </row>
    <row r="178" spans="1:7" hidden="1" x14ac:dyDescent="0.25">
      <c r="A178" s="342" t="s">
        <v>324</v>
      </c>
      <c r="B178" s="342" t="s">
        <v>419</v>
      </c>
      <c r="C178" s="343" t="s">
        <v>108</v>
      </c>
      <c r="D178" s="344">
        <v>333965</v>
      </c>
      <c r="E178" s="502">
        <v>316359.69</v>
      </c>
      <c r="F178" s="499"/>
      <c r="G178" s="344">
        <v>94.728396688275723</v>
      </c>
    </row>
    <row r="179" spans="1:7" hidden="1" x14ac:dyDescent="0.25">
      <c r="A179" s="345" t="s">
        <v>503</v>
      </c>
      <c r="B179" s="345" t="s">
        <v>316</v>
      </c>
      <c r="C179" s="346" t="s">
        <v>421</v>
      </c>
      <c r="D179" s="347">
        <v>40995</v>
      </c>
      <c r="E179" s="503">
        <v>57251.5</v>
      </c>
      <c r="F179" s="499"/>
      <c r="G179" s="347">
        <v>139.65483595560434</v>
      </c>
    </row>
    <row r="180" spans="1:7" hidden="1" x14ac:dyDescent="0.25">
      <c r="A180" s="345" t="s">
        <v>504</v>
      </c>
      <c r="B180" s="345" t="s">
        <v>423</v>
      </c>
      <c r="C180" s="346" t="s">
        <v>90</v>
      </c>
      <c r="D180" s="347">
        <v>287470</v>
      </c>
      <c r="E180" s="503">
        <v>249769.29</v>
      </c>
      <c r="F180" s="499"/>
      <c r="G180" s="347">
        <v>86.885341079069121</v>
      </c>
    </row>
    <row r="181" spans="1:7" hidden="1" x14ac:dyDescent="0.25">
      <c r="A181" s="345" t="s">
        <v>505</v>
      </c>
      <c r="B181" s="345" t="s">
        <v>318</v>
      </c>
      <c r="C181" s="346" t="s">
        <v>425</v>
      </c>
      <c r="D181" s="347">
        <v>2000</v>
      </c>
      <c r="E181" s="503">
        <v>7080.11</v>
      </c>
      <c r="F181" s="499"/>
      <c r="G181" s="347">
        <v>354.00549999999998</v>
      </c>
    </row>
    <row r="182" spans="1:7" hidden="1" x14ac:dyDescent="0.25">
      <c r="A182" s="345" t="s">
        <v>506</v>
      </c>
      <c r="B182" s="345" t="s">
        <v>427</v>
      </c>
      <c r="C182" s="346" t="s">
        <v>428</v>
      </c>
      <c r="D182" s="347">
        <v>3500</v>
      </c>
      <c r="E182" s="503">
        <v>2258.79</v>
      </c>
      <c r="F182" s="499"/>
      <c r="G182" s="347">
        <v>64.536857142857144</v>
      </c>
    </row>
    <row r="183" spans="1:7" hidden="1" x14ac:dyDescent="0.25">
      <c r="A183" s="342" t="s">
        <v>324</v>
      </c>
      <c r="B183" s="342" t="s">
        <v>429</v>
      </c>
      <c r="C183" s="343" t="s">
        <v>110</v>
      </c>
      <c r="D183" s="344">
        <v>135483</v>
      </c>
      <c r="E183" s="502">
        <v>135444.29</v>
      </c>
      <c r="F183" s="499"/>
      <c r="G183" s="344">
        <v>99.971428149657157</v>
      </c>
    </row>
    <row r="184" spans="1:7" hidden="1" x14ac:dyDescent="0.25">
      <c r="A184" s="345" t="s">
        <v>507</v>
      </c>
      <c r="B184" s="345" t="s">
        <v>431</v>
      </c>
      <c r="C184" s="346" t="s">
        <v>160</v>
      </c>
      <c r="D184" s="347">
        <v>20000</v>
      </c>
      <c r="E184" s="503">
        <v>25721.27</v>
      </c>
      <c r="F184" s="499"/>
      <c r="G184" s="347">
        <v>128.60634999999999</v>
      </c>
    </row>
    <row r="185" spans="1:7" hidden="1" x14ac:dyDescent="0.25">
      <c r="A185" s="345" t="s">
        <v>508</v>
      </c>
      <c r="B185" s="345" t="s">
        <v>433</v>
      </c>
      <c r="C185" s="346" t="s">
        <v>95</v>
      </c>
      <c r="D185" s="347">
        <v>71783</v>
      </c>
      <c r="E185" s="503">
        <v>63387.98</v>
      </c>
      <c r="F185" s="499"/>
      <c r="G185" s="347">
        <v>88.30500257721188</v>
      </c>
    </row>
    <row r="186" spans="1:7" hidden="1" x14ac:dyDescent="0.25">
      <c r="A186" s="345" t="s">
        <v>509</v>
      </c>
      <c r="B186" s="345" t="s">
        <v>466</v>
      </c>
      <c r="C186" s="346" t="s">
        <v>96</v>
      </c>
      <c r="D186" s="347">
        <v>11500</v>
      </c>
      <c r="E186" s="503">
        <v>11025</v>
      </c>
      <c r="F186" s="499"/>
      <c r="G186" s="347">
        <v>95.869565217391298</v>
      </c>
    </row>
    <row r="187" spans="1:7" hidden="1" x14ac:dyDescent="0.25">
      <c r="A187" s="345" t="s">
        <v>510</v>
      </c>
      <c r="B187" s="345" t="s">
        <v>312</v>
      </c>
      <c r="C187" s="346" t="s">
        <v>97</v>
      </c>
      <c r="D187" s="347">
        <v>13000</v>
      </c>
      <c r="E187" s="503">
        <v>14800.66</v>
      </c>
      <c r="F187" s="499"/>
      <c r="G187" s="347">
        <v>113.85123076923077</v>
      </c>
    </row>
    <row r="188" spans="1:7" hidden="1" x14ac:dyDescent="0.25">
      <c r="A188" s="345" t="s">
        <v>511</v>
      </c>
      <c r="B188" s="345" t="s">
        <v>436</v>
      </c>
      <c r="C188" s="346" t="s">
        <v>98</v>
      </c>
      <c r="D188" s="347">
        <v>2000</v>
      </c>
      <c r="E188" s="503">
        <v>2437.5</v>
      </c>
      <c r="F188" s="499"/>
      <c r="G188" s="347">
        <v>121.875</v>
      </c>
    </row>
    <row r="189" spans="1:7" hidden="1" x14ac:dyDescent="0.25">
      <c r="A189" s="345" t="s">
        <v>512</v>
      </c>
      <c r="B189" s="345" t="s">
        <v>302</v>
      </c>
      <c r="C189" s="346" t="s">
        <v>99</v>
      </c>
      <c r="D189" s="347">
        <v>14700</v>
      </c>
      <c r="E189" s="503">
        <v>10784.61</v>
      </c>
      <c r="F189" s="499"/>
      <c r="G189" s="347">
        <v>73.364693877551019</v>
      </c>
    </row>
    <row r="190" spans="1:7" hidden="1" x14ac:dyDescent="0.25">
      <c r="A190" s="345" t="s">
        <v>513</v>
      </c>
      <c r="B190" s="345" t="s">
        <v>439</v>
      </c>
      <c r="C190" s="346" t="s">
        <v>100</v>
      </c>
      <c r="D190" s="347">
        <v>2500</v>
      </c>
      <c r="E190" s="503">
        <v>7287.27</v>
      </c>
      <c r="F190" s="499"/>
      <c r="G190" s="347">
        <v>291.49079999999998</v>
      </c>
    </row>
    <row r="191" spans="1:7" hidden="1" x14ac:dyDescent="0.25">
      <c r="A191" s="342" t="s">
        <v>324</v>
      </c>
      <c r="B191" s="342" t="s">
        <v>401</v>
      </c>
      <c r="C191" s="343" t="s">
        <v>104</v>
      </c>
      <c r="D191" s="344">
        <v>2400</v>
      </c>
      <c r="E191" s="502">
        <v>2302</v>
      </c>
      <c r="F191" s="499"/>
      <c r="G191" s="344">
        <v>95.916666666666671</v>
      </c>
    </row>
    <row r="192" spans="1:7" hidden="1" x14ac:dyDescent="0.25">
      <c r="A192" s="345" t="s">
        <v>514</v>
      </c>
      <c r="B192" s="345" t="s">
        <v>294</v>
      </c>
      <c r="C192" s="346" t="s">
        <v>101</v>
      </c>
      <c r="D192" s="347">
        <v>0</v>
      </c>
      <c r="E192" s="503">
        <v>0</v>
      </c>
      <c r="F192" s="499"/>
      <c r="G192" s="347">
        <v>0</v>
      </c>
    </row>
    <row r="193" spans="1:7" hidden="1" x14ac:dyDescent="0.25">
      <c r="A193" s="345" t="s">
        <v>515</v>
      </c>
      <c r="B193" s="345" t="s">
        <v>442</v>
      </c>
      <c r="C193" s="346" t="s">
        <v>443</v>
      </c>
      <c r="D193" s="347">
        <v>1000</v>
      </c>
      <c r="E193" s="503">
        <v>1000</v>
      </c>
      <c r="F193" s="499"/>
      <c r="G193" s="347">
        <v>100</v>
      </c>
    </row>
    <row r="194" spans="1:7" hidden="1" x14ac:dyDescent="0.25">
      <c r="A194" s="345" t="s">
        <v>516</v>
      </c>
      <c r="B194" s="345" t="s">
        <v>314</v>
      </c>
      <c r="C194" s="346" t="s">
        <v>445</v>
      </c>
      <c r="D194" s="347">
        <v>400</v>
      </c>
      <c r="E194" s="503">
        <v>400</v>
      </c>
      <c r="F194" s="499"/>
      <c r="G194" s="347">
        <v>100</v>
      </c>
    </row>
    <row r="195" spans="1:7" hidden="1" x14ac:dyDescent="0.25">
      <c r="A195" s="345" t="s">
        <v>517</v>
      </c>
      <c r="B195" s="345" t="s">
        <v>296</v>
      </c>
      <c r="C195" s="346" t="s">
        <v>104</v>
      </c>
      <c r="D195" s="347">
        <v>1000</v>
      </c>
      <c r="E195" s="503">
        <v>902</v>
      </c>
      <c r="F195" s="499"/>
      <c r="G195" s="347">
        <v>90.2</v>
      </c>
    </row>
    <row r="196" spans="1:7" hidden="1" x14ac:dyDescent="0.25">
      <c r="A196" s="342" t="s">
        <v>324</v>
      </c>
      <c r="B196" s="342" t="s">
        <v>447</v>
      </c>
      <c r="C196" s="343" t="s">
        <v>164</v>
      </c>
      <c r="D196" s="344">
        <v>6000</v>
      </c>
      <c r="E196" s="502">
        <v>5998</v>
      </c>
      <c r="F196" s="499"/>
      <c r="G196" s="344">
        <v>99.966666666666669</v>
      </c>
    </row>
    <row r="197" spans="1:7" hidden="1" x14ac:dyDescent="0.25">
      <c r="A197" s="342" t="s">
        <v>324</v>
      </c>
      <c r="B197" s="342" t="s">
        <v>448</v>
      </c>
      <c r="C197" s="343" t="s">
        <v>190</v>
      </c>
      <c r="D197" s="344">
        <v>6000</v>
      </c>
      <c r="E197" s="502">
        <v>5998</v>
      </c>
      <c r="F197" s="499"/>
      <c r="G197" s="344">
        <v>99.966666666666669</v>
      </c>
    </row>
    <row r="198" spans="1:7" hidden="1" x14ac:dyDescent="0.25">
      <c r="A198" s="345" t="s">
        <v>518</v>
      </c>
      <c r="B198" s="345" t="s">
        <v>293</v>
      </c>
      <c r="C198" s="346" t="s">
        <v>450</v>
      </c>
      <c r="D198" s="347">
        <v>5950</v>
      </c>
      <c r="E198" s="503">
        <v>5997.8</v>
      </c>
      <c r="F198" s="499"/>
      <c r="G198" s="347">
        <v>100.80336134453782</v>
      </c>
    </row>
    <row r="199" spans="1:7" hidden="1" x14ac:dyDescent="0.25">
      <c r="A199" s="345" t="s">
        <v>519</v>
      </c>
      <c r="B199" s="345" t="s">
        <v>305</v>
      </c>
      <c r="C199" s="346" t="s">
        <v>166</v>
      </c>
      <c r="D199" s="347">
        <v>50</v>
      </c>
      <c r="E199" s="503">
        <v>0.2</v>
      </c>
      <c r="F199" s="499"/>
      <c r="G199" s="347">
        <v>0.4</v>
      </c>
    </row>
    <row r="200" spans="1:7" hidden="1" x14ac:dyDescent="0.25">
      <c r="A200" s="336" t="s">
        <v>352</v>
      </c>
      <c r="B200" s="336" t="s">
        <v>399</v>
      </c>
      <c r="C200" s="337" t="s">
        <v>400</v>
      </c>
      <c r="D200" s="338">
        <v>167145</v>
      </c>
      <c r="E200" s="498">
        <v>167045.12</v>
      </c>
      <c r="F200" s="499"/>
      <c r="G200" s="338">
        <v>99.940243501151699</v>
      </c>
    </row>
    <row r="201" spans="1:7" hidden="1" x14ac:dyDescent="0.25">
      <c r="A201" s="339" t="s">
        <v>324</v>
      </c>
      <c r="B201" s="339" t="s">
        <v>354</v>
      </c>
      <c r="C201" s="340" t="s">
        <v>24</v>
      </c>
      <c r="D201" s="341">
        <v>167145</v>
      </c>
      <c r="E201" s="506">
        <v>167045.12</v>
      </c>
      <c r="F201" s="499"/>
      <c r="G201" s="341">
        <v>99.940243501151699</v>
      </c>
    </row>
    <row r="202" spans="1:7" hidden="1" x14ac:dyDescent="0.25">
      <c r="A202" s="342" t="s">
        <v>324</v>
      </c>
      <c r="B202" s="342" t="s">
        <v>366</v>
      </c>
      <c r="C202" s="343" t="s">
        <v>38</v>
      </c>
      <c r="D202" s="344">
        <v>162136.9</v>
      </c>
      <c r="E202" s="502">
        <v>162037.01999999999</v>
      </c>
      <c r="F202" s="499"/>
      <c r="G202" s="344">
        <v>99.938397736727424</v>
      </c>
    </row>
    <row r="203" spans="1:7" hidden="1" x14ac:dyDescent="0.25">
      <c r="A203" s="342" t="s">
        <v>324</v>
      </c>
      <c r="B203" s="342" t="s">
        <v>367</v>
      </c>
      <c r="C203" s="343" t="s">
        <v>138</v>
      </c>
      <c r="D203" s="344">
        <v>7994</v>
      </c>
      <c r="E203" s="502">
        <v>7994</v>
      </c>
      <c r="F203" s="499"/>
      <c r="G203" s="344">
        <v>100</v>
      </c>
    </row>
    <row r="204" spans="1:7" hidden="1" x14ac:dyDescent="0.25">
      <c r="A204" s="345" t="s">
        <v>520</v>
      </c>
      <c r="B204" s="345" t="s">
        <v>300</v>
      </c>
      <c r="C204" s="346" t="s">
        <v>87</v>
      </c>
      <c r="D204" s="347">
        <v>4000</v>
      </c>
      <c r="E204" s="503">
        <v>3614</v>
      </c>
      <c r="F204" s="499"/>
      <c r="G204" s="347">
        <v>90.35</v>
      </c>
    </row>
    <row r="205" spans="1:7" hidden="1" x14ac:dyDescent="0.25">
      <c r="A205" s="345" t="s">
        <v>521</v>
      </c>
      <c r="B205" s="345" t="s">
        <v>415</v>
      </c>
      <c r="C205" s="346" t="s">
        <v>88</v>
      </c>
      <c r="D205" s="347">
        <v>3494</v>
      </c>
      <c r="E205" s="503">
        <v>4380</v>
      </c>
      <c r="F205" s="499"/>
      <c r="G205" s="347">
        <v>125.35775615340584</v>
      </c>
    </row>
    <row r="206" spans="1:7" hidden="1" x14ac:dyDescent="0.25">
      <c r="A206" s="345" t="s">
        <v>522</v>
      </c>
      <c r="B206" s="345" t="s">
        <v>417</v>
      </c>
      <c r="C206" s="346" t="s">
        <v>418</v>
      </c>
      <c r="D206" s="347">
        <v>500</v>
      </c>
      <c r="E206" s="503">
        <v>0</v>
      </c>
      <c r="F206" s="499"/>
      <c r="G206" s="347">
        <v>0</v>
      </c>
    </row>
    <row r="207" spans="1:7" hidden="1" x14ac:dyDescent="0.25">
      <c r="A207" s="342" t="s">
        <v>324</v>
      </c>
      <c r="B207" s="342" t="s">
        <v>419</v>
      </c>
      <c r="C207" s="343" t="s">
        <v>108</v>
      </c>
      <c r="D207" s="344">
        <v>92525</v>
      </c>
      <c r="E207" s="502">
        <v>92510.93</v>
      </c>
      <c r="F207" s="499"/>
      <c r="G207" s="344">
        <v>99.984793299108347</v>
      </c>
    </row>
    <row r="208" spans="1:7" hidden="1" x14ac:dyDescent="0.25">
      <c r="A208" s="345" t="s">
        <v>523</v>
      </c>
      <c r="B208" s="345" t="s">
        <v>316</v>
      </c>
      <c r="C208" s="346" t="s">
        <v>421</v>
      </c>
      <c r="D208" s="347">
        <v>13300</v>
      </c>
      <c r="E208" s="503">
        <v>22932.75</v>
      </c>
      <c r="F208" s="499"/>
      <c r="G208" s="347">
        <v>172.4266917293233</v>
      </c>
    </row>
    <row r="209" spans="1:7" hidden="1" x14ac:dyDescent="0.25">
      <c r="A209" s="345" t="s">
        <v>524</v>
      </c>
      <c r="B209" s="345" t="s">
        <v>423</v>
      </c>
      <c r="C209" s="346" t="s">
        <v>90</v>
      </c>
      <c r="D209" s="347">
        <v>74000</v>
      </c>
      <c r="E209" s="503">
        <v>65170.879999999997</v>
      </c>
      <c r="F209" s="499"/>
      <c r="G209" s="347">
        <v>88.068756756756756</v>
      </c>
    </row>
    <row r="210" spans="1:7" hidden="1" x14ac:dyDescent="0.25">
      <c r="A210" s="345" t="s">
        <v>525</v>
      </c>
      <c r="B210" s="345" t="s">
        <v>318</v>
      </c>
      <c r="C210" s="346" t="s">
        <v>425</v>
      </c>
      <c r="D210" s="347">
        <v>3325</v>
      </c>
      <c r="E210" s="503">
        <v>3480.72</v>
      </c>
      <c r="F210" s="499"/>
      <c r="G210" s="347">
        <v>104.68330827067669</v>
      </c>
    </row>
    <row r="211" spans="1:7" hidden="1" x14ac:dyDescent="0.25">
      <c r="A211" s="345" t="s">
        <v>526</v>
      </c>
      <c r="B211" s="345" t="s">
        <v>427</v>
      </c>
      <c r="C211" s="346" t="s">
        <v>428</v>
      </c>
      <c r="D211" s="347">
        <v>1900</v>
      </c>
      <c r="E211" s="503">
        <v>926.58</v>
      </c>
      <c r="F211" s="499"/>
      <c r="G211" s="347">
        <v>48.76736842105263</v>
      </c>
    </row>
    <row r="212" spans="1:7" hidden="1" x14ac:dyDescent="0.25">
      <c r="A212" s="342" t="s">
        <v>324</v>
      </c>
      <c r="B212" s="342" t="s">
        <v>429</v>
      </c>
      <c r="C212" s="343" t="s">
        <v>110</v>
      </c>
      <c r="D212" s="344">
        <v>57050</v>
      </c>
      <c r="E212" s="502">
        <v>56964.19</v>
      </c>
      <c r="F212" s="499"/>
      <c r="G212" s="344">
        <v>99.849588080631023</v>
      </c>
    </row>
    <row r="213" spans="1:7" hidden="1" x14ac:dyDescent="0.25">
      <c r="A213" s="345" t="s">
        <v>527</v>
      </c>
      <c r="B213" s="345" t="s">
        <v>431</v>
      </c>
      <c r="C213" s="346" t="s">
        <v>160</v>
      </c>
      <c r="D213" s="347">
        <v>12000</v>
      </c>
      <c r="E213" s="503">
        <v>10345.290000000001</v>
      </c>
      <c r="F213" s="499"/>
      <c r="G213" s="347">
        <v>86.210750000000004</v>
      </c>
    </row>
    <row r="214" spans="1:7" hidden="1" x14ac:dyDescent="0.25">
      <c r="A214" s="345" t="s">
        <v>528</v>
      </c>
      <c r="B214" s="345" t="s">
        <v>463</v>
      </c>
      <c r="C214" s="346" t="s">
        <v>94</v>
      </c>
      <c r="D214" s="347">
        <v>0</v>
      </c>
      <c r="E214" s="503">
        <v>0</v>
      </c>
      <c r="F214" s="499"/>
      <c r="G214" s="347">
        <v>0</v>
      </c>
    </row>
    <row r="215" spans="1:7" hidden="1" x14ac:dyDescent="0.25">
      <c r="A215" s="345" t="s">
        <v>529</v>
      </c>
      <c r="B215" s="345" t="s">
        <v>433</v>
      </c>
      <c r="C215" s="346" t="s">
        <v>95</v>
      </c>
      <c r="D215" s="347">
        <v>21000</v>
      </c>
      <c r="E215" s="503">
        <v>17896.64</v>
      </c>
      <c r="F215" s="499"/>
      <c r="G215" s="347">
        <v>85.222095238095235</v>
      </c>
    </row>
    <row r="216" spans="1:7" hidden="1" x14ac:dyDescent="0.25">
      <c r="A216" s="345" t="s">
        <v>530</v>
      </c>
      <c r="B216" s="345" t="s">
        <v>466</v>
      </c>
      <c r="C216" s="346" t="s">
        <v>96</v>
      </c>
      <c r="D216" s="347">
        <v>5550</v>
      </c>
      <c r="E216" s="503">
        <v>5625</v>
      </c>
      <c r="F216" s="499"/>
      <c r="G216" s="347">
        <v>101.35135135135135</v>
      </c>
    </row>
    <row r="217" spans="1:7" hidden="1" x14ac:dyDescent="0.25">
      <c r="A217" s="345" t="s">
        <v>531</v>
      </c>
      <c r="B217" s="345" t="s">
        <v>312</v>
      </c>
      <c r="C217" s="346" t="s">
        <v>97</v>
      </c>
      <c r="D217" s="347">
        <v>4000</v>
      </c>
      <c r="E217" s="503">
        <v>8510</v>
      </c>
      <c r="F217" s="499"/>
      <c r="G217" s="347">
        <v>212.75</v>
      </c>
    </row>
    <row r="218" spans="1:7" hidden="1" x14ac:dyDescent="0.25">
      <c r="A218" s="345" t="s">
        <v>532</v>
      </c>
      <c r="B218" s="345" t="s">
        <v>436</v>
      </c>
      <c r="C218" s="346" t="s">
        <v>98</v>
      </c>
      <c r="D218" s="347">
        <v>1000</v>
      </c>
      <c r="E218" s="503">
        <v>937.5</v>
      </c>
      <c r="F218" s="499"/>
      <c r="G218" s="347">
        <v>93.75</v>
      </c>
    </row>
    <row r="219" spans="1:7" hidden="1" x14ac:dyDescent="0.25">
      <c r="A219" s="345" t="s">
        <v>533</v>
      </c>
      <c r="B219" s="345" t="s">
        <v>302</v>
      </c>
      <c r="C219" s="346" t="s">
        <v>99</v>
      </c>
      <c r="D219" s="347">
        <v>12000</v>
      </c>
      <c r="E219" s="503">
        <v>12500</v>
      </c>
      <c r="F219" s="499"/>
      <c r="G219" s="347">
        <v>104.16666666666667</v>
      </c>
    </row>
    <row r="220" spans="1:7" hidden="1" x14ac:dyDescent="0.25">
      <c r="A220" s="345" t="s">
        <v>534</v>
      </c>
      <c r="B220" s="345" t="s">
        <v>439</v>
      </c>
      <c r="C220" s="346" t="s">
        <v>100</v>
      </c>
      <c r="D220" s="347">
        <v>1500</v>
      </c>
      <c r="E220" s="503">
        <v>1149.76</v>
      </c>
      <c r="F220" s="499"/>
      <c r="G220" s="347">
        <v>76.650666666666666</v>
      </c>
    </row>
    <row r="221" spans="1:7" hidden="1" x14ac:dyDescent="0.25">
      <c r="A221" s="342" t="s">
        <v>324</v>
      </c>
      <c r="B221" s="342" t="s">
        <v>372</v>
      </c>
      <c r="C221" s="343" t="s">
        <v>373</v>
      </c>
      <c r="D221" s="344">
        <v>0</v>
      </c>
      <c r="E221" s="502">
        <v>0</v>
      </c>
      <c r="F221" s="499"/>
      <c r="G221" s="344">
        <v>0</v>
      </c>
    </row>
    <row r="222" spans="1:7" hidden="1" x14ac:dyDescent="0.25">
      <c r="A222" s="345" t="s">
        <v>535</v>
      </c>
      <c r="B222" s="345" t="s">
        <v>375</v>
      </c>
      <c r="C222" s="346" t="s">
        <v>373</v>
      </c>
      <c r="D222" s="347">
        <v>0</v>
      </c>
      <c r="E222" s="503">
        <v>0</v>
      </c>
      <c r="F222" s="499"/>
      <c r="G222" s="347">
        <v>0</v>
      </c>
    </row>
    <row r="223" spans="1:7" hidden="1" x14ac:dyDescent="0.25">
      <c r="A223" s="342" t="s">
        <v>324</v>
      </c>
      <c r="B223" s="342" t="s">
        <v>401</v>
      </c>
      <c r="C223" s="343" t="s">
        <v>104</v>
      </c>
      <c r="D223" s="344">
        <v>4567.8999999999996</v>
      </c>
      <c r="E223" s="502">
        <v>4567.8999999999996</v>
      </c>
      <c r="F223" s="499"/>
      <c r="G223" s="344">
        <v>100</v>
      </c>
    </row>
    <row r="224" spans="1:7" hidden="1" x14ac:dyDescent="0.25">
      <c r="A224" s="345" t="s">
        <v>536</v>
      </c>
      <c r="B224" s="345" t="s">
        <v>294</v>
      </c>
      <c r="C224" s="346" t="s">
        <v>101</v>
      </c>
      <c r="D224" s="347">
        <v>500</v>
      </c>
      <c r="E224" s="503">
        <v>500</v>
      </c>
      <c r="F224" s="499"/>
      <c r="G224" s="347">
        <v>100</v>
      </c>
    </row>
    <row r="225" spans="1:7" hidden="1" x14ac:dyDescent="0.25">
      <c r="A225" s="345" t="s">
        <v>537</v>
      </c>
      <c r="B225" s="345" t="s">
        <v>442</v>
      </c>
      <c r="C225" s="346" t="s">
        <v>443</v>
      </c>
      <c r="D225" s="347">
        <v>300</v>
      </c>
      <c r="E225" s="503">
        <v>300</v>
      </c>
      <c r="F225" s="499"/>
      <c r="G225" s="347">
        <v>100</v>
      </c>
    </row>
    <row r="226" spans="1:7" hidden="1" x14ac:dyDescent="0.25">
      <c r="A226" s="345" t="s">
        <v>538</v>
      </c>
      <c r="B226" s="345" t="s">
        <v>314</v>
      </c>
      <c r="C226" s="346" t="s">
        <v>445</v>
      </c>
      <c r="D226" s="347">
        <v>1447.5</v>
      </c>
      <c r="E226" s="503">
        <v>1447.5</v>
      </c>
      <c r="F226" s="499"/>
      <c r="G226" s="347">
        <v>100</v>
      </c>
    </row>
    <row r="227" spans="1:7" hidden="1" x14ac:dyDescent="0.25">
      <c r="A227" s="345" t="s">
        <v>539</v>
      </c>
      <c r="B227" s="345" t="s">
        <v>296</v>
      </c>
      <c r="C227" s="346" t="s">
        <v>104</v>
      </c>
      <c r="D227" s="347">
        <v>2320.4</v>
      </c>
      <c r="E227" s="503">
        <v>2320.4</v>
      </c>
      <c r="F227" s="499"/>
      <c r="G227" s="347">
        <v>100</v>
      </c>
    </row>
    <row r="228" spans="1:7" hidden="1" x14ac:dyDescent="0.25">
      <c r="A228" s="342" t="s">
        <v>324</v>
      </c>
      <c r="B228" s="342" t="s">
        <v>447</v>
      </c>
      <c r="C228" s="343" t="s">
        <v>164</v>
      </c>
      <c r="D228" s="344">
        <v>5008.1000000000004</v>
      </c>
      <c r="E228" s="502">
        <v>5008.1000000000004</v>
      </c>
      <c r="F228" s="499"/>
      <c r="G228" s="344">
        <v>100</v>
      </c>
    </row>
    <row r="229" spans="1:7" hidden="1" x14ac:dyDescent="0.25">
      <c r="A229" s="342" t="s">
        <v>324</v>
      </c>
      <c r="B229" s="342" t="s">
        <v>448</v>
      </c>
      <c r="C229" s="343" t="s">
        <v>190</v>
      </c>
      <c r="D229" s="344">
        <v>5008.1000000000004</v>
      </c>
      <c r="E229" s="502">
        <v>5008.1000000000004</v>
      </c>
      <c r="F229" s="499"/>
      <c r="G229" s="344">
        <v>100</v>
      </c>
    </row>
    <row r="230" spans="1:7" hidden="1" x14ac:dyDescent="0.25">
      <c r="A230" s="345" t="s">
        <v>540</v>
      </c>
      <c r="B230" s="345" t="s">
        <v>293</v>
      </c>
      <c r="C230" s="346" t="s">
        <v>450</v>
      </c>
      <c r="D230" s="347">
        <v>5008.1000000000004</v>
      </c>
      <c r="E230" s="503">
        <v>5008.1000000000004</v>
      </c>
      <c r="F230" s="499"/>
      <c r="G230" s="347">
        <v>100</v>
      </c>
    </row>
    <row r="231" spans="1:7" hidden="1" x14ac:dyDescent="0.25">
      <c r="A231" s="336" t="s">
        <v>352</v>
      </c>
      <c r="B231" s="336" t="s">
        <v>541</v>
      </c>
      <c r="C231" s="337" t="s">
        <v>542</v>
      </c>
      <c r="D231" s="338">
        <v>880465</v>
      </c>
      <c r="E231" s="498">
        <v>880465</v>
      </c>
      <c r="F231" s="499"/>
      <c r="G231" s="338">
        <v>100</v>
      </c>
    </row>
    <row r="232" spans="1:7" hidden="1" x14ac:dyDescent="0.25">
      <c r="A232" s="339" t="s">
        <v>324</v>
      </c>
      <c r="B232" s="339" t="s">
        <v>354</v>
      </c>
      <c r="C232" s="340" t="s">
        <v>24</v>
      </c>
      <c r="D232" s="341">
        <v>880465</v>
      </c>
      <c r="E232" s="506">
        <v>880465</v>
      </c>
      <c r="F232" s="499"/>
      <c r="G232" s="341">
        <v>100</v>
      </c>
    </row>
    <row r="233" spans="1:7" hidden="1" x14ac:dyDescent="0.25">
      <c r="A233" s="342" t="s">
        <v>324</v>
      </c>
      <c r="B233" s="342" t="s">
        <v>366</v>
      </c>
      <c r="C233" s="343" t="s">
        <v>38</v>
      </c>
      <c r="D233" s="344">
        <v>845478.92</v>
      </c>
      <c r="E233" s="502">
        <v>845478.92</v>
      </c>
      <c r="F233" s="499"/>
      <c r="G233" s="344">
        <v>100</v>
      </c>
    </row>
    <row r="234" spans="1:7" hidden="1" x14ac:dyDescent="0.25">
      <c r="A234" s="342" t="s">
        <v>324</v>
      </c>
      <c r="B234" s="342" t="s">
        <v>367</v>
      </c>
      <c r="C234" s="343" t="s">
        <v>138</v>
      </c>
      <c r="D234" s="344">
        <v>54013.919999999998</v>
      </c>
      <c r="E234" s="502">
        <v>54013.919999999998</v>
      </c>
      <c r="F234" s="499"/>
      <c r="G234" s="344">
        <v>100</v>
      </c>
    </row>
    <row r="235" spans="1:7" hidden="1" x14ac:dyDescent="0.25">
      <c r="A235" s="345" t="s">
        <v>543</v>
      </c>
      <c r="B235" s="345" t="s">
        <v>300</v>
      </c>
      <c r="C235" s="346" t="s">
        <v>87</v>
      </c>
      <c r="D235" s="347">
        <v>48013.919999999998</v>
      </c>
      <c r="E235" s="503">
        <v>47613.919999999998</v>
      </c>
      <c r="F235" s="499"/>
      <c r="G235" s="347">
        <v>99.166908263270315</v>
      </c>
    </row>
    <row r="236" spans="1:7" hidden="1" x14ac:dyDescent="0.25">
      <c r="A236" s="345" t="s">
        <v>544</v>
      </c>
      <c r="B236" s="345" t="s">
        <v>415</v>
      </c>
      <c r="C236" s="346" t="s">
        <v>88</v>
      </c>
      <c r="D236" s="347">
        <v>5000</v>
      </c>
      <c r="E236" s="503">
        <v>6400</v>
      </c>
      <c r="F236" s="499"/>
      <c r="G236" s="347">
        <v>128</v>
      </c>
    </row>
    <row r="237" spans="1:7" hidden="1" x14ac:dyDescent="0.25">
      <c r="A237" s="345" t="s">
        <v>545</v>
      </c>
      <c r="B237" s="345" t="s">
        <v>417</v>
      </c>
      <c r="C237" s="346" t="s">
        <v>418</v>
      </c>
      <c r="D237" s="347">
        <v>1000</v>
      </c>
      <c r="E237" s="503">
        <v>0</v>
      </c>
      <c r="F237" s="499"/>
      <c r="G237" s="347">
        <v>0</v>
      </c>
    </row>
    <row r="238" spans="1:7" hidden="1" x14ac:dyDescent="0.25">
      <c r="A238" s="342" t="s">
        <v>324</v>
      </c>
      <c r="B238" s="342" t="s">
        <v>419</v>
      </c>
      <c r="C238" s="343" t="s">
        <v>108</v>
      </c>
      <c r="D238" s="344">
        <v>505000</v>
      </c>
      <c r="E238" s="502">
        <v>505000</v>
      </c>
      <c r="F238" s="499"/>
      <c r="G238" s="344">
        <v>100</v>
      </c>
    </row>
    <row r="239" spans="1:7" hidden="1" x14ac:dyDescent="0.25">
      <c r="A239" s="345" t="s">
        <v>546</v>
      </c>
      <c r="B239" s="345" t="s">
        <v>316</v>
      </c>
      <c r="C239" s="346" t="s">
        <v>421</v>
      </c>
      <c r="D239" s="347">
        <v>115000</v>
      </c>
      <c r="E239" s="503">
        <v>121096.98</v>
      </c>
      <c r="F239" s="499"/>
      <c r="G239" s="347">
        <v>105.30172173913043</v>
      </c>
    </row>
    <row r="240" spans="1:7" hidden="1" x14ac:dyDescent="0.25">
      <c r="A240" s="345" t="s">
        <v>547</v>
      </c>
      <c r="B240" s="345" t="s">
        <v>423</v>
      </c>
      <c r="C240" s="346" t="s">
        <v>90</v>
      </c>
      <c r="D240" s="347">
        <v>350000</v>
      </c>
      <c r="E240" s="503">
        <v>351546.42</v>
      </c>
      <c r="F240" s="499"/>
      <c r="G240" s="347">
        <v>100.44183428571428</v>
      </c>
    </row>
    <row r="241" spans="1:7" hidden="1" x14ac:dyDescent="0.25">
      <c r="A241" s="345" t="s">
        <v>548</v>
      </c>
      <c r="B241" s="345" t="s">
        <v>318</v>
      </c>
      <c r="C241" s="346" t="s">
        <v>425</v>
      </c>
      <c r="D241" s="347">
        <v>15000</v>
      </c>
      <c r="E241" s="503">
        <v>12586.75</v>
      </c>
      <c r="F241" s="499"/>
      <c r="G241" s="347">
        <v>83.911666666666662</v>
      </c>
    </row>
    <row r="242" spans="1:7" hidden="1" x14ac:dyDescent="0.25">
      <c r="A242" s="345" t="s">
        <v>549</v>
      </c>
      <c r="B242" s="345" t="s">
        <v>427</v>
      </c>
      <c r="C242" s="346" t="s">
        <v>428</v>
      </c>
      <c r="D242" s="347">
        <v>25000</v>
      </c>
      <c r="E242" s="503">
        <v>19769.849999999999</v>
      </c>
      <c r="F242" s="499"/>
      <c r="G242" s="347">
        <v>79.079400000000007</v>
      </c>
    </row>
    <row r="243" spans="1:7" hidden="1" x14ac:dyDescent="0.25">
      <c r="A243" s="342" t="s">
        <v>324</v>
      </c>
      <c r="B243" s="342" t="s">
        <v>429</v>
      </c>
      <c r="C243" s="343" t="s">
        <v>110</v>
      </c>
      <c r="D243" s="344">
        <v>260265</v>
      </c>
      <c r="E243" s="502">
        <v>260265</v>
      </c>
      <c r="F243" s="499"/>
      <c r="G243" s="344">
        <v>100</v>
      </c>
    </row>
    <row r="244" spans="1:7" hidden="1" x14ac:dyDescent="0.25">
      <c r="A244" s="345" t="s">
        <v>550</v>
      </c>
      <c r="B244" s="345" t="s">
        <v>431</v>
      </c>
      <c r="C244" s="346" t="s">
        <v>160</v>
      </c>
      <c r="D244" s="347">
        <v>35000</v>
      </c>
      <c r="E244" s="503">
        <v>30030.15</v>
      </c>
      <c r="F244" s="499"/>
      <c r="G244" s="347">
        <v>85.800428571428569</v>
      </c>
    </row>
    <row r="245" spans="1:7" hidden="1" x14ac:dyDescent="0.25">
      <c r="A245" s="345" t="s">
        <v>551</v>
      </c>
      <c r="B245" s="345" t="s">
        <v>433</v>
      </c>
      <c r="C245" s="346" t="s">
        <v>95</v>
      </c>
      <c r="D245" s="347">
        <v>105000</v>
      </c>
      <c r="E245" s="503">
        <v>91264.36</v>
      </c>
      <c r="F245" s="499"/>
      <c r="G245" s="347">
        <v>86.918438095238102</v>
      </c>
    </row>
    <row r="246" spans="1:7" hidden="1" x14ac:dyDescent="0.25">
      <c r="A246" s="345" t="s">
        <v>552</v>
      </c>
      <c r="B246" s="345" t="s">
        <v>312</v>
      </c>
      <c r="C246" s="346" t="s">
        <v>97</v>
      </c>
      <c r="D246" s="347">
        <v>24000</v>
      </c>
      <c r="E246" s="503">
        <v>26000</v>
      </c>
      <c r="F246" s="499"/>
      <c r="G246" s="347">
        <v>108.33333333333333</v>
      </c>
    </row>
    <row r="247" spans="1:7" hidden="1" x14ac:dyDescent="0.25">
      <c r="A247" s="345" t="s">
        <v>553</v>
      </c>
      <c r="B247" s="345" t="s">
        <v>436</v>
      </c>
      <c r="C247" s="346" t="s">
        <v>98</v>
      </c>
      <c r="D247" s="347">
        <v>23000</v>
      </c>
      <c r="E247" s="503">
        <v>15787.5</v>
      </c>
      <c r="F247" s="499"/>
      <c r="G247" s="347">
        <v>68.641304347826093</v>
      </c>
    </row>
    <row r="248" spans="1:7" hidden="1" x14ac:dyDescent="0.25">
      <c r="A248" s="345" t="s">
        <v>554</v>
      </c>
      <c r="B248" s="345" t="s">
        <v>302</v>
      </c>
      <c r="C248" s="346" t="s">
        <v>99</v>
      </c>
      <c r="D248" s="347">
        <v>23000</v>
      </c>
      <c r="E248" s="503">
        <v>23006.09</v>
      </c>
      <c r="F248" s="499"/>
      <c r="G248" s="347">
        <v>100.02647826086957</v>
      </c>
    </row>
    <row r="249" spans="1:7" hidden="1" x14ac:dyDescent="0.25">
      <c r="A249" s="345" t="s">
        <v>555</v>
      </c>
      <c r="B249" s="345" t="s">
        <v>439</v>
      </c>
      <c r="C249" s="346" t="s">
        <v>100</v>
      </c>
      <c r="D249" s="347">
        <v>50265</v>
      </c>
      <c r="E249" s="503">
        <v>74176.899999999994</v>
      </c>
      <c r="F249" s="499"/>
      <c r="G249" s="347">
        <v>147.57167014821445</v>
      </c>
    </row>
    <row r="250" spans="1:7" hidden="1" x14ac:dyDescent="0.25">
      <c r="A250" s="342" t="s">
        <v>324</v>
      </c>
      <c r="B250" s="342" t="s">
        <v>401</v>
      </c>
      <c r="C250" s="343" t="s">
        <v>104</v>
      </c>
      <c r="D250" s="344">
        <v>26200</v>
      </c>
      <c r="E250" s="502">
        <v>26200</v>
      </c>
      <c r="F250" s="499"/>
      <c r="G250" s="344">
        <v>100</v>
      </c>
    </row>
    <row r="251" spans="1:7" hidden="1" x14ac:dyDescent="0.25">
      <c r="A251" s="345" t="s">
        <v>556</v>
      </c>
      <c r="B251" s="345" t="s">
        <v>310</v>
      </c>
      <c r="C251" s="346" t="s">
        <v>163</v>
      </c>
      <c r="D251" s="347">
        <v>5900</v>
      </c>
      <c r="E251" s="503">
        <v>5814.61</v>
      </c>
      <c r="F251" s="499"/>
      <c r="G251" s="347">
        <v>98.552711864406774</v>
      </c>
    </row>
    <row r="252" spans="1:7" hidden="1" x14ac:dyDescent="0.25">
      <c r="A252" s="345" t="s">
        <v>557</v>
      </c>
      <c r="B252" s="345" t="s">
        <v>294</v>
      </c>
      <c r="C252" s="346" t="s">
        <v>101</v>
      </c>
      <c r="D252" s="347">
        <v>7000</v>
      </c>
      <c r="E252" s="503">
        <v>14416.27</v>
      </c>
      <c r="F252" s="499"/>
      <c r="G252" s="347">
        <v>205.94671428571428</v>
      </c>
    </row>
    <row r="253" spans="1:7" hidden="1" x14ac:dyDescent="0.25">
      <c r="A253" s="345" t="s">
        <v>558</v>
      </c>
      <c r="B253" s="345" t="s">
        <v>442</v>
      </c>
      <c r="C253" s="346" t="s">
        <v>443</v>
      </c>
      <c r="D253" s="347">
        <v>1200</v>
      </c>
      <c r="E253" s="503">
        <v>1000</v>
      </c>
      <c r="F253" s="499"/>
      <c r="G253" s="347">
        <v>83.333333333333329</v>
      </c>
    </row>
    <row r="254" spans="1:7" hidden="1" x14ac:dyDescent="0.25">
      <c r="A254" s="345" t="s">
        <v>559</v>
      </c>
      <c r="B254" s="345" t="s">
        <v>314</v>
      </c>
      <c r="C254" s="346" t="s">
        <v>445</v>
      </c>
      <c r="D254" s="347">
        <v>1100</v>
      </c>
      <c r="E254" s="503">
        <v>760</v>
      </c>
      <c r="F254" s="499"/>
      <c r="G254" s="347">
        <v>69.090909090909093</v>
      </c>
    </row>
    <row r="255" spans="1:7" hidden="1" x14ac:dyDescent="0.25">
      <c r="A255" s="345" t="s">
        <v>560</v>
      </c>
      <c r="B255" s="345" t="s">
        <v>296</v>
      </c>
      <c r="C255" s="346" t="s">
        <v>104</v>
      </c>
      <c r="D255" s="347">
        <v>11000</v>
      </c>
      <c r="E255" s="503">
        <v>4209.12</v>
      </c>
      <c r="F255" s="499"/>
      <c r="G255" s="347">
        <v>38.264727272727271</v>
      </c>
    </row>
    <row r="256" spans="1:7" hidden="1" x14ac:dyDescent="0.25">
      <c r="A256" s="342" t="s">
        <v>324</v>
      </c>
      <c r="B256" s="342" t="s">
        <v>447</v>
      </c>
      <c r="C256" s="343" t="s">
        <v>164</v>
      </c>
      <c r="D256" s="344">
        <v>10731.08</v>
      </c>
      <c r="E256" s="502">
        <v>10731.08</v>
      </c>
      <c r="F256" s="499"/>
      <c r="G256" s="344">
        <v>100</v>
      </c>
    </row>
    <row r="257" spans="1:7" hidden="1" x14ac:dyDescent="0.25">
      <c r="A257" s="342" t="s">
        <v>324</v>
      </c>
      <c r="B257" s="342" t="s">
        <v>448</v>
      </c>
      <c r="C257" s="343" t="s">
        <v>190</v>
      </c>
      <c r="D257" s="344">
        <v>10731.08</v>
      </c>
      <c r="E257" s="502">
        <v>10731.08</v>
      </c>
      <c r="F257" s="499"/>
      <c r="G257" s="344">
        <v>100</v>
      </c>
    </row>
    <row r="258" spans="1:7" hidden="1" x14ac:dyDescent="0.25">
      <c r="A258" s="345" t="s">
        <v>561</v>
      </c>
      <c r="B258" s="345" t="s">
        <v>293</v>
      </c>
      <c r="C258" s="346" t="s">
        <v>450</v>
      </c>
      <c r="D258" s="347">
        <v>10731.08</v>
      </c>
      <c r="E258" s="503">
        <v>10731.08</v>
      </c>
      <c r="F258" s="499"/>
      <c r="G258" s="347">
        <v>100</v>
      </c>
    </row>
    <row r="259" spans="1:7" hidden="1" x14ac:dyDescent="0.25">
      <c r="A259" s="342" t="s">
        <v>324</v>
      </c>
      <c r="B259" s="342" t="s">
        <v>562</v>
      </c>
      <c r="C259" s="343" t="s">
        <v>563</v>
      </c>
      <c r="D259" s="344">
        <v>24255</v>
      </c>
      <c r="E259" s="502">
        <v>24255</v>
      </c>
      <c r="F259" s="499"/>
      <c r="G259" s="344">
        <v>100</v>
      </c>
    </row>
    <row r="260" spans="1:7" hidden="1" x14ac:dyDescent="0.25">
      <c r="A260" s="342" t="s">
        <v>324</v>
      </c>
      <c r="B260" s="342" t="s">
        <v>564</v>
      </c>
      <c r="C260" s="343" t="s">
        <v>565</v>
      </c>
      <c r="D260" s="344">
        <v>24255</v>
      </c>
      <c r="E260" s="502">
        <v>24255</v>
      </c>
      <c r="F260" s="499"/>
      <c r="G260" s="344">
        <v>100</v>
      </c>
    </row>
    <row r="261" spans="1:7" hidden="1" x14ac:dyDescent="0.25">
      <c r="A261" s="345" t="s">
        <v>566</v>
      </c>
      <c r="B261" s="345" t="s">
        <v>567</v>
      </c>
      <c r="C261" s="346" t="s">
        <v>568</v>
      </c>
      <c r="D261" s="347">
        <v>24255</v>
      </c>
      <c r="E261" s="503">
        <v>24255</v>
      </c>
      <c r="F261" s="499"/>
      <c r="G261" s="347">
        <v>100</v>
      </c>
    </row>
    <row r="262" spans="1:7" hidden="1" x14ac:dyDescent="0.25">
      <c r="A262" s="336" t="s">
        <v>352</v>
      </c>
      <c r="B262" s="336" t="s">
        <v>569</v>
      </c>
      <c r="C262" s="337" t="s">
        <v>570</v>
      </c>
      <c r="D262" s="338">
        <v>346010</v>
      </c>
      <c r="E262" s="498">
        <v>346010</v>
      </c>
      <c r="F262" s="499"/>
      <c r="G262" s="338">
        <v>100</v>
      </c>
    </row>
    <row r="263" spans="1:7" hidden="1" x14ac:dyDescent="0.25">
      <c r="A263" s="339" t="s">
        <v>324</v>
      </c>
      <c r="B263" s="339" t="s">
        <v>354</v>
      </c>
      <c r="C263" s="340" t="s">
        <v>24</v>
      </c>
      <c r="D263" s="341">
        <v>346010</v>
      </c>
      <c r="E263" s="506">
        <v>346010</v>
      </c>
      <c r="F263" s="499"/>
      <c r="G263" s="341">
        <v>100</v>
      </c>
    </row>
    <row r="264" spans="1:7" hidden="1" x14ac:dyDescent="0.25">
      <c r="A264" s="342" t="s">
        <v>324</v>
      </c>
      <c r="B264" s="342" t="s">
        <v>366</v>
      </c>
      <c r="C264" s="343" t="s">
        <v>38</v>
      </c>
      <c r="D264" s="344">
        <v>341010</v>
      </c>
      <c r="E264" s="502">
        <v>341010</v>
      </c>
      <c r="F264" s="499"/>
      <c r="G264" s="344">
        <v>100</v>
      </c>
    </row>
    <row r="265" spans="1:7" hidden="1" x14ac:dyDescent="0.25">
      <c r="A265" s="342" t="s">
        <v>324</v>
      </c>
      <c r="B265" s="342" t="s">
        <v>367</v>
      </c>
      <c r="C265" s="343" t="s">
        <v>138</v>
      </c>
      <c r="D265" s="344">
        <v>15355.7</v>
      </c>
      <c r="E265" s="502">
        <v>15355.7</v>
      </c>
      <c r="F265" s="499"/>
      <c r="G265" s="344">
        <v>100</v>
      </c>
    </row>
    <row r="266" spans="1:7" hidden="1" x14ac:dyDescent="0.25">
      <c r="A266" s="345" t="s">
        <v>571</v>
      </c>
      <c r="B266" s="345" t="s">
        <v>300</v>
      </c>
      <c r="C266" s="346" t="s">
        <v>87</v>
      </c>
      <c r="D266" s="347">
        <v>12505.7</v>
      </c>
      <c r="E266" s="503">
        <v>12913.7</v>
      </c>
      <c r="F266" s="499"/>
      <c r="G266" s="347">
        <v>103.26251229439376</v>
      </c>
    </row>
    <row r="267" spans="1:7" hidden="1" x14ac:dyDescent="0.25">
      <c r="A267" s="345" t="s">
        <v>572</v>
      </c>
      <c r="B267" s="345" t="s">
        <v>415</v>
      </c>
      <c r="C267" s="346" t="s">
        <v>88</v>
      </c>
      <c r="D267" s="347">
        <v>1900</v>
      </c>
      <c r="E267" s="503">
        <v>2050</v>
      </c>
      <c r="F267" s="499"/>
      <c r="G267" s="347">
        <v>107.89473684210526</v>
      </c>
    </row>
    <row r="268" spans="1:7" hidden="1" x14ac:dyDescent="0.25">
      <c r="A268" s="345" t="s">
        <v>573</v>
      </c>
      <c r="B268" s="345" t="s">
        <v>417</v>
      </c>
      <c r="C268" s="346" t="s">
        <v>418</v>
      </c>
      <c r="D268" s="347">
        <v>950</v>
      </c>
      <c r="E268" s="503">
        <v>392</v>
      </c>
      <c r="F268" s="499"/>
      <c r="G268" s="347">
        <v>41.263157894736842</v>
      </c>
    </row>
    <row r="269" spans="1:7" hidden="1" x14ac:dyDescent="0.25">
      <c r="A269" s="342" t="s">
        <v>324</v>
      </c>
      <c r="B269" s="342" t="s">
        <v>419</v>
      </c>
      <c r="C269" s="343" t="s">
        <v>108</v>
      </c>
      <c r="D269" s="344">
        <v>222856</v>
      </c>
      <c r="E269" s="502">
        <v>222856</v>
      </c>
      <c r="F269" s="499"/>
      <c r="G269" s="344">
        <v>100</v>
      </c>
    </row>
    <row r="270" spans="1:7" hidden="1" x14ac:dyDescent="0.25">
      <c r="A270" s="345" t="s">
        <v>574</v>
      </c>
      <c r="B270" s="345" t="s">
        <v>316</v>
      </c>
      <c r="C270" s="346" t="s">
        <v>421</v>
      </c>
      <c r="D270" s="347">
        <v>43356</v>
      </c>
      <c r="E270" s="503">
        <v>35655.67</v>
      </c>
      <c r="F270" s="499"/>
      <c r="G270" s="347">
        <v>82.239297905710856</v>
      </c>
    </row>
    <row r="271" spans="1:7" hidden="1" x14ac:dyDescent="0.25">
      <c r="A271" s="345" t="s">
        <v>575</v>
      </c>
      <c r="B271" s="345" t="s">
        <v>317</v>
      </c>
      <c r="C271" s="346" t="s">
        <v>193</v>
      </c>
      <c r="D271" s="347">
        <v>500</v>
      </c>
      <c r="E271" s="503">
        <v>367.88</v>
      </c>
      <c r="F271" s="499"/>
      <c r="G271" s="347">
        <v>73.575999999999993</v>
      </c>
    </row>
    <row r="272" spans="1:7" hidden="1" x14ac:dyDescent="0.25">
      <c r="A272" s="345" t="s">
        <v>576</v>
      </c>
      <c r="B272" s="345" t="s">
        <v>423</v>
      </c>
      <c r="C272" s="346" t="s">
        <v>90</v>
      </c>
      <c r="D272" s="347">
        <v>176000</v>
      </c>
      <c r="E272" s="503">
        <v>184957.46</v>
      </c>
      <c r="F272" s="499"/>
      <c r="G272" s="347">
        <v>105.0894659090909</v>
      </c>
    </row>
    <row r="273" spans="1:7" hidden="1" x14ac:dyDescent="0.25">
      <c r="A273" s="345" t="s">
        <v>577</v>
      </c>
      <c r="B273" s="345" t="s">
        <v>318</v>
      </c>
      <c r="C273" s="346" t="s">
        <v>425</v>
      </c>
      <c r="D273" s="347">
        <v>1000</v>
      </c>
      <c r="E273" s="503">
        <v>1000</v>
      </c>
      <c r="F273" s="499"/>
      <c r="G273" s="347">
        <v>100</v>
      </c>
    </row>
    <row r="274" spans="1:7" hidden="1" x14ac:dyDescent="0.25">
      <c r="A274" s="345" t="s">
        <v>578</v>
      </c>
      <c r="B274" s="345" t="s">
        <v>427</v>
      </c>
      <c r="C274" s="346" t="s">
        <v>428</v>
      </c>
      <c r="D274" s="347">
        <v>2000</v>
      </c>
      <c r="E274" s="503">
        <v>874.99</v>
      </c>
      <c r="F274" s="499"/>
      <c r="G274" s="347">
        <v>43.749499999999998</v>
      </c>
    </row>
    <row r="275" spans="1:7" hidden="1" x14ac:dyDescent="0.25">
      <c r="A275" s="342" t="s">
        <v>324</v>
      </c>
      <c r="B275" s="342" t="s">
        <v>429</v>
      </c>
      <c r="C275" s="343" t="s">
        <v>110</v>
      </c>
      <c r="D275" s="344">
        <v>93147.12</v>
      </c>
      <c r="E275" s="502">
        <v>93147.12</v>
      </c>
      <c r="F275" s="499"/>
      <c r="G275" s="344">
        <v>100</v>
      </c>
    </row>
    <row r="276" spans="1:7" hidden="1" x14ac:dyDescent="0.25">
      <c r="A276" s="345" t="s">
        <v>579</v>
      </c>
      <c r="B276" s="345" t="s">
        <v>431</v>
      </c>
      <c r="C276" s="346" t="s">
        <v>160</v>
      </c>
      <c r="D276" s="347">
        <v>15868.12</v>
      </c>
      <c r="E276" s="503">
        <v>11986.24</v>
      </c>
      <c r="F276" s="499"/>
      <c r="G276" s="347">
        <v>75.536610512146368</v>
      </c>
    </row>
    <row r="277" spans="1:7" hidden="1" x14ac:dyDescent="0.25">
      <c r="A277" s="345" t="s">
        <v>580</v>
      </c>
      <c r="B277" s="345" t="s">
        <v>463</v>
      </c>
      <c r="C277" s="346" t="s">
        <v>94</v>
      </c>
      <c r="D277" s="347">
        <v>579</v>
      </c>
      <c r="E277" s="503">
        <v>0</v>
      </c>
      <c r="F277" s="499"/>
      <c r="G277" s="347">
        <v>0</v>
      </c>
    </row>
    <row r="278" spans="1:7" hidden="1" x14ac:dyDescent="0.25">
      <c r="A278" s="345" t="s">
        <v>581</v>
      </c>
      <c r="B278" s="345" t="s">
        <v>433</v>
      </c>
      <c r="C278" s="346" t="s">
        <v>95</v>
      </c>
      <c r="D278" s="347">
        <v>46550</v>
      </c>
      <c r="E278" s="503">
        <v>46594.84</v>
      </c>
      <c r="F278" s="499"/>
      <c r="G278" s="347">
        <v>100.09632653061225</v>
      </c>
    </row>
    <row r="279" spans="1:7" hidden="1" x14ac:dyDescent="0.25">
      <c r="A279" s="345" t="s">
        <v>582</v>
      </c>
      <c r="B279" s="345" t="s">
        <v>312</v>
      </c>
      <c r="C279" s="346" t="s">
        <v>97</v>
      </c>
      <c r="D279" s="347">
        <v>13000</v>
      </c>
      <c r="E279" s="503">
        <v>13370</v>
      </c>
      <c r="F279" s="499"/>
      <c r="G279" s="347">
        <v>102.84615384615384</v>
      </c>
    </row>
    <row r="280" spans="1:7" hidden="1" x14ac:dyDescent="0.25">
      <c r="A280" s="345" t="s">
        <v>583</v>
      </c>
      <c r="B280" s="345" t="s">
        <v>436</v>
      </c>
      <c r="C280" s="346" t="s">
        <v>98</v>
      </c>
      <c r="D280" s="347">
        <v>1000</v>
      </c>
      <c r="E280" s="503">
        <v>1468.75</v>
      </c>
      <c r="F280" s="499"/>
      <c r="G280" s="347">
        <v>146.875</v>
      </c>
    </row>
    <row r="281" spans="1:7" hidden="1" x14ac:dyDescent="0.25">
      <c r="A281" s="345" t="s">
        <v>584</v>
      </c>
      <c r="B281" s="345" t="s">
        <v>302</v>
      </c>
      <c r="C281" s="346" t="s">
        <v>99</v>
      </c>
      <c r="D281" s="347">
        <v>12350</v>
      </c>
      <c r="E281" s="503">
        <v>11944.58</v>
      </c>
      <c r="F281" s="499"/>
      <c r="G281" s="347">
        <v>96.717246963562758</v>
      </c>
    </row>
    <row r="282" spans="1:7" hidden="1" x14ac:dyDescent="0.25">
      <c r="A282" s="345" t="s">
        <v>585</v>
      </c>
      <c r="B282" s="345" t="s">
        <v>439</v>
      </c>
      <c r="C282" s="346" t="s">
        <v>100</v>
      </c>
      <c r="D282" s="347">
        <v>3800</v>
      </c>
      <c r="E282" s="503">
        <v>7782.71</v>
      </c>
      <c r="F282" s="499"/>
      <c r="G282" s="347">
        <v>204.80815789473684</v>
      </c>
    </row>
    <row r="283" spans="1:7" hidden="1" x14ac:dyDescent="0.25">
      <c r="A283" s="342" t="s">
        <v>324</v>
      </c>
      <c r="B283" s="342" t="s">
        <v>401</v>
      </c>
      <c r="C283" s="343" t="s">
        <v>104</v>
      </c>
      <c r="D283" s="344">
        <v>9651.18</v>
      </c>
      <c r="E283" s="502">
        <v>9651.18</v>
      </c>
      <c r="F283" s="499"/>
      <c r="G283" s="344">
        <v>100</v>
      </c>
    </row>
    <row r="284" spans="1:7" hidden="1" x14ac:dyDescent="0.25">
      <c r="A284" s="345" t="s">
        <v>586</v>
      </c>
      <c r="B284" s="345" t="s">
        <v>294</v>
      </c>
      <c r="C284" s="346" t="s">
        <v>101</v>
      </c>
      <c r="D284" s="347">
        <v>2850</v>
      </c>
      <c r="E284" s="503">
        <v>2813.66</v>
      </c>
      <c r="F284" s="499"/>
      <c r="G284" s="347">
        <v>98.724912280701759</v>
      </c>
    </row>
    <row r="285" spans="1:7" hidden="1" x14ac:dyDescent="0.25">
      <c r="A285" s="345" t="s">
        <v>587</v>
      </c>
      <c r="B285" s="345" t="s">
        <v>442</v>
      </c>
      <c r="C285" s="346" t="s">
        <v>443</v>
      </c>
      <c r="D285" s="347">
        <v>2375</v>
      </c>
      <c r="E285" s="503">
        <v>1600</v>
      </c>
      <c r="F285" s="499"/>
      <c r="G285" s="347">
        <v>67.368421052631575</v>
      </c>
    </row>
    <row r="286" spans="1:7" hidden="1" x14ac:dyDescent="0.25">
      <c r="A286" s="345" t="s">
        <v>588</v>
      </c>
      <c r="B286" s="345" t="s">
        <v>314</v>
      </c>
      <c r="C286" s="346" t="s">
        <v>445</v>
      </c>
      <c r="D286" s="347">
        <v>626.17999999999995</v>
      </c>
      <c r="E286" s="503">
        <v>47.5</v>
      </c>
      <c r="F286" s="499"/>
      <c r="G286" s="347">
        <v>7.5856782394838547</v>
      </c>
    </row>
    <row r="287" spans="1:7" hidden="1" x14ac:dyDescent="0.25">
      <c r="A287" s="345" t="s">
        <v>589</v>
      </c>
      <c r="B287" s="345" t="s">
        <v>296</v>
      </c>
      <c r="C287" s="346" t="s">
        <v>104</v>
      </c>
      <c r="D287" s="347">
        <v>3800</v>
      </c>
      <c r="E287" s="503">
        <v>5190.0200000000004</v>
      </c>
      <c r="F287" s="499"/>
      <c r="G287" s="347">
        <v>136.57947368421051</v>
      </c>
    </row>
    <row r="288" spans="1:7" hidden="1" x14ac:dyDescent="0.25">
      <c r="A288" s="342" t="s">
        <v>324</v>
      </c>
      <c r="B288" s="342" t="s">
        <v>447</v>
      </c>
      <c r="C288" s="343" t="s">
        <v>164</v>
      </c>
      <c r="D288" s="344">
        <v>5000</v>
      </c>
      <c r="E288" s="502">
        <v>5000</v>
      </c>
      <c r="F288" s="499"/>
      <c r="G288" s="344">
        <v>100</v>
      </c>
    </row>
    <row r="289" spans="1:7" hidden="1" x14ac:dyDescent="0.25">
      <c r="A289" s="342" t="s">
        <v>324</v>
      </c>
      <c r="B289" s="342" t="s">
        <v>448</v>
      </c>
      <c r="C289" s="343" t="s">
        <v>190</v>
      </c>
      <c r="D289" s="344">
        <v>5000</v>
      </c>
      <c r="E289" s="502">
        <v>5000</v>
      </c>
      <c r="F289" s="499"/>
      <c r="G289" s="344">
        <v>100</v>
      </c>
    </row>
    <row r="290" spans="1:7" hidden="1" x14ac:dyDescent="0.25">
      <c r="A290" s="345" t="s">
        <v>590</v>
      </c>
      <c r="B290" s="345" t="s">
        <v>293</v>
      </c>
      <c r="C290" s="346" t="s">
        <v>450</v>
      </c>
      <c r="D290" s="347">
        <v>5000</v>
      </c>
      <c r="E290" s="503">
        <v>5000</v>
      </c>
      <c r="F290" s="499"/>
      <c r="G290" s="347">
        <v>100</v>
      </c>
    </row>
    <row r="291" spans="1:7" hidden="1" x14ac:dyDescent="0.25">
      <c r="A291" s="336" t="s">
        <v>352</v>
      </c>
      <c r="B291" s="336" t="s">
        <v>591</v>
      </c>
      <c r="C291" s="337" t="s">
        <v>592</v>
      </c>
      <c r="D291" s="338">
        <v>278285</v>
      </c>
      <c r="E291" s="498">
        <v>278285</v>
      </c>
      <c r="F291" s="499"/>
      <c r="G291" s="338">
        <v>100</v>
      </c>
    </row>
    <row r="292" spans="1:7" hidden="1" x14ac:dyDescent="0.25">
      <c r="A292" s="339" t="s">
        <v>324</v>
      </c>
      <c r="B292" s="339" t="s">
        <v>354</v>
      </c>
      <c r="C292" s="340" t="s">
        <v>24</v>
      </c>
      <c r="D292" s="341">
        <v>278285</v>
      </c>
      <c r="E292" s="506">
        <v>278285</v>
      </c>
      <c r="F292" s="499"/>
      <c r="G292" s="341">
        <v>100</v>
      </c>
    </row>
    <row r="293" spans="1:7" hidden="1" x14ac:dyDescent="0.25">
      <c r="A293" s="342" t="s">
        <v>324</v>
      </c>
      <c r="B293" s="342" t="s">
        <v>366</v>
      </c>
      <c r="C293" s="343" t="s">
        <v>38</v>
      </c>
      <c r="D293" s="344">
        <v>275785</v>
      </c>
      <c r="E293" s="502">
        <v>275785</v>
      </c>
      <c r="F293" s="499"/>
      <c r="G293" s="344">
        <v>100</v>
      </c>
    </row>
    <row r="294" spans="1:7" hidden="1" x14ac:dyDescent="0.25">
      <c r="A294" s="342" t="s">
        <v>324</v>
      </c>
      <c r="B294" s="342" t="s">
        <v>367</v>
      </c>
      <c r="C294" s="343" t="s">
        <v>138</v>
      </c>
      <c r="D294" s="344">
        <v>6717</v>
      </c>
      <c r="E294" s="502">
        <v>6717</v>
      </c>
      <c r="F294" s="499"/>
      <c r="G294" s="344">
        <v>100</v>
      </c>
    </row>
    <row r="295" spans="1:7" hidden="1" x14ac:dyDescent="0.25">
      <c r="A295" s="345" t="s">
        <v>593</v>
      </c>
      <c r="B295" s="345" t="s">
        <v>300</v>
      </c>
      <c r="C295" s="346" t="s">
        <v>87</v>
      </c>
      <c r="D295" s="347">
        <v>2952</v>
      </c>
      <c r="E295" s="503">
        <v>2400</v>
      </c>
      <c r="F295" s="499"/>
      <c r="G295" s="347">
        <v>81.300813008130078</v>
      </c>
    </row>
    <row r="296" spans="1:7" hidden="1" x14ac:dyDescent="0.25">
      <c r="A296" s="345" t="s">
        <v>594</v>
      </c>
      <c r="B296" s="345" t="s">
        <v>415</v>
      </c>
      <c r="C296" s="346" t="s">
        <v>88</v>
      </c>
      <c r="D296" s="347">
        <v>1000</v>
      </c>
      <c r="E296" s="503">
        <v>820</v>
      </c>
      <c r="F296" s="499"/>
      <c r="G296" s="347">
        <v>82</v>
      </c>
    </row>
    <row r="297" spans="1:7" hidden="1" x14ac:dyDescent="0.25">
      <c r="A297" s="345" t="s">
        <v>595</v>
      </c>
      <c r="B297" s="345" t="s">
        <v>417</v>
      </c>
      <c r="C297" s="346" t="s">
        <v>418</v>
      </c>
      <c r="D297" s="347">
        <v>2765</v>
      </c>
      <c r="E297" s="503">
        <v>3497</v>
      </c>
      <c r="F297" s="499"/>
      <c r="G297" s="347">
        <v>126.4737793851718</v>
      </c>
    </row>
    <row r="298" spans="1:7" hidden="1" x14ac:dyDescent="0.25">
      <c r="A298" s="342" t="s">
        <v>324</v>
      </c>
      <c r="B298" s="342" t="s">
        <v>419</v>
      </c>
      <c r="C298" s="343" t="s">
        <v>108</v>
      </c>
      <c r="D298" s="344">
        <v>212901</v>
      </c>
      <c r="E298" s="502">
        <v>212901</v>
      </c>
      <c r="F298" s="499"/>
      <c r="G298" s="344">
        <v>100</v>
      </c>
    </row>
    <row r="299" spans="1:7" hidden="1" x14ac:dyDescent="0.25">
      <c r="A299" s="345" t="s">
        <v>596</v>
      </c>
      <c r="B299" s="345" t="s">
        <v>316</v>
      </c>
      <c r="C299" s="346" t="s">
        <v>421</v>
      </c>
      <c r="D299" s="347">
        <v>26099.5</v>
      </c>
      <c r="E299" s="503">
        <v>33732.449999999997</v>
      </c>
      <c r="F299" s="499"/>
      <c r="G299" s="347">
        <v>129.2455794172302</v>
      </c>
    </row>
    <row r="300" spans="1:7" hidden="1" x14ac:dyDescent="0.25">
      <c r="A300" s="345" t="s">
        <v>597</v>
      </c>
      <c r="B300" s="345" t="s">
        <v>423</v>
      </c>
      <c r="C300" s="346" t="s">
        <v>90</v>
      </c>
      <c r="D300" s="347">
        <v>183801.5</v>
      </c>
      <c r="E300" s="503">
        <v>176391.08</v>
      </c>
      <c r="F300" s="499"/>
      <c r="G300" s="347">
        <v>95.968248354882846</v>
      </c>
    </row>
    <row r="301" spans="1:7" hidden="1" x14ac:dyDescent="0.25">
      <c r="A301" s="345" t="s">
        <v>598</v>
      </c>
      <c r="B301" s="345" t="s">
        <v>318</v>
      </c>
      <c r="C301" s="346" t="s">
        <v>425</v>
      </c>
      <c r="D301" s="347">
        <v>2000</v>
      </c>
      <c r="E301" s="503">
        <v>1799.26</v>
      </c>
      <c r="F301" s="499"/>
      <c r="G301" s="347">
        <v>89.962999999999994</v>
      </c>
    </row>
    <row r="302" spans="1:7" hidden="1" x14ac:dyDescent="0.25">
      <c r="A302" s="345" t="s">
        <v>599</v>
      </c>
      <c r="B302" s="345" t="s">
        <v>427</v>
      </c>
      <c r="C302" s="346" t="s">
        <v>428</v>
      </c>
      <c r="D302" s="347">
        <v>1000</v>
      </c>
      <c r="E302" s="503">
        <v>978.21</v>
      </c>
      <c r="F302" s="499"/>
      <c r="G302" s="347">
        <v>97.820999999999998</v>
      </c>
    </row>
    <row r="303" spans="1:7" hidden="1" x14ac:dyDescent="0.25">
      <c r="A303" s="342" t="s">
        <v>324</v>
      </c>
      <c r="B303" s="342" t="s">
        <v>429</v>
      </c>
      <c r="C303" s="343" t="s">
        <v>110</v>
      </c>
      <c r="D303" s="344">
        <v>48991</v>
      </c>
      <c r="E303" s="502">
        <v>48991</v>
      </c>
      <c r="F303" s="499"/>
      <c r="G303" s="344">
        <v>100</v>
      </c>
    </row>
    <row r="304" spans="1:7" hidden="1" x14ac:dyDescent="0.25">
      <c r="A304" s="345" t="s">
        <v>600</v>
      </c>
      <c r="B304" s="345" t="s">
        <v>431</v>
      </c>
      <c r="C304" s="346" t="s">
        <v>160</v>
      </c>
      <c r="D304" s="347">
        <v>10000</v>
      </c>
      <c r="E304" s="503">
        <v>6277.43</v>
      </c>
      <c r="F304" s="499"/>
      <c r="G304" s="347">
        <v>62.774299999999997</v>
      </c>
    </row>
    <row r="305" spans="1:7" hidden="1" x14ac:dyDescent="0.25">
      <c r="A305" s="345" t="s">
        <v>601</v>
      </c>
      <c r="B305" s="345" t="s">
        <v>433</v>
      </c>
      <c r="C305" s="346" t="s">
        <v>95</v>
      </c>
      <c r="D305" s="347">
        <v>18000</v>
      </c>
      <c r="E305" s="503">
        <v>26248.959999999999</v>
      </c>
      <c r="F305" s="499"/>
      <c r="G305" s="347">
        <v>145.82755555555556</v>
      </c>
    </row>
    <row r="306" spans="1:7" hidden="1" x14ac:dyDescent="0.25">
      <c r="A306" s="345" t="s">
        <v>602</v>
      </c>
      <c r="B306" s="345" t="s">
        <v>312</v>
      </c>
      <c r="C306" s="346" t="s">
        <v>97</v>
      </c>
      <c r="D306" s="347">
        <v>7000</v>
      </c>
      <c r="E306" s="503">
        <v>4487.5</v>
      </c>
      <c r="F306" s="499"/>
      <c r="G306" s="347">
        <v>64.107142857142861</v>
      </c>
    </row>
    <row r="307" spans="1:7" hidden="1" x14ac:dyDescent="0.25">
      <c r="A307" s="345" t="s">
        <v>603</v>
      </c>
      <c r="B307" s="345" t="s">
        <v>436</v>
      </c>
      <c r="C307" s="346" t="s">
        <v>98</v>
      </c>
      <c r="D307" s="347">
        <v>1491</v>
      </c>
      <c r="E307" s="503">
        <v>1181.25</v>
      </c>
      <c r="F307" s="499"/>
      <c r="G307" s="347">
        <v>79.225352112676063</v>
      </c>
    </row>
    <row r="308" spans="1:7" hidden="1" x14ac:dyDescent="0.25">
      <c r="A308" s="345" t="s">
        <v>604</v>
      </c>
      <c r="B308" s="345" t="s">
        <v>302</v>
      </c>
      <c r="C308" s="346" t="s">
        <v>99</v>
      </c>
      <c r="D308" s="347">
        <v>10500</v>
      </c>
      <c r="E308" s="503">
        <v>10231.56</v>
      </c>
      <c r="F308" s="499"/>
      <c r="G308" s="347">
        <v>97.443428571428569</v>
      </c>
    </row>
    <row r="309" spans="1:7" hidden="1" x14ac:dyDescent="0.25">
      <c r="A309" s="345" t="s">
        <v>605</v>
      </c>
      <c r="B309" s="345" t="s">
        <v>439</v>
      </c>
      <c r="C309" s="346" t="s">
        <v>100</v>
      </c>
      <c r="D309" s="347">
        <v>2000</v>
      </c>
      <c r="E309" s="503">
        <v>564.29999999999995</v>
      </c>
      <c r="F309" s="499"/>
      <c r="G309" s="347">
        <v>28.215</v>
      </c>
    </row>
    <row r="310" spans="1:7" hidden="1" x14ac:dyDescent="0.25">
      <c r="A310" s="342" t="s">
        <v>324</v>
      </c>
      <c r="B310" s="342" t="s">
        <v>401</v>
      </c>
      <c r="C310" s="343" t="s">
        <v>104</v>
      </c>
      <c r="D310" s="344">
        <v>7176</v>
      </c>
      <c r="E310" s="502">
        <v>7176</v>
      </c>
      <c r="F310" s="499"/>
      <c r="G310" s="344">
        <v>100</v>
      </c>
    </row>
    <row r="311" spans="1:7" hidden="1" x14ac:dyDescent="0.25">
      <c r="A311" s="345" t="s">
        <v>606</v>
      </c>
      <c r="B311" s="345" t="s">
        <v>294</v>
      </c>
      <c r="C311" s="346" t="s">
        <v>101</v>
      </c>
      <c r="D311" s="347">
        <v>2000</v>
      </c>
      <c r="E311" s="503">
        <v>1910.39</v>
      </c>
      <c r="F311" s="499"/>
      <c r="G311" s="347">
        <v>95.519499999999994</v>
      </c>
    </row>
    <row r="312" spans="1:7" hidden="1" x14ac:dyDescent="0.25">
      <c r="A312" s="345" t="s">
        <v>607</v>
      </c>
      <c r="B312" s="345" t="s">
        <v>442</v>
      </c>
      <c r="C312" s="346" t="s">
        <v>443</v>
      </c>
      <c r="D312" s="347">
        <v>1000</v>
      </c>
      <c r="E312" s="503">
        <v>1000</v>
      </c>
      <c r="F312" s="499"/>
      <c r="G312" s="347">
        <v>100</v>
      </c>
    </row>
    <row r="313" spans="1:7" hidden="1" x14ac:dyDescent="0.25">
      <c r="A313" s="345" t="s">
        <v>608</v>
      </c>
      <c r="B313" s="345" t="s">
        <v>314</v>
      </c>
      <c r="C313" s="346" t="s">
        <v>445</v>
      </c>
      <c r="D313" s="347">
        <v>500</v>
      </c>
      <c r="E313" s="503">
        <v>290</v>
      </c>
      <c r="F313" s="499"/>
      <c r="G313" s="347">
        <v>58</v>
      </c>
    </row>
    <row r="314" spans="1:7" hidden="1" x14ac:dyDescent="0.25">
      <c r="A314" s="345" t="s">
        <v>609</v>
      </c>
      <c r="B314" s="345" t="s">
        <v>296</v>
      </c>
      <c r="C314" s="346" t="s">
        <v>104</v>
      </c>
      <c r="D314" s="347">
        <v>3676</v>
      </c>
      <c r="E314" s="503">
        <v>3975.61</v>
      </c>
      <c r="F314" s="499"/>
      <c r="G314" s="347">
        <v>108.15043525571274</v>
      </c>
    </row>
    <row r="315" spans="1:7" hidden="1" x14ac:dyDescent="0.25">
      <c r="A315" s="342" t="s">
        <v>324</v>
      </c>
      <c r="B315" s="342" t="s">
        <v>447</v>
      </c>
      <c r="C315" s="343" t="s">
        <v>164</v>
      </c>
      <c r="D315" s="344">
        <v>2500</v>
      </c>
      <c r="E315" s="502">
        <v>2500</v>
      </c>
      <c r="F315" s="499"/>
      <c r="G315" s="344">
        <v>100</v>
      </c>
    </row>
    <row r="316" spans="1:7" hidden="1" x14ac:dyDescent="0.25">
      <c r="A316" s="342" t="s">
        <v>324</v>
      </c>
      <c r="B316" s="342" t="s">
        <v>448</v>
      </c>
      <c r="C316" s="343" t="s">
        <v>190</v>
      </c>
      <c r="D316" s="344">
        <v>2500</v>
      </c>
      <c r="E316" s="502">
        <v>2500</v>
      </c>
      <c r="F316" s="499"/>
      <c r="G316" s="344">
        <v>100</v>
      </c>
    </row>
    <row r="317" spans="1:7" hidden="1" x14ac:dyDescent="0.25">
      <c r="A317" s="345" t="s">
        <v>610</v>
      </c>
      <c r="B317" s="345" t="s">
        <v>293</v>
      </c>
      <c r="C317" s="346" t="s">
        <v>450</v>
      </c>
      <c r="D317" s="347">
        <v>2500</v>
      </c>
      <c r="E317" s="503">
        <v>2500</v>
      </c>
      <c r="F317" s="499"/>
      <c r="G317" s="347">
        <v>100</v>
      </c>
    </row>
    <row r="318" spans="1:7" hidden="1" x14ac:dyDescent="0.25">
      <c r="A318" s="336" t="s">
        <v>352</v>
      </c>
      <c r="B318" s="336" t="s">
        <v>611</v>
      </c>
      <c r="C318" s="337" t="s">
        <v>612</v>
      </c>
      <c r="D318" s="338">
        <v>585415</v>
      </c>
      <c r="E318" s="498">
        <v>582900.4</v>
      </c>
      <c r="F318" s="499"/>
      <c r="G318" s="338">
        <v>99.570458563583102</v>
      </c>
    </row>
    <row r="319" spans="1:7" hidden="1" x14ac:dyDescent="0.25">
      <c r="A319" s="339" t="s">
        <v>324</v>
      </c>
      <c r="B319" s="339" t="s">
        <v>354</v>
      </c>
      <c r="C319" s="340" t="s">
        <v>24</v>
      </c>
      <c r="D319" s="341">
        <v>585415</v>
      </c>
      <c r="E319" s="506">
        <v>582900.4</v>
      </c>
      <c r="F319" s="499"/>
      <c r="G319" s="341">
        <v>99.570458563583102</v>
      </c>
    </row>
    <row r="320" spans="1:7" hidden="1" x14ac:dyDescent="0.25">
      <c r="A320" s="342" t="s">
        <v>324</v>
      </c>
      <c r="B320" s="342" t="s">
        <v>366</v>
      </c>
      <c r="C320" s="343" t="s">
        <v>38</v>
      </c>
      <c r="D320" s="344">
        <v>562061.03</v>
      </c>
      <c r="E320" s="502">
        <v>562061.03</v>
      </c>
      <c r="F320" s="499"/>
      <c r="G320" s="344">
        <v>100</v>
      </c>
    </row>
    <row r="321" spans="1:7" hidden="1" x14ac:dyDescent="0.25">
      <c r="A321" s="342" t="s">
        <v>324</v>
      </c>
      <c r="B321" s="342" t="s">
        <v>367</v>
      </c>
      <c r="C321" s="343" t="s">
        <v>138</v>
      </c>
      <c r="D321" s="344">
        <v>21520</v>
      </c>
      <c r="E321" s="502">
        <v>21520</v>
      </c>
      <c r="F321" s="499"/>
      <c r="G321" s="344">
        <v>100</v>
      </c>
    </row>
    <row r="322" spans="1:7" hidden="1" x14ac:dyDescent="0.25">
      <c r="A322" s="345" t="s">
        <v>613</v>
      </c>
      <c r="B322" s="345" t="s">
        <v>300</v>
      </c>
      <c r="C322" s="346" t="s">
        <v>87</v>
      </c>
      <c r="D322" s="347">
        <v>14515.5</v>
      </c>
      <c r="E322" s="503">
        <v>14673.5</v>
      </c>
      <c r="F322" s="499"/>
      <c r="G322" s="347">
        <v>101.08849161241432</v>
      </c>
    </row>
    <row r="323" spans="1:7" hidden="1" x14ac:dyDescent="0.25">
      <c r="A323" s="345" t="s">
        <v>614</v>
      </c>
      <c r="B323" s="345" t="s">
        <v>415</v>
      </c>
      <c r="C323" s="346" t="s">
        <v>88</v>
      </c>
      <c r="D323" s="347">
        <v>5504.5</v>
      </c>
      <c r="E323" s="503">
        <v>5160.5</v>
      </c>
      <c r="F323" s="499"/>
      <c r="G323" s="347">
        <v>93.750567717322184</v>
      </c>
    </row>
    <row r="324" spans="1:7" hidden="1" x14ac:dyDescent="0.25">
      <c r="A324" s="345" t="s">
        <v>615</v>
      </c>
      <c r="B324" s="345" t="s">
        <v>417</v>
      </c>
      <c r="C324" s="346" t="s">
        <v>418</v>
      </c>
      <c r="D324" s="347">
        <v>1500</v>
      </c>
      <c r="E324" s="503">
        <v>1686</v>
      </c>
      <c r="F324" s="499"/>
      <c r="G324" s="347">
        <v>112.4</v>
      </c>
    </row>
    <row r="325" spans="1:7" hidden="1" x14ac:dyDescent="0.25">
      <c r="A325" s="342" t="s">
        <v>324</v>
      </c>
      <c r="B325" s="342" t="s">
        <v>419</v>
      </c>
      <c r="C325" s="343" t="s">
        <v>108</v>
      </c>
      <c r="D325" s="344">
        <v>410133.03</v>
      </c>
      <c r="E325" s="502">
        <v>410133.03</v>
      </c>
      <c r="F325" s="499"/>
      <c r="G325" s="344">
        <v>100</v>
      </c>
    </row>
    <row r="326" spans="1:7" hidden="1" x14ac:dyDescent="0.25">
      <c r="A326" s="345" t="s">
        <v>616</v>
      </c>
      <c r="B326" s="345" t="s">
        <v>316</v>
      </c>
      <c r="C326" s="346" t="s">
        <v>421</v>
      </c>
      <c r="D326" s="347">
        <v>103332.5</v>
      </c>
      <c r="E326" s="503">
        <v>116556.68</v>
      </c>
      <c r="F326" s="499"/>
      <c r="G326" s="347">
        <v>112.797696755619</v>
      </c>
    </row>
    <row r="327" spans="1:7" hidden="1" x14ac:dyDescent="0.25">
      <c r="A327" s="345" t="s">
        <v>617</v>
      </c>
      <c r="B327" s="345" t="s">
        <v>423</v>
      </c>
      <c r="C327" s="346" t="s">
        <v>90</v>
      </c>
      <c r="D327" s="347">
        <v>291972.53000000003</v>
      </c>
      <c r="E327" s="503">
        <v>280519.7</v>
      </c>
      <c r="F327" s="499"/>
      <c r="G327" s="347">
        <v>96.077428927988535</v>
      </c>
    </row>
    <row r="328" spans="1:7" hidden="1" x14ac:dyDescent="0.25">
      <c r="A328" s="345" t="s">
        <v>618</v>
      </c>
      <c r="B328" s="345" t="s">
        <v>318</v>
      </c>
      <c r="C328" s="346" t="s">
        <v>425</v>
      </c>
      <c r="D328" s="347">
        <v>11828</v>
      </c>
      <c r="E328" s="503">
        <v>11556.05</v>
      </c>
      <c r="F328" s="499"/>
      <c r="G328" s="347">
        <v>97.700794724382817</v>
      </c>
    </row>
    <row r="329" spans="1:7" hidden="1" x14ac:dyDescent="0.25">
      <c r="A329" s="345" t="s">
        <v>619</v>
      </c>
      <c r="B329" s="345" t="s">
        <v>427</v>
      </c>
      <c r="C329" s="346" t="s">
        <v>428</v>
      </c>
      <c r="D329" s="347">
        <v>3000</v>
      </c>
      <c r="E329" s="503">
        <v>1500.6</v>
      </c>
      <c r="F329" s="499"/>
      <c r="G329" s="347">
        <v>50.02</v>
      </c>
    </row>
    <row r="330" spans="1:7" hidden="1" x14ac:dyDescent="0.25">
      <c r="A330" s="342" t="s">
        <v>324</v>
      </c>
      <c r="B330" s="342" t="s">
        <v>429</v>
      </c>
      <c r="C330" s="343" t="s">
        <v>110</v>
      </c>
      <c r="D330" s="344">
        <v>116850</v>
      </c>
      <c r="E330" s="502">
        <v>116850</v>
      </c>
      <c r="F330" s="499"/>
      <c r="G330" s="344">
        <v>100</v>
      </c>
    </row>
    <row r="331" spans="1:7" hidden="1" x14ac:dyDescent="0.25">
      <c r="A331" s="345" t="s">
        <v>620</v>
      </c>
      <c r="B331" s="345" t="s">
        <v>431</v>
      </c>
      <c r="C331" s="346" t="s">
        <v>160</v>
      </c>
      <c r="D331" s="347">
        <v>20000</v>
      </c>
      <c r="E331" s="503">
        <v>16509.689999999999</v>
      </c>
      <c r="F331" s="499"/>
      <c r="G331" s="347">
        <v>82.548450000000003</v>
      </c>
    </row>
    <row r="332" spans="1:7" hidden="1" x14ac:dyDescent="0.25">
      <c r="A332" s="345" t="s">
        <v>621</v>
      </c>
      <c r="B332" s="345" t="s">
        <v>463</v>
      </c>
      <c r="C332" s="346" t="s">
        <v>94</v>
      </c>
      <c r="D332" s="347">
        <v>3750</v>
      </c>
      <c r="E332" s="503">
        <v>3750</v>
      </c>
      <c r="F332" s="499"/>
      <c r="G332" s="347">
        <v>100</v>
      </c>
    </row>
    <row r="333" spans="1:7" hidden="1" x14ac:dyDescent="0.25">
      <c r="A333" s="345" t="s">
        <v>622</v>
      </c>
      <c r="B333" s="345" t="s">
        <v>433</v>
      </c>
      <c r="C333" s="346" t="s">
        <v>95</v>
      </c>
      <c r="D333" s="347">
        <v>39000</v>
      </c>
      <c r="E333" s="503">
        <v>49407.93</v>
      </c>
      <c r="F333" s="499"/>
      <c r="G333" s="347">
        <v>126.687</v>
      </c>
    </row>
    <row r="334" spans="1:7" hidden="1" x14ac:dyDescent="0.25">
      <c r="A334" s="345" t="s">
        <v>623</v>
      </c>
      <c r="B334" s="345" t="s">
        <v>312</v>
      </c>
      <c r="C334" s="346" t="s">
        <v>97</v>
      </c>
      <c r="D334" s="347">
        <v>20000</v>
      </c>
      <c r="E334" s="503">
        <v>18591.810000000001</v>
      </c>
      <c r="F334" s="499"/>
      <c r="G334" s="347">
        <v>92.959050000000005</v>
      </c>
    </row>
    <row r="335" spans="1:7" hidden="1" x14ac:dyDescent="0.25">
      <c r="A335" s="345" t="s">
        <v>624</v>
      </c>
      <c r="B335" s="345" t="s">
        <v>302</v>
      </c>
      <c r="C335" s="346" t="s">
        <v>99</v>
      </c>
      <c r="D335" s="347">
        <v>32000</v>
      </c>
      <c r="E335" s="503">
        <v>25415.58</v>
      </c>
      <c r="F335" s="499"/>
      <c r="G335" s="347">
        <v>79.4236875</v>
      </c>
    </row>
    <row r="336" spans="1:7" hidden="1" x14ac:dyDescent="0.25">
      <c r="A336" s="345" t="s">
        <v>625</v>
      </c>
      <c r="B336" s="345" t="s">
        <v>439</v>
      </c>
      <c r="C336" s="346" t="s">
        <v>100</v>
      </c>
      <c r="D336" s="347">
        <v>2100</v>
      </c>
      <c r="E336" s="503">
        <v>3174.99</v>
      </c>
      <c r="F336" s="499"/>
      <c r="G336" s="347">
        <v>151.19</v>
      </c>
    </row>
    <row r="337" spans="1:7" hidden="1" x14ac:dyDescent="0.25">
      <c r="A337" s="342" t="s">
        <v>324</v>
      </c>
      <c r="B337" s="342" t="s">
        <v>401</v>
      </c>
      <c r="C337" s="343" t="s">
        <v>104</v>
      </c>
      <c r="D337" s="344">
        <v>13558</v>
      </c>
      <c r="E337" s="502">
        <v>13558</v>
      </c>
      <c r="F337" s="499"/>
      <c r="G337" s="344">
        <v>100</v>
      </c>
    </row>
    <row r="338" spans="1:7" hidden="1" x14ac:dyDescent="0.25">
      <c r="A338" s="345" t="s">
        <v>626</v>
      </c>
      <c r="B338" s="345" t="s">
        <v>310</v>
      </c>
      <c r="C338" s="346" t="s">
        <v>163</v>
      </c>
      <c r="D338" s="347">
        <v>7808</v>
      </c>
      <c r="E338" s="503">
        <v>8460.31</v>
      </c>
      <c r="F338" s="499"/>
      <c r="G338" s="347">
        <v>108.35438012295081</v>
      </c>
    </row>
    <row r="339" spans="1:7" hidden="1" x14ac:dyDescent="0.25">
      <c r="A339" s="345" t="s">
        <v>627</v>
      </c>
      <c r="B339" s="345" t="s">
        <v>294</v>
      </c>
      <c r="C339" s="346" t="s">
        <v>101</v>
      </c>
      <c r="D339" s="347">
        <v>0</v>
      </c>
      <c r="E339" s="503">
        <v>0</v>
      </c>
      <c r="F339" s="499"/>
      <c r="G339" s="347">
        <v>0</v>
      </c>
    </row>
    <row r="340" spans="1:7" hidden="1" x14ac:dyDescent="0.25">
      <c r="A340" s="345" t="s">
        <v>628</v>
      </c>
      <c r="B340" s="345" t="s">
        <v>442</v>
      </c>
      <c r="C340" s="346" t="s">
        <v>443</v>
      </c>
      <c r="D340" s="347">
        <v>1000</v>
      </c>
      <c r="E340" s="503">
        <v>1000</v>
      </c>
      <c r="F340" s="499"/>
      <c r="G340" s="347">
        <v>100</v>
      </c>
    </row>
    <row r="341" spans="1:7" hidden="1" x14ac:dyDescent="0.25">
      <c r="A341" s="345" t="s">
        <v>629</v>
      </c>
      <c r="B341" s="345" t="s">
        <v>314</v>
      </c>
      <c r="C341" s="346" t="s">
        <v>445</v>
      </c>
      <c r="D341" s="347">
        <v>950</v>
      </c>
      <c r="E341" s="503">
        <v>0</v>
      </c>
      <c r="F341" s="499"/>
      <c r="G341" s="347">
        <v>0</v>
      </c>
    </row>
    <row r="342" spans="1:7" hidden="1" x14ac:dyDescent="0.25">
      <c r="A342" s="345" t="s">
        <v>630</v>
      </c>
      <c r="B342" s="345" t="s">
        <v>296</v>
      </c>
      <c r="C342" s="346" t="s">
        <v>104</v>
      </c>
      <c r="D342" s="347">
        <v>3800</v>
      </c>
      <c r="E342" s="503">
        <v>4097.6899999999996</v>
      </c>
      <c r="F342" s="499"/>
      <c r="G342" s="347">
        <v>107.83394736842105</v>
      </c>
    </row>
    <row r="343" spans="1:7" hidden="1" x14ac:dyDescent="0.25">
      <c r="A343" s="342" t="s">
        <v>324</v>
      </c>
      <c r="B343" s="342" t="s">
        <v>447</v>
      </c>
      <c r="C343" s="343" t="s">
        <v>164</v>
      </c>
      <c r="D343" s="344">
        <v>8153.97</v>
      </c>
      <c r="E343" s="502">
        <v>8153.97</v>
      </c>
      <c r="F343" s="499"/>
      <c r="G343" s="344">
        <v>100</v>
      </c>
    </row>
    <row r="344" spans="1:7" hidden="1" x14ac:dyDescent="0.25">
      <c r="A344" s="342" t="s">
        <v>324</v>
      </c>
      <c r="B344" s="342" t="s">
        <v>448</v>
      </c>
      <c r="C344" s="343" t="s">
        <v>190</v>
      </c>
      <c r="D344" s="344">
        <v>8153.97</v>
      </c>
      <c r="E344" s="502">
        <v>8153.97</v>
      </c>
      <c r="F344" s="499"/>
      <c r="G344" s="344">
        <v>100</v>
      </c>
    </row>
    <row r="345" spans="1:7" hidden="1" x14ac:dyDescent="0.25">
      <c r="A345" s="345" t="s">
        <v>631</v>
      </c>
      <c r="B345" s="345" t="s">
        <v>293</v>
      </c>
      <c r="C345" s="346" t="s">
        <v>450</v>
      </c>
      <c r="D345" s="347">
        <v>8153.97</v>
      </c>
      <c r="E345" s="503">
        <v>8153.97</v>
      </c>
      <c r="F345" s="499"/>
      <c r="G345" s="347">
        <v>100</v>
      </c>
    </row>
    <row r="346" spans="1:7" hidden="1" x14ac:dyDescent="0.25">
      <c r="A346" s="342" t="s">
        <v>324</v>
      </c>
      <c r="B346" s="342" t="s">
        <v>562</v>
      </c>
      <c r="C346" s="343" t="s">
        <v>563</v>
      </c>
      <c r="D346" s="344">
        <v>15200</v>
      </c>
      <c r="E346" s="502">
        <v>12685.4</v>
      </c>
      <c r="F346" s="499"/>
      <c r="G346" s="344">
        <v>83.456578947368428</v>
      </c>
    </row>
    <row r="347" spans="1:7" hidden="1" x14ac:dyDescent="0.25">
      <c r="A347" s="342" t="s">
        <v>324</v>
      </c>
      <c r="B347" s="342" t="s">
        <v>564</v>
      </c>
      <c r="C347" s="343" t="s">
        <v>565</v>
      </c>
      <c r="D347" s="344">
        <v>15200</v>
      </c>
      <c r="E347" s="502">
        <v>12685.4</v>
      </c>
      <c r="F347" s="499"/>
      <c r="G347" s="344">
        <v>83.456578947368428</v>
      </c>
    </row>
    <row r="348" spans="1:7" hidden="1" x14ac:dyDescent="0.25">
      <c r="A348" s="345" t="s">
        <v>632</v>
      </c>
      <c r="B348" s="345" t="s">
        <v>567</v>
      </c>
      <c r="C348" s="346" t="s">
        <v>633</v>
      </c>
      <c r="D348" s="347">
        <v>15200</v>
      </c>
      <c r="E348" s="503">
        <v>12685.4</v>
      </c>
      <c r="F348" s="499"/>
      <c r="G348" s="347">
        <v>83.456578947368428</v>
      </c>
    </row>
    <row r="349" spans="1:7" hidden="1" x14ac:dyDescent="0.25">
      <c r="A349" s="336" t="s">
        <v>352</v>
      </c>
      <c r="B349" s="336" t="s">
        <v>634</v>
      </c>
      <c r="C349" s="337" t="s">
        <v>635</v>
      </c>
      <c r="D349" s="338">
        <v>516875</v>
      </c>
      <c r="E349" s="498">
        <v>513987.08</v>
      </c>
      <c r="F349" s="499"/>
      <c r="G349" s="338">
        <v>99.441273035066502</v>
      </c>
    </row>
    <row r="350" spans="1:7" hidden="1" x14ac:dyDescent="0.25">
      <c r="A350" s="339" t="s">
        <v>324</v>
      </c>
      <c r="B350" s="339" t="s">
        <v>354</v>
      </c>
      <c r="C350" s="340" t="s">
        <v>24</v>
      </c>
      <c r="D350" s="341">
        <v>516875</v>
      </c>
      <c r="E350" s="506">
        <v>513987.08</v>
      </c>
      <c r="F350" s="499"/>
      <c r="G350" s="341">
        <v>99.441273035066502</v>
      </c>
    </row>
    <row r="351" spans="1:7" hidden="1" x14ac:dyDescent="0.25">
      <c r="A351" s="342" t="s">
        <v>324</v>
      </c>
      <c r="B351" s="342" t="s">
        <v>366</v>
      </c>
      <c r="C351" s="343" t="s">
        <v>38</v>
      </c>
      <c r="D351" s="344">
        <v>478369</v>
      </c>
      <c r="E351" s="502">
        <v>478369</v>
      </c>
      <c r="F351" s="499"/>
      <c r="G351" s="344">
        <v>100</v>
      </c>
    </row>
    <row r="352" spans="1:7" hidden="1" x14ac:dyDescent="0.25">
      <c r="A352" s="342" t="s">
        <v>324</v>
      </c>
      <c r="B352" s="342" t="s">
        <v>367</v>
      </c>
      <c r="C352" s="343" t="s">
        <v>138</v>
      </c>
      <c r="D352" s="344">
        <v>23150</v>
      </c>
      <c r="E352" s="502">
        <v>23150</v>
      </c>
      <c r="F352" s="499"/>
      <c r="G352" s="344">
        <v>100</v>
      </c>
    </row>
    <row r="353" spans="1:7" hidden="1" x14ac:dyDescent="0.25">
      <c r="A353" s="345" t="s">
        <v>636</v>
      </c>
      <c r="B353" s="345" t="s">
        <v>300</v>
      </c>
      <c r="C353" s="346" t="s">
        <v>87</v>
      </c>
      <c r="D353" s="347">
        <v>11650</v>
      </c>
      <c r="E353" s="503">
        <v>12040</v>
      </c>
      <c r="F353" s="499"/>
      <c r="G353" s="347">
        <v>103.34763948497854</v>
      </c>
    </row>
    <row r="354" spans="1:7" hidden="1" x14ac:dyDescent="0.25">
      <c r="A354" s="345" t="s">
        <v>637</v>
      </c>
      <c r="B354" s="345" t="s">
        <v>415</v>
      </c>
      <c r="C354" s="346" t="s">
        <v>88</v>
      </c>
      <c r="D354" s="347">
        <v>9500</v>
      </c>
      <c r="E354" s="503">
        <v>8950</v>
      </c>
      <c r="F354" s="499"/>
      <c r="G354" s="347">
        <v>94.21052631578948</v>
      </c>
    </row>
    <row r="355" spans="1:7" hidden="1" x14ac:dyDescent="0.25">
      <c r="A355" s="345" t="s">
        <v>638</v>
      </c>
      <c r="B355" s="345" t="s">
        <v>417</v>
      </c>
      <c r="C355" s="346" t="s">
        <v>418</v>
      </c>
      <c r="D355" s="347">
        <v>2000</v>
      </c>
      <c r="E355" s="503">
        <v>2160</v>
      </c>
      <c r="F355" s="499"/>
      <c r="G355" s="347">
        <v>108</v>
      </c>
    </row>
    <row r="356" spans="1:7" hidden="1" x14ac:dyDescent="0.25">
      <c r="A356" s="342" t="s">
        <v>324</v>
      </c>
      <c r="B356" s="342" t="s">
        <v>419</v>
      </c>
      <c r="C356" s="343" t="s">
        <v>108</v>
      </c>
      <c r="D356" s="344">
        <v>324325</v>
      </c>
      <c r="E356" s="502">
        <v>324325</v>
      </c>
      <c r="F356" s="499"/>
      <c r="G356" s="344">
        <v>100</v>
      </c>
    </row>
    <row r="357" spans="1:7" hidden="1" x14ac:dyDescent="0.25">
      <c r="A357" s="345" t="s">
        <v>639</v>
      </c>
      <c r="B357" s="345" t="s">
        <v>316</v>
      </c>
      <c r="C357" s="346" t="s">
        <v>421</v>
      </c>
      <c r="D357" s="347">
        <v>99325</v>
      </c>
      <c r="E357" s="503">
        <v>140098.92000000001</v>
      </c>
      <c r="F357" s="499"/>
      <c r="G357" s="347">
        <v>141.05101434684119</v>
      </c>
    </row>
    <row r="358" spans="1:7" hidden="1" x14ac:dyDescent="0.25">
      <c r="A358" s="345" t="s">
        <v>640</v>
      </c>
      <c r="B358" s="345" t="s">
        <v>423</v>
      </c>
      <c r="C358" s="346" t="s">
        <v>90</v>
      </c>
      <c r="D358" s="347">
        <v>220000</v>
      </c>
      <c r="E358" s="503">
        <v>175138.56</v>
      </c>
      <c r="F358" s="499"/>
      <c r="G358" s="347">
        <v>79.608436363636358</v>
      </c>
    </row>
    <row r="359" spans="1:7" hidden="1" x14ac:dyDescent="0.25">
      <c r="A359" s="345" t="s">
        <v>641</v>
      </c>
      <c r="B359" s="345" t="s">
        <v>318</v>
      </c>
      <c r="C359" s="346" t="s">
        <v>425</v>
      </c>
      <c r="D359" s="347">
        <v>5000</v>
      </c>
      <c r="E359" s="503">
        <v>7179.52</v>
      </c>
      <c r="F359" s="499"/>
      <c r="G359" s="347">
        <v>143.59039999999999</v>
      </c>
    </row>
    <row r="360" spans="1:7" hidden="1" x14ac:dyDescent="0.25">
      <c r="A360" s="345" t="s">
        <v>642</v>
      </c>
      <c r="B360" s="345" t="s">
        <v>427</v>
      </c>
      <c r="C360" s="346" t="s">
        <v>428</v>
      </c>
      <c r="D360" s="347">
        <v>0</v>
      </c>
      <c r="E360" s="503">
        <v>1908</v>
      </c>
      <c r="F360" s="499"/>
      <c r="G360" s="347">
        <v>0</v>
      </c>
    </row>
    <row r="361" spans="1:7" hidden="1" x14ac:dyDescent="0.25">
      <c r="A361" s="342" t="s">
        <v>324</v>
      </c>
      <c r="B361" s="342" t="s">
        <v>429</v>
      </c>
      <c r="C361" s="343" t="s">
        <v>110</v>
      </c>
      <c r="D361" s="344">
        <v>126394</v>
      </c>
      <c r="E361" s="502">
        <v>126394</v>
      </c>
      <c r="F361" s="499"/>
      <c r="G361" s="344">
        <v>100</v>
      </c>
    </row>
    <row r="362" spans="1:7" hidden="1" x14ac:dyDescent="0.25">
      <c r="A362" s="345" t="s">
        <v>643</v>
      </c>
      <c r="B362" s="345" t="s">
        <v>431</v>
      </c>
      <c r="C362" s="346" t="s">
        <v>160</v>
      </c>
      <c r="D362" s="347">
        <v>20944</v>
      </c>
      <c r="E362" s="503">
        <v>20054.419999999998</v>
      </c>
      <c r="F362" s="499"/>
      <c r="G362" s="347">
        <v>95.752578304048896</v>
      </c>
    </row>
    <row r="363" spans="1:7" hidden="1" x14ac:dyDescent="0.25">
      <c r="A363" s="345" t="s">
        <v>644</v>
      </c>
      <c r="B363" s="345" t="s">
        <v>463</v>
      </c>
      <c r="C363" s="346" t="s">
        <v>94</v>
      </c>
      <c r="D363" s="347">
        <v>100</v>
      </c>
      <c r="E363" s="503">
        <v>0</v>
      </c>
      <c r="F363" s="499"/>
      <c r="G363" s="347">
        <v>0</v>
      </c>
    </row>
    <row r="364" spans="1:7" hidden="1" x14ac:dyDescent="0.25">
      <c r="A364" s="345" t="s">
        <v>645</v>
      </c>
      <c r="B364" s="345" t="s">
        <v>433</v>
      </c>
      <c r="C364" s="346" t="s">
        <v>95</v>
      </c>
      <c r="D364" s="347">
        <v>47500</v>
      </c>
      <c r="E364" s="503">
        <v>46880.93</v>
      </c>
      <c r="F364" s="499"/>
      <c r="G364" s="347">
        <v>98.696694736842105</v>
      </c>
    </row>
    <row r="365" spans="1:7" hidden="1" x14ac:dyDescent="0.25">
      <c r="A365" s="345" t="s">
        <v>646</v>
      </c>
      <c r="B365" s="345" t="s">
        <v>466</v>
      </c>
      <c r="C365" s="346" t="s">
        <v>96</v>
      </c>
      <c r="D365" s="347">
        <v>25650</v>
      </c>
      <c r="E365" s="503">
        <v>26812.5</v>
      </c>
      <c r="F365" s="499"/>
      <c r="G365" s="347">
        <v>104.53216374269006</v>
      </c>
    </row>
    <row r="366" spans="1:7" hidden="1" x14ac:dyDescent="0.25">
      <c r="A366" s="345" t="s">
        <v>647</v>
      </c>
      <c r="B366" s="345" t="s">
        <v>312</v>
      </c>
      <c r="C366" s="346" t="s">
        <v>97</v>
      </c>
      <c r="D366" s="347">
        <v>6175</v>
      </c>
      <c r="E366" s="503">
        <v>6500</v>
      </c>
      <c r="F366" s="499"/>
      <c r="G366" s="347">
        <v>105.26315789473684</v>
      </c>
    </row>
    <row r="367" spans="1:7" hidden="1" x14ac:dyDescent="0.25">
      <c r="A367" s="345" t="s">
        <v>648</v>
      </c>
      <c r="B367" s="345" t="s">
        <v>436</v>
      </c>
      <c r="C367" s="346" t="s">
        <v>98</v>
      </c>
      <c r="D367" s="347">
        <v>7600</v>
      </c>
      <c r="E367" s="503">
        <v>7500</v>
      </c>
      <c r="F367" s="499"/>
      <c r="G367" s="347">
        <v>98.684210526315795</v>
      </c>
    </row>
    <row r="368" spans="1:7" hidden="1" x14ac:dyDescent="0.25">
      <c r="A368" s="345" t="s">
        <v>649</v>
      </c>
      <c r="B368" s="345" t="s">
        <v>302</v>
      </c>
      <c r="C368" s="346" t="s">
        <v>99</v>
      </c>
      <c r="D368" s="347">
        <v>18050</v>
      </c>
      <c r="E368" s="503">
        <v>18271.150000000001</v>
      </c>
      <c r="F368" s="499"/>
      <c r="G368" s="347">
        <v>101.22520775623269</v>
      </c>
    </row>
    <row r="369" spans="1:7" hidden="1" x14ac:dyDescent="0.25">
      <c r="A369" s="345" t="s">
        <v>650</v>
      </c>
      <c r="B369" s="345" t="s">
        <v>439</v>
      </c>
      <c r="C369" s="346" t="s">
        <v>100</v>
      </c>
      <c r="D369" s="347">
        <v>375</v>
      </c>
      <c r="E369" s="503">
        <v>375</v>
      </c>
      <c r="F369" s="499"/>
      <c r="G369" s="347">
        <v>100</v>
      </c>
    </row>
    <row r="370" spans="1:7" hidden="1" x14ac:dyDescent="0.25">
      <c r="A370" s="342" t="s">
        <v>324</v>
      </c>
      <c r="B370" s="342" t="s">
        <v>401</v>
      </c>
      <c r="C370" s="343" t="s">
        <v>104</v>
      </c>
      <c r="D370" s="344">
        <v>4500</v>
      </c>
      <c r="E370" s="502">
        <v>4500</v>
      </c>
      <c r="F370" s="499"/>
      <c r="G370" s="344">
        <v>100</v>
      </c>
    </row>
    <row r="371" spans="1:7" hidden="1" x14ac:dyDescent="0.25">
      <c r="A371" s="345" t="s">
        <v>651</v>
      </c>
      <c r="B371" s="345" t="s">
        <v>294</v>
      </c>
      <c r="C371" s="346" t="s">
        <v>101</v>
      </c>
      <c r="D371" s="347">
        <v>0</v>
      </c>
      <c r="E371" s="503">
        <v>0</v>
      </c>
      <c r="F371" s="499"/>
      <c r="G371" s="347">
        <v>0</v>
      </c>
    </row>
    <row r="372" spans="1:7" hidden="1" x14ac:dyDescent="0.25">
      <c r="A372" s="345" t="s">
        <v>652</v>
      </c>
      <c r="B372" s="345" t="s">
        <v>442</v>
      </c>
      <c r="C372" s="346" t="s">
        <v>443</v>
      </c>
      <c r="D372" s="347">
        <v>1000</v>
      </c>
      <c r="E372" s="503">
        <v>300</v>
      </c>
      <c r="F372" s="499"/>
      <c r="G372" s="347">
        <v>30</v>
      </c>
    </row>
    <row r="373" spans="1:7" hidden="1" x14ac:dyDescent="0.25">
      <c r="A373" s="345" t="s">
        <v>653</v>
      </c>
      <c r="B373" s="345" t="s">
        <v>314</v>
      </c>
      <c r="C373" s="346" t="s">
        <v>445</v>
      </c>
      <c r="D373" s="347">
        <v>1500</v>
      </c>
      <c r="E373" s="503">
        <v>1000</v>
      </c>
      <c r="F373" s="499"/>
      <c r="G373" s="347">
        <v>66.666666666666671</v>
      </c>
    </row>
    <row r="374" spans="1:7" hidden="1" x14ac:dyDescent="0.25">
      <c r="A374" s="345" t="s">
        <v>654</v>
      </c>
      <c r="B374" s="345" t="s">
        <v>296</v>
      </c>
      <c r="C374" s="346" t="s">
        <v>104</v>
      </c>
      <c r="D374" s="347">
        <v>2000</v>
      </c>
      <c r="E374" s="503">
        <v>3200</v>
      </c>
      <c r="F374" s="499"/>
      <c r="G374" s="347">
        <v>160</v>
      </c>
    </row>
    <row r="375" spans="1:7" hidden="1" x14ac:dyDescent="0.25">
      <c r="A375" s="342" t="s">
        <v>324</v>
      </c>
      <c r="B375" s="342" t="s">
        <v>447</v>
      </c>
      <c r="C375" s="343" t="s">
        <v>164</v>
      </c>
      <c r="D375" s="344">
        <v>7156</v>
      </c>
      <c r="E375" s="502">
        <v>7156</v>
      </c>
      <c r="F375" s="499"/>
      <c r="G375" s="344">
        <v>100</v>
      </c>
    </row>
    <row r="376" spans="1:7" hidden="1" x14ac:dyDescent="0.25">
      <c r="A376" s="342" t="s">
        <v>324</v>
      </c>
      <c r="B376" s="342" t="s">
        <v>448</v>
      </c>
      <c r="C376" s="343" t="s">
        <v>190</v>
      </c>
      <c r="D376" s="344">
        <v>7156</v>
      </c>
      <c r="E376" s="502">
        <v>7156</v>
      </c>
      <c r="F376" s="499"/>
      <c r="G376" s="344">
        <v>100</v>
      </c>
    </row>
    <row r="377" spans="1:7" hidden="1" x14ac:dyDescent="0.25">
      <c r="A377" s="345" t="s">
        <v>655</v>
      </c>
      <c r="B377" s="345" t="s">
        <v>293</v>
      </c>
      <c r="C377" s="346" t="s">
        <v>450</v>
      </c>
      <c r="D377" s="347">
        <v>7156</v>
      </c>
      <c r="E377" s="503">
        <v>7156</v>
      </c>
      <c r="F377" s="499"/>
      <c r="G377" s="347">
        <v>100</v>
      </c>
    </row>
    <row r="378" spans="1:7" hidden="1" x14ac:dyDescent="0.25">
      <c r="A378" s="342" t="s">
        <v>324</v>
      </c>
      <c r="B378" s="342" t="s">
        <v>562</v>
      </c>
      <c r="C378" s="343" t="s">
        <v>563</v>
      </c>
      <c r="D378" s="344">
        <v>31350</v>
      </c>
      <c r="E378" s="502">
        <v>28462.080000000002</v>
      </c>
      <c r="F378" s="499"/>
      <c r="G378" s="344">
        <v>90.78813397129187</v>
      </c>
    </row>
    <row r="379" spans="1:7" hidden="1" x14ac:dyDescent="0.25">
      <c r="A379" s="342" t="s">
        <v>324</v>
      </c>
      <c r="B379" s="342" t="s">
        <v>564</v>
      </c>
      <c r="C379" s="343" t="s">
        <v>565</v>
      </c>
      <c r="D379" s="344">
        <v>31350</v>
      </c>
      <c r="E379" s="502">
        <v>28462.080000000002</v>
      </c>
      <c r="F379" s="499"/>
      <c r="G379" s="344">
        <v>90.78813397129187</v>
      </c>
    </row>
    <row r="380" spans="1:7" hidden="1" x14ac:dyDescent="0.25">
      <c r="A380" s="345" t="s">
        <v>656</v>
      </c>
      <c r="B380" s="345" t="s">
        <v>567</v>
      </c>
      <c r="C380" s="346" t="s">
        <v>633</v>
      </c>
      <c r="D380" s="347">
        <v>31350</v>
      </c>
      <c r="E380" s="503">
        <v>28462.080000000002</v>
      </c>
      <c r="F380" s="499"/>
      <c r="G380" s="347">
        <v>90.78813397129187</v>
      </c>
    </row>
    <row r="381" spans="1:7" hidden="1" x14ac:dyDescent="0.25">
      <c r="A381" s="336" t="s">
        <v>352</v>
      </c>
      <c r="B381" s="336" t="s">
        <v>657</v>
      </c>
      <c r="C381" s="337" t="s">
        <v>658</v>
      </c>
      <c r="D381" s="338">
        <v>452785</v>
      </c>
      <c r="E381" s="498">
        <v>452666.39</v>
      </c>
      <c r="F381" s="499"/>
      <c r="G381" s="338">
        <v>99.973804344225186</v>
      </c>
    </row>
    <row r="382" spans="1:7" hidden="1" x14ac:dyDescent="0.25">
      <c r="A382" s="339" t="s">
        <v>324</v>
      </c>
      <c r="B382" s="339" t="s">
        <v>354</v>
      </c>
      <c r="C382" s="340" t="s">
        <v>24</v>
      </c>
      <c r="D382" s="341">
        <v>452785</v>
      </c>
      <c r="E382" s="506">
        <v>452666.39</v>
      </c>
      <c r="F382" s="499"/>
      <c r="G382" s="341">
        <v>99.973804344225186</v>
      </c>
    </row>
    <row r="383" spans="1:7" hidden="1" x14ac:dyDescent="0.25">
      <c r="A383" s="342" t="s">
        <v>324</v>
      </c>
      <c r="B383" s="342" t="s">
        <v>366</v>
      </c>
      <c r="C383" s="343" t="s">
        <v>38</v>
      </c>
      <c r="D383" s="344">
        <v>445248.18</v>
      </c>
      <c r="E383" s="502">
        <v>445129.57</v>
      </c>
      <c r="F383" s="499"/>
      <c r="G383" s="344">
        <v>99.973360924237809</v>
      </c>
    </row>
    <row r="384" spans="1:7" hidden="1" x14ac:dyDescent="0.25">
      <c r="A384" s="342" t="s">
        <v>324</v>
      </c>
      <c r="B384" s="342" t="s">
        <v>367</v>
      </c>
      <c r="C384" s="343" t="s">
        <v>138</v>
      </c>
      <c r="D384" s="344">
        <v>26950</v>
      </c>
      <c r="E384" s="502">
        <v>26870</v>
      </c>
      <c r="F384" s="499"/>
      <c r="G384" s="344">
        <v>99.70315398886828</v>
      </c>
    </row>
    <row r="385" spans="1:7" hidden="1" x14ac:dyDescent="0.25">
      <c r="A385" s="345" t="s">
        <v>659</v>
      </c>
      <c r="B385" s="345" t="s">
        <v>300</v>
      </c>
      <c r="C385" s="346" t="s">
        <v>87</v>
      </c>
      <c r="D385" s="347">
        <v>22950</v>
      </c>
      <c r="E385" s="503">
        <v>23870</v>
      </c>
      <c r="F385" s="499"/>
      <c r="G385" s="347">
        <v>104.00871459694989</v>
      </c>
    </row>
    <row r="386" spans="1:7" hidden="1" x14ac:dyDescent="0.25">
      <c r="A386" s="345" t="s">
        <v>660</v>
      </c>
      <c r="B386" s="345" t="s">
        <v>415</v>
      </c>
      <c r="C386" s="346" t="s">
        <v>88</v>
      </c>
      <c r="D386" s="347">
        <v>3000</v>
      </c>
      <c r="E386" s="503">
        <v>3000</v>
      </c>
      <c r="F386" s="499"/>
      <c r="G386" s="347">
        <v>100</v>
      </c>
    </row>
    <row r="387" spans="1:7" hidden="1" x14ac:dyDescent="0.25">
      <c r="A387" s="345" t="s">
        <v>661</v>
      </c>
      <c r="B387" s="345" t="s">
        <v>417</v>
      </c>
      <c r="C387" s="346" t="s">
        <v>418</v>
      </c>
      <c r="D387" s="347">
        <v>1000</v>
      </c>
      <c r="E387" s="503">
        <v>0</v>
      </c>
      <c r="F387" s="499"/>
      <c r="G387" s="347">
        <v>0</v>
      </c>
    </row>
    <row r="388" spans="1:7" hidden="1" x14ac:dyDescent="0.25">
      <c r="A388" s="342" t="s">
        <v>324</v>
      </c>
      <c r="B388" s="342" t="s">
        <v>419</v>
      </c>
      <c r="C388" s="343" t="s">
        <v>108</v>
      </c>
      <c r="D388" s="344">
        <v>307170.64</v>
      </c>
      <c r="E388" s="502">
        <v>307141.33</v>
      </c>
      <c r="F388" s="499"/>
      <c r="G388" s="344">
        <v>99.990458072425156</v>
      </c>
    </row>
    <row r="389" spans="1:7" hidden="1" x14ac:dyDescent="0.25">
      <c r="A389" s="345" t="s">
        <v>662</v>
      </c>
      <c r="B389" s="345" t="s">
        <v>316</v>
      </c>
      <c r="C389" s="346" t="s">
        <v>421</v>
      </c>
      <c r="D389" s="347">
        <v>93000</v>
      </c>
      <c r="E389" s="503">
        <v>104434.04</v>
      </c>
      <c r="F389" s="499"/>
      <c r="G389" s="347">
        <v>112.29466666666667</v>
      </c>
    </row>
    <row r="390" spans="1:7" hidden="1" x14ac:dyDescent="0.25">
      <c r="A390" s="345" t="s">
        <v>663</v>
      </c>
      <c r="B390" s="345" t="s">
        <v>423</v>
      </c>
      <c r="C390" s="346" t="s">
        <v>90</v>
      </c>
      <c r="D390" s="347">
        <v>198920.64</v>
      </c>
      <c r="E390" s="503">
        <v>188050.92</v>
      </c>
      <c r="F390" s="499"/>
      <c r="G390" s="347">
        <v>94.535649995897856</v>
      </c>
    </row>
    <row r="391" spans="1:7" hidden="1" x14ac:dyDescent="0.25">
      <c r="A391" s="345" t="s">
        <v>664</v>
      </c>
      <c r="B391" s="345" t="s">
        <v>318</v>
      </c>
      <c r="C391" s="346" t="s">
        <v>425</v>
      </c>
      <c r="D391" s="347">
        <v>14250</v>
      </c>
      <c r="E391" s="503">
        <v>13656.37</v>
      </c>
      <c r="F391" s="499"/>
      <c r="G391" s="347">
        <v>95.834175438596489</v>
      </c>
    </row>
    <row r="392" spans="1:7" hidden="1" x14ac:dyDescent="0.25">
      <c r="A392" s="345" t="s">
        <v>665</v>
      </c>
      <c r="B392" s="345" t="s">
        <v>427</v>
      </c>
      <c r="C392" s="346" t="s">
        <v>428</v>
      </c>
      <c r="D392" s="347">
        <v>1000</v>
      </c>
      <c r="E392" s="503">
        <v>1000</v>
      </c>
      <c r="F392" s="499"/>
      <c r="G392" s="347">
        <v>100</v>
      </c>
    </row>
    <row r="393" spans="1:7" hidden="1" x14ac:dyDescent="0.25">
      <c r="A393" s="342" t="s">
        <v>324</v>
      </c>
      <c r="B393" s="342" t="s">
        <v>429</v>
      </c>
      <c r="C393" s="343" t="s">
        <v>110</v>
      </c>
      <c r="D393" s="344">
        <v>104871.79</v>
      </c>
      <c r="E393" s="502">
        <v>104871.79</v>
      </c>
      <c r="F393" s="499"/>
      <c r="G393" s="344">
        <v>100</v>
      </c>
    </row>
    <row r="394" spans="1:7" hidden="1" x14ac:dyDescent="0.25">
      <c r="A394" s="345" t="s">
        <v>666</v>
      </c>
      <c r="B394" s="345" t="s">
        <v>431</v>
      </c>
      <c r="C394" s="346" t="s">
        <v>160</v>
      </c>
      <c r="D394" s="347">
        <v>12778.69</v>
      </c>
      <c r="E394" s="503">
        <v>12898.9</v>
      </c>
      <c r="F394" s="499"/>
      <c r="G394" s="347">
        <v>100.94070675476125</v>
      </c>
    </row>
    <row r="395" spans="1:7" hidden="1" x14ac:dyDescent="0.25">
      <c r="A395" s="345" t="s">
        <v>667</v>
      </c>
      <c r="B395" s="345" t="s">
        <v>433</v>
      </c>
      <c r="C395" s="346" t="s">
        <v>95</v>
      </c>
      <c r="D395" s="347">
        <v>40000</v>
      </c>
      <c r="E395" s="503">
        <v>39879.79</v>
      </c>
      <c r="F395" s="499"/>
      <c r="G395" s="347">
        <v>99.699475000000007</v>
      </c>
    </row>
    <row r="396" spans="1:7" hidden="1" x14ac:dyDescent="0.25">
      <c r="A396" s="345" t="s">
        <v>668</v>
      </c>
      <c r="B396" s="345" t="s">
        <v>312</v>
      </c>
      <c r="C396" s="346" t="s">
        <v>97</v>
      </c>
      <c r="D396" s="347">
        <v>10000</v>
      </c>
      <c r="E396" s="503">
        <v>10000</v>
      </c>
      <c r="F396" s="499"/>
      <c r="G396" s="347">
        <v>100</v>
      </c>
    </row>
    <row r="397" spans="1:7" hidden="1" x14ac:dyDescent="0.25">
      <c r="A397" s="345" t="s">
        <v>669</v>
      </c>
      <c r="B397" s="345" t="s">
        <v>436</v>
      </c>
      <c r="C397" s="346" t="s">
        <v>98</v>
      </c>
      <c r="D397" s="347">
        <v>10000</v>
      </c>
      <c r="E397" s="503">
        <v>10000</v>
      </c>
      <c r="F397" s="499"/>
      <c r="G397" s="347">
        <v>100</v>
      </c>
    </row>
    <row r="398" spans="1:7" hidden="1" x14ac:dyDescent="0.25">
      <c r="A398" s="345" t="s">
        <v>670</v>
      </c>
      <c r="B398" s="345" t="s">
        <v>302</v>
      </c>
      <c r="C398" s="346" t="s">
        <v>99</v>
      </c>
      <c r="D398" s="347">
        <v>11748.75</v>
      </c>
      <c r="E398" s="503">
        <v>11748.75</v>
      </c>
      <c r="F398" s="499"/>
      <c r="G398" s="347">
        <v>100</v>
      </c>
    </row>
    <row r="399" spans="1:7" hidden="1" x14ac:dyDescent="0.25">
      <c r="A399" s="345" t="s">
        <v>671</v>
      </c>
      <c r="B399" s="345" t="s">
        <v>439</v>
      </c>
      <c r="C399" s="346" t="s">
        <v>100</v>
      </c>
      <c r="D399" s="347">
        <v>20344.349999999999</v>
      </c>
      <c r="E399" s="503">
        <v>20344.349999999999</v>
      </c>
      <c r="F399" s="499"/>
      <c r="G399" s="347">
        <v>100</v>
      </c>
    </row>
    <row r="400" spans="1:7" hidden="1" x14ac:dyDescent="0.25">
      <c r="A400" s="342" t="s">
        <v>324</v>
      </c>
      <c r="B400" s="342" t="s">
        <v>401</v>
      </c>
      <c r="C400" s="343" t="s">
        <v>104</v>
      </c>
      <c r="D400" s="344">
        <v>6255.75</v>
      </c>
      <c r="E400" s="502">
        <v>6246.45</v>
      </c>
      <c r="F400" s="499"/>
      <c r="G400" s="344">
        <v>99.851336770171443</v>
      </c>
    </row>
    <row r="401" spans="1:7" hidden="1" x14ac:dyDescent="0.25">
      <c r="A401" s="345" t="s">
        <v>672</v>
      </c>
      <c r="B401" s="345" t="s">
        <v>442</v>
      </c>
      <c r="C401" s="346" t="s">
        <v>443</v>
      </c>
      <c r="D401" s="347">
        <v>475</v>
      </c>
      <c r="E401" s="503">
        <v>300</v>
      </c>
      <c r="F401" s="499"/>
      <c r="G401" s="347">
        <v>63.157894736842103</v>
      </c>
    </row>
    <row r="402" spans="1:7" hidden="1" x14ac:dyDescent="0.25">
      <c r="A402" s="345" t="s">
        <v>673</v>
      </c>
      <c r="B402" s="345" t="s">
        <v>314</v>
      </c>
      <c r="C402" s="346" t="s">
        <v>445</v>
      </c>
      <c r="D402" s="347">
        <v>285</v>
      </c>
      <c r="E402" s="503">
        <v>163</v>
      </c>
      <c r="F402" s="499"/>
      <c r="G402" s="347">
        <v>57.192982456140349</v>
      </c>
    </row>
    <row r="403" spans="1:7" hidden="1" x14ac:dyDescent="0.25">
      <c r="A403" s="345" t="s">
        <v>674</v>
      </c>
      <c r="B403" s="345" t="s">
        <v>296</v>
      </c>
      <c r="C403" s="346" t="s">
        <v>104</v>
      </c>
      <c r="D403" s="347">
        <v>5495.75</v>
      </c>
      <c r="E403" s="503">
        <v>5783.45</v>
      </c>
      <c r="F403" s="499"/>
      <c r="G403" s="347">
        <v>105.23495428285493</v>
      </c>
    </row>
    <row r="404" spans="1:7" hidden="1" x14ac:dyDescent="0.25">
      <c r="A404" s="342" t="s">
        <v>324</v>
      </c>
      <c r="B404" s="342" t="s">
        <v>447</v>
      </c>
      <c r="C404" s="343" t="s">
        <v>164</v>
      </c>
      <c r="D404" s="344">
        <v>7536.82</v>
      </c>
      <c r="E404" s="502">
        <v>7536.82</v>
      </c>
      <c r="F404" s="499"/>
      <c r="G404" s="344">
        <v>100</v>
      </c>
    </row>
    <row r="405" spans="1:7" hidden="1" x14ac:dyDescent="0.25">
      <c r="A405" s="342" t="s">
        <v>324</v>
      </c>
      <c r="B405" s="342" t="s">
        <v>448</v>
      </c>
      <c r="C405" s="343" t="s">
        <v>190</v>
      </c>
      <c r="D405" s="344">
        <v>7536.82</v>
      </c>
      <c r="E405" s="502">
        <v>7536.82</v>
      </c>
      <c r="F405" s="499"/>
      <c r="G405" s="344">
        <v>100</v>
      </c>
    </row>
    <row r="406" spans="1:7" hidden="1" x14ac:dyDescent="0.25">
      <c r="A406" s="345" t="s">
        <v>675</v>
      </c>
      <c r="B406" s="345" t="s">
        <v>293</v>
      </c>
      <c r="C406" s="346" t="s">
        <v>450</v>
      </c>
      <c r="D406" s="347">
        <v>7536.82</v>
      </c>
      <c r="E406" s="503">
        <v>7536.82</v>
      </c>
      <c r="F406" s="499"/>
      <c r="G406" s="347">
        <v>100</v>
      </c>
    </row>
    <row r="407" spans="1:7" hidden="1" x14ac:dyDescent="0.25">
      <c r="A407" s="336" t="s">
        <v>352</v>
      </c>
      <c r="B407" s="336" t="s">
        <v>676</v>
      </c>
      <c r="C407" s="337" t="s">
        <v>677</v>
      </c>
      <c r="D407" s="338">
        <v>282670</v>
      </c>
      <c r="E407" s="498">
        <v>282670</v>
      </c>
      <c r="F407" s="499"/>
      <c r="G407" s="338">
        <v>100</v>
      </c>
    </row>
    <row r="408" spans="1:7" hidden="1" x14ac:dyDescent="0.25">
      <c r="A408" s="339" t="s">
        <v>324</v>
      </c>
      <c r="B408" s="339" t="s">
        <v>354</v>
      </c>
      <c r="C408" s="340" t="s">
        <v>24</v>
      </c>
      <c r="D408" s="341">
        <v>282670</v>
      </c>
      <c r="E408" s="506">
        <v>282670</v>
      </c>
      <c r="F408" s="499"/>
      <c r="G408" s="341">
        <v>100</v>
      </c>
    </row>
    <row r="409" spans="1:7" hidden="1" x14ac:dyDescent="0.25">
      <c r="A409" s="342" t="s">
        <v>324</v>
      </c>
      <c r="B409" s="342" t="s">
        <v>366</v>
      </c>
      <c r="C409" s="343" t="s">
        <v>38</v>
      </c>
      <c r="D409" s="344">
        <v>277670</v>
      </c>
      <c r="E409" s="502">
        <v>277670</v>
      </c>
      <c r="F409" s="499"/>
      <c r="G409" s="344">
        <v>100</v>
      </c>
    </row>
    <row r="410" spans="1:7" hidden="1" x14ac:dyDescent="0.25">
      <c r="A410" s="342" t="s">
        <v>324</v>
      </c>
      <c r="B410" s="342" t="s">
        <v>367</v>
      </c>
      <c r="C410" s="343" t="s">
        <v>138</v>
      </c>
      <c r="D410" s="344">
        <v>18686</v>
      </c>
      <c r="E410" s="502">
        <v>18686</v>
      </c>
      <c r="F410" s="499"/>
      <c r="G410" s="344">
        <v>100</v>
      </c>
    </row>
    <row r="411" spans="1:7" hidden="1" x14ac:dyDescent="0.25">
      <c r="A411" s="345" t="s">
        <v>678</v>
      </c>
      <c r="B411" s="345" t="s">
        <v>300</v>
      </c>
      <c r="C411" s="346" t="s">
        <v>87</v>
      </c>
      <c r="D411" s="347">
        <v>7686</v>
      </c>
      <c r="E411" s="503">
        <v>7686</v>
      </c>
      <c r="F411" s="499"/>
      <c r="G411" s="347">
        <v>100</v>
      </c>
    </row>
    <row r="412" spans="1:7" hidden="1" x14ac:dyDescent="0.25">
      <c r="A412" s="345" t="s">
        <v>679</v>
      </c>
      <c r="B412" s="345" t="s">
        <v>415</v>
      </c>
      <c r="C412" s="346" t="s">
        <v>88</v>
      </c>
      <c r="D412" s="347">
        <v>1000</v>
      </c>
      <c r="E412" s="503">
        <v>1000</v>
      </c>
      <c r="F412" s="499"/>
      <c r="G412" s="347">
        <v>100</v>
      </c>
    </row>
    <row r="413" spans="1:7" hidden="1" x14ac:dyDescent="0.25">
      <c r="A413" s="345" t="s">
        <v>680</v>
      </c>
      <c r="B413" s="345" t="s">
        <v>417</v>
      </c>
      <c r="C413" s="346" t="s">
        <v>418</v>
      </c>
      <c r="D413" s="347">
        <v>10000</v>
      </c>
      <c r="E413" s="503">
        <v>10000</v>
      </c>
      <c r="F413" s="499"/>
      <c r="G413" s="347">
        <v>100</v>
      </c>
    </row>
    <row r="414" spans="1:7" hidden="1" x14ac:dyDescent="0.25">
      <c r="A414" s="342" t="s">
        <v>324</v>
      </c>
      <c r="B414" s="342" t="s">
        <v>419</v>
      </c>
      <c r="C414" s="343" t="s">
        <v>108</v>
      </c>
      <c r="D414" s="344">
        <v>167005.92000000001</v>
      </c>
      <c r="E414" s="502">
        <v>167005.92000000001</v>
      </c>
      <c r="F414" s="499"/>
      <c r="G414" s="344">
        <v>100</v>
      </c>
    </row>
    <row r="415" spans="1:7" hidden="1" x14ac:dyDescent="0.25">
      <c r="A415" s="345" t="s">
        <v>681</v>
      </c>
      <c r="B415" s="345" t="s">
        <v>316</v>
      </c>
      <c r="C415" s="346" t="s">
        <v>421</v>
      </c>
      <c r="D415" s="347">
        <v>46323.61</v>
      </c>
      <c r="E415" s="503">
        <v>46323.61</v>
      </c>
      <c r="F415" s="499"/>
      <c r="G415" s="347">
        <v>100</v>
      </c>
    </row>
    <row r="416" spans="1:7" hidden="1" x14ac:dyDescent="0.25">
      <c r="A416" s="345" t="s">
        <v>682</v>
      </c>
      <c r="B416" s="345" t="s">
        <v>423</v>
      </c>
      <c r="C416" s="346" t="s">
        <v>90</v>
      </c>
      <c r="D416" s="347">
        <v>120682.31</v>
      </c>
      <c r="E416" s="503">
        <v>120682.31</v>
      </c>
      <c r="F416" s="499"/>
      <c r="G416" s="347">
        <v>100</v>
      </c>
    </row>
    <row r="417" spans="1:7" hidden="1" x14ac:dyDescent="0.25">
      <c r="A417" s="345" t="s">
        <v>683</v>
      </c>
      <c r="B417" s="345" t="s">
        <v>427</v>
      </c>
      <c r="C417" s="346" t="s">
        <v>428</v>
      </c>
      <c r="D417" s="347">
        <v>0</v>
      </c>
      <c r="E417" s="503">
        <v>0</v>
      </c>
      <c r="F417" s="499"/>
      <c r="G417" s="347">
        <v>0</v>
      </c>
    </row>
    <row r="418" spans="1:7" hidden="1" x14ac:dyDescent="0.25">
      <c r="A418" s="342" t="s">
        <v>324</v>
      </c>
      <c r="B418" s="342" t="s">
        <v>429</v>
      </c>
      <c r="C418" s="343" t="s">
        <v>110</v>
      </c>
      <c r="D418" s="344">
        <v>73778.36</v>
      </c>
      <c r="E418" s="502">
        <v>73778.36</v>
      </c>
      <c r="F418" s="499"/>
      <c r="G418" s="344">
        <v>100</v>
      </c>
    </row>
    <row r="419" spans="1:7" hidden="1" x14ac:dyDescent="0.25">
      <c r="A419" s="345" t="s">
        <v>684</v>
      </c>
      <c r="B419" s="345" t="s">
        <v>431</v>
      </c>
      <c r="C419" s="346" t="s">
        <v>160</v>
      </c>
      <c r="D419" s="347">
        <v>17000</v>
      </c>
      <c r="E419" s="503">
        <v>15720.04</v>
      </c>
      <c r="F419" s="499"/>
      <c r="G419" s="347">
        <v>92.47082352941176</v>
      </c>
    </row>
    <row r="420" spans="1:7" hidden="1" x14ac:dyDescent="0.25">
      <c r="A420" s="345" t="s">
        <v>685</v>
      </c>
      <c r="B420" s="345" t="s">
        <v>433</v>
      </c>
      <c r="C420" s="346" t="s">
        <v>95</v>
      </c>
      <c r="D420" s="347">
        <v>32500</v>
      </c>
      <c r="E420" s="503">
        <v>32500</v>
      </c>
      <c r="F420" s="499"/>
      <c r="G420" s="347">
        <v>100</v>
      </c>
    </row>
    <row r="421" spans="1:7" hidden="1" x14ac:dyDescent="0.25">
      <c r="A421" s="345" t="s">
        <v>686</v>
      </c>
      <c r="B421" s="345" t="s">
        <v>312</v>
      </c>
      <c r="C421" s="346" t="s">
        <v>97</v>
      </c>
      <c r="D421" s="347">
        <v>17000</v>
      </c>
      <c r="E421" s="503">
        <v>18279.96</v>
      </c>
      <c r="F421" s="499"/>
      <c r="G421" s="347">
        <v>107.52917647058824</v>
      </c>
    </row>
    <row r="422" spans="1:7" hidden="1" x14ac:dyDescent="0.25">
      <c r="A422" s="345" t="s">
        <v>687</v>
      </c>
      <c r="B422" s="345" t="s">
        <v>302</v>
      </c>
      <c r="C422" s="346" t="s">
        <v>99</v>
      </c>
      <c r="D422" s="347">
        <v>7278.36</v>
      </c>
      <c r="E422" s="503">
        <v>7278.36</v>
      </c>
      <c r="F422" s="499"/>
      <c r="G422" s="347">
        <v>100</v>
      </c>
    </row>
    <row r="423" spans="1:7" hidden="1" x14ac:dyDescent="0.25">
      <c r="A423" s="342" t="s">
        <v>324</v>
      </c>
      <c r="B423" s="342" t="s">
        <v>401</v>
      </c>
      <c r="C423" s="343" t="s">
        <v>104</v>
      </c>
      <c r="D423" s="344">
        <v>18199.72</v>
      </c>
      <c r="E423" s="502">
        <v>18199.72</v>
      </c>
      <c r="F423" s="499"/>
      <c r="G423" s="344">
        <v>100</v>
      </c>
    </row>
    <row r="424" spans="1:7" hidden="1" x14ac:dyDescent="0.25">
      <c r="A424" s="345" t="s">
        <v>688</v>
      </c>
      <c r="B424" s="345" t="s">
        <v>310</v>
      </c>
      <c r="C424" s="346" t="s">
        <v>163</v>
      </c>
      <c r="D424" s="347">
        <v>17199.72</v>
      </c>
      <c r="E424" s="503">
        <v>17199.72</v>
      </c>
      <c r="F424" s="499"/>
      <c r="G424" s="347">
        <v>100</v>
      </c>
    </row>
    <row r="425" spans="1:7" hidden="1" x14ac:dyDescent="0.25">
      <c r="A425" s="345" t="s">
        <v>689</v>
      </c>
      <c r="B425" s="345" t="s">
        <v>442</v>
      </c>
      <c r="C425" s="346" t="s">
        <v>443</v>
      </c>
      <c r="D425" s="347">
        <v>1000</v>
      </c>
      <c r="E425" s="503">
        <v>1000</v>
      </c>
      <c r="F425" s="499"/>
      <c r="G425" s="347">
        <v>100</v>
      </c>
    </row>
    <row r="426" spans="1:7" hidden="1" x14ac:dyDescent="0.25">
      <c r="A426" s="342" t="s">
        <v>324</v>
      </c>
      <c r="B426" s="342" t="s">
        <v>447</v>
      </c>
      <c r="C426" s="343" t="s">
        <v>164</v>
      </c>
      <c r="D426" s="344">
        <v>5000</v>
      </c>
      <c r="E426" s="502">
        <v>5000</v>
      </c>
      <c r="F426" s="499"/>
      <c r="G426" s="344">
        <v>100</v>
      </c>
    </row>
    <row r="427" spans="1:7" hidden="1" x14ac:dyDescent="0.25">
      <c r="A427" s="342" t="s">
        <v>324</v>
      </c>
      <c r="B427" s="342" t="s">
        <v>448</v>
      </c>
      <c r="C427" s="343" t="s">
        <v>190</v>
      </c>
      <c r="D427" s="344">
        <v>5000</v>
      </c>
      <c r="E427" s="502">
        <v>5000</v>
      </c>
      <c r="F427" s="499"/>
      <c r="G427" s="344">
        <v>100</v>
      </c>
    </row>
    <row r="428" spans="1:7" hidden="1" x14ac:dyDescent="0.25">
      <c r="A428" s="345" t="s">
        <v>690</v>
      </c>
      <c r="B428" s="345" t="s">
        <v>293</v>
      </c>
      <c r="C428" s="346" t="s">
        <v>450</v>
      </c>
      <c r="D428" s="347">
        <v>5000</v>
      </c>
      <c r="E428" s="503">
        <v>5000</v>
      </c>
      <c r="F428" s="499"/>
      <c r="G428" s="347">
        <v>100</v>
      </c>
    </row>
    <row r="429" spans="1:7" hidden="1" x14ac:dyDescent="0.25">
      <c r="A429" s="336" t="s">
        <v>352</v>
      </c>
      <c r="B429" s="336" t="s">
        <v>691</v>
      </c>
      <c r="C429" s="337" t="s">
        <v>692</v>
      </c>
      <c r="D429" s="338">
        <v>263605</v>
      </c>
      <c r="E429" s="498">
        <v>263605</v>
      </c>
      <c r="F429" s="499"/>
      <c r="G429" s="338">
        <v>100</v>
      </c>
    </row>
    <row r="430" spans="1:7" hidden="1" x14ac:dyDescent="0.25">
      <c r="A430" s="339" t="s">
        <v>324</v>
      </c>
      <c r="B430" s="339" t="s">
        <v>354</v>
      </c>
      <c r="C430" s="340" t="s">
        <v>24</v>
      </c>
      <c r="D430" s="341">
        <v>263605</v>
      </c>
      <c r="E430" s="506">
        <v>263605</v>
      </c>
      <c r="F430" s="499"/>
      <c r="G430" s="341">
        <v>100</v>
      </c>
    </row>
    <row r="431" spans="1:7" hidden="1" x14ac:dyDescent="0.25">
      <c r="A431" s="342" t="s">
        <v>324</v>
      </c>
      <c r="B431" s="342" t="s">
        <v>366</v>
      </c>
      <c r="C431" s="343" t="s">
        <v>38</v>
      </c>
      <c r="D431" s="344">
        <v>257005</v>
      </c>
      <c r="E431" s="502">
        <v>257005</v>
      </c>
      <c r="F431" s="499"/>
      <c r="G431" s="344">
        <v>100</v>
      </c>
    </row>
    <row r="432" spans="1:7" hidden="1" x14ac:dyDescent="0.25">
      <c r="A432" s="342" t="s">
        <v>324</v>
      </c>
      <c r="B432" s="342" t="s">
        <v>367</v>
      </c>
      <c r="C432" s="343" t="s">
        <v>138</v>
      </c>
      <c r="D432" s="344">
        <v>8000</v>
      </c>
      <c r="E432" s="502">
        <v>8000</v>
      </c>
      <c r="F432" s="499"/>
      <c r="G432" s="344">
        <v>100</v>
      </c>
    </row>
    <row r="433" spans="1:7" hidden="1" x14ac:dyDescent="0.25">
      <c r="A433" s="345" t="s">
        <v>693</v>
      </c>
      <c r="B433" s="345" t="s">
        <v>300</v>
      </c>
      <c r="C433" s="346" t="s">
        <v>87</v>
      </c>
      <c r="D433" s="347">
        <v>2000</v>
      </c>
      <c r="E433" s="503">
        <v>1100</v>
      </c>
      <c r="F433" s="499"/>
      <c r="G433" s="347">
        <v>55</v>
      </c>
    </row>
    <row r="434" spans="1:7" hidden="1" x14ac:dyDescent="0.25">
      <c r="A434" s="345" t="s">
        <v>694</v>
      </c>
      <c r="B434" s="345" t="s">
        <v>415</v>
      </c>
      <c r="C434" s="346" t="s">
        <v>88</v>
      </c>
      <c r="D434" s="347">
        <v>3500</v>
      </c>
      <c r="E434" s="503">
        <v>4511.6000000000004</v>
      </c>
      <c r="F434" s="499"/>
      <c r="G434" s="347">
        <v>128.90285714285713</v>
      </c>
    </row>
    <row r="435" spans="1:7" hidden="1" x14ac:dyDescent="0.25">
      <c r="A435" s="345" t="s">
        <v>695</v>
      </c>
      <c r="B435" s="345" t="s">
        <v>417</v>
      </c>
      <c r="C435" s="346" t="s">
        <v>418</v>
      </c>
      <c r="D435" s="347">
        <v>2500</v>
      </c>
      <c r="E435" s="503">
        <v>2388.4</v>
      </c>
      <c r="F435" s="499"/>
      <c r="G435" s="347">
        <v>95.536000000000001</v>
      </c>
    </row>
    <row r="436" spans="1:7" hidden="1" x14ac:dyDescent="0.25">
      <c r="A436" s="342" t="s">
        <v>324</v>
      </c>
      <c r="B436" s="342" t="s">
        <v>419</v>
      </c>
      <c r="C436" s="343" t="s">
        <v>108</v>
      </c>
      <c r="D436" s="344">
        <v>171015.53</v>
      </c>
      <c r="E436" s="502">
        <v>171015.53</v>
      </c>
      <c r="F436" s="499"/>
      <c r="G436" s="344">
        <v>100</v>
      </c>
    </row>
    <row r="437" spans="1:7" hidden="1" x14ac:dyDescent="0.25">
      <c r="A437" s="345" t="s">
        <v>696</v>
      </c>
      <c r="B437" s="345" t="s">
        <v>316</v>
      </c>
      <c r="C437" s="346" t="s">
        <v>421</v>
      </c>
      <c r="D437" s="347">
        <v>44515.53</v>
      </c>
      <c r="E437" s="503">
        <v>49247.69</v>
      </c>
      <c r="F437" s="499"/>
      <c r="G437" s="347">
        <v>110.63035754039096</v>
      </c>
    </row>
    <row r="438" spans="1:7" hidden="1" x14ac:dyDescent="0.25">
      <c r="A438" s="345" t="s">
        <v>697</v>
      </c>
      <c r="B438" s="345" t="s">
        <v>423</v>
      </c>
      <c r="C438" s="346" t="s">
        <v>90</v>
      </c>
      <c r="D438" s="347">
        <v>119000</v>
      </c>
      <c r="E438" s="503">
        <v>116776.59</v>
      </c>
      <c r="F438" s="499"/>
      <c r="G438" s="347">
        <v>98.131588235294117</v>
      </c>
    </row>
    <row r="439" spans="1:7" hidden="1" x14ac:dyDescent="0.25">
      <c r="A439" s="345" t="s">
        <v>698</v>
      </c>
      <c r="B439" s="345" t="s">
        <v>318</v>
      </c>
      <c r="C439" s="346" t="s">
        <v>425</v>
      </c>
      <c r="D439" s="347">
        <v>7500</v>
      </c>
      <c r="E439" s="503">
        <v>4991.25</v>
      </c>
      <c r="F439" s="499"/>
      <c r="G439" s="347">
        <v>66.55</v>
      </c>
    </row>
    <row r="440" spans="1:7" hidden="1" x14ac:dyDescent="0.25">
      <c r="A440" s="345" t="s">
        <v>699</v>
      </c>
      <c r="B440" s="345" t="s">
        <v>427</v>
      </c>
      <c r="C440" s="346" t="s">
        <v>428</v>
      </c>
      <c r="D440" s="347">
        <v>0</v>
      </c>
      <c r="E440" s="503">
        <v>0</v>
      </c>
      <c r="F440" s="499"/>
      <c r="G440" s="347">
        <v>0</v>
      </c>
    </row>
    <row r="441" spans="1:7" hidden="1" x14ac:dyDescent="0.25">
      <c r="A441" s="342" t="s">
        <v>324</v>
      </c>
      <c r="B441" s="342" t="s">
        <v>429</v>
      </c>
      <c r="C441" s="343" t="s">
        <v>110</v>
      </c>
      <c r="D441" s="344">
        <v>72552.5</v>
      </c>
      <c r="E441" s="502">
        <v>72552.5</v>
      </c>
      <c r="F441" s="499"/>
      <c r="G441" s="344">
        <v>100</v>
      </c>
    </row>
    <row r="442" spans="1:7" hidden="1" x14ac:dyDescent="0.25">
      <c r="A442" s="345" t="s">
        <v>700</v>
      </c>
      <c r="B442" s="345" t="s">
        <v>431</v>
      </c>
      <c r="C442" s="346" t="s">
        <v>160</v>
      </c>
      <c r="D442" s="347">
        <v>16000</v>
      </c>
      <c r="E442" s="503">
        <v>14841.81</v>
      </c>
      <c r="F442" s="499"/>
      <c r="G442" s="347">
        <v>92.761312500000003</v>
      </c>
    </row>
    <row r="443" spans="1:7" hidden="1" x14ac:dyDescent="0.25">
      <c r="A443" s="345" t="s">
        <v>701</v>
      </c>
      <c r="B443" s="345" t="s">
        <v>463</v>
      </c>
      <c r="C443" s="346" t="s">
        <v>94</v>
      </c>
      <c r="D443" s="347">
        <v>0</v>
      </c>
      <c r="E443" s="503">
        <v>0</v>
      </c>
      <c r="F443" s="499"/>
      <c r="G443" s="347">
        <v>0</v>
      </c>
    </row>
    <row r="444" spans="1:7" hidden="1" x14ac:dyDescent="0.25">
      <c r="A444" s="345" t="s">
        <v>702</v>
      </c>
      <c r="B444" s="345" t="s">
        <v>433</v>
      </c>
      <c r="C444" s="346" t="s">
        <v>95</v>
      </c>
      <c r="D444" s="347">
        <v>37000</v>
      </c>
      <c r="E444" s="503">
        <v>34860.67</v>
      </c>
      <c r="F444" s="499"/>
      <c r="G444" s="347">
        <v>94.21802702702702</v>
      </c>
    </row>
    <row r="445" spans="1:7" hidden="1" x14ac:dyDescent="0.25">
      <c r="A445" s="345" t="s">
        <v>703</v>
      </c>
      <c r="B445" s="345" t="s">
        <v>312</v>
      </c>
      <c r="C445" s="346" t="s">
        <v>97</v>
      </c>
      <c r="D445" s="347">
        <v>5000</v>
      </c>
      <c r="E445" s="503">
        <v>3181.44</v>
      </c>
      <c r="F445" s="499"/>
      <c r="G445" s="347">
        <v>63.628799999999998</v>
      </c>
    </row>
    <row r="446" spans="1:7" hidden="1" x14ac:dyDescent="0.25">
      <c r="A446" s="345" t="s">
        <v>704</v>
      </c>
      <c r="B446" s="345" t="s">
        <v>436</v>
      </c>
      <c r="C446" s="346" t="s">
        <v>98</v>
      </c>
      <c r="D446" s="347">
        <v>1552.5</v>
      </c>
      <c r="E446" s="503">
        <v>1815</v>
      </c>
      <c r="F446" s="499"/>
      <c r="G446" s="347">
        <v>116.90821256038647</v>
      </c>
    </row>
    <row r="447" spans="1:7" hidden="1" x14ac:dyDescent="0.25">
      <c r="A447" s="345" t="s">
        <v>705</v>
      </c>
      <c r="B447" s="345" t="s">
        <v>302</v>
      </c>
      <c r="C447" s="346" t="s">
        <v>99</v>
      </c>
      <c r="D447" s="347">
        <v>11500</v>
      </c>
      <c r="E447" s="503">
        <v>12262.58</v>
      </c>
      <c r="F447" s="499"/>
      <c r="G447" s="347">
        <v>106.63113043478261</v>
      </c>
    </row>
    <row r="448" spans="1:7" hidden="1" x14ac:dyDescent="0.25">
      <c r="A448" s="345" t="s">
        <v>706</v>
      </c>
      <c r="B448" s="345" t="s">
        <v>439</v>
      </c>
      <c r="C448" s="346" t="s">
        <v>100</v>
      </c>
      <c r="D448" s="347">
        <v>1500</v>
      </c>
      <c r="E448" s="503">
        <v>5591</v>
      </c>
      <c r="F448" s="499"/>
      <c r="G448" s="347">
        <v>372.73333333333335</v>
      </c>
    </row>
    <row r="449" spans="1:7" hidden="1" x14ac:dyDescent="0.25">
      <c r="A449" s="342" t="s">
        <v>324</v>
      </c>
      <c r="B449" s="342" t="s">
        <v>401</v>
      </c>
      <c r="C449" s="343" t="s">
        <v>104</v>
      </c>
      <c r="D449" s="344">
        <v>5436.97</v>
      </c>
      <c r="E449" s="502">
        <v>5436.97</v>
      </c>
      <c r="F449" s="499"/>
      <c r="G449" s="344">
        <v>100</v>
      </c>
    </row>
    <row r="450" spans="1:7" hidden="1" x14ac:dyDescent="0.25">
      <c r="A450" s="345" t="s">
        <v>707</v>
      </c>
      <c r="B450" s="345" t="s">
        <v>310</v>
      </c>
      <c r="C450" s="346" t="s">
        <v>163</v>
      </c>
      <c r="D450" s="347">
        <v>4836.97</v>
      </c>
      <c r="E450" s="503">
        <v>4836.97</v>
      </c>
      <c r="F450" s="499"/>
      <c r="G450" s="347">
        <v>100</v>
      </c>
    </row>
    <row r="451" spans="1:7" hidden="1" x14ac:dyDescent="0.25">
      <c r="A451" s="345" t="s">
        <v>708</v>
      </c>
      <c r="B451" s="345" t="s">
        <v>442</v>
      </c>
      <c r="C451" s="346" t="s">
        <v>443</v>
      </c>
      <c r="D451" s="347">
        <v>600</v>
      </c>
      <c r="E451" s="503">
        <v>600</v>
      </c>
      <c r="F451" s="499"/>
      <c r="G451" s="347">
        <v>100</v>
      </c>
    </row>
    <row r="452" spans="1:7" hidden="1" x14ac:dyDescent="0.25">
      <c r="A452" s="342" t="s">
        <v>324</v>
      </c>
      <c r="B452" s="342" t="s">
        <v>447</v>
      </c>
      <c r="C452" s="343" t="s">
        <v>164</v>
      </c>
      <c r="D452" s="344">
        <v>6600</v>
      </c>
      <c r="E452" s="502">
        <v>6600</v>
      </c>
      <c r="F452" s="499"/>
      <c r="G452" s="344">
        <v>100</v>
      </c>
    </row>
    <row r="453" spans="1:7" hidden="1" x14ac:dyDescent="0.25">
      <c r="A453" s="342" t="s">
        <v>324</v>
      </c>
      <c r="B453" s="342" t="s">
        <v>448</v>
      </c>
      <c r="C453" s="343" t="s">
        <v>190</v>
      </c>
      <c r="D453" s="344">
        <v>6600</v>
      </c>
      <c r="E453" s="502">
        <v>6600</v>
      </c>
      <c r="F453" s="499"/>
      <c r="G453" s="344">
        <v>100</v>
      </c>
    </row>
    <row r="454" spans="1:7" hidden="1" x14ac:dyDescent="0.25">
      <c r="A454" s="345" t="s">
        <v>709</v>
      </c>
      <c r="B454" s="345" t="s">
        <v>293</v>
      </c>
      <c r="C454" s="346" t="s">
        <v>450</v>
      </c>
      <c r="D454" s="347">
        <v>6600</v>
      </c>
      <c r="E454" s="503">
        <v>6600</v>
      </c>
      <c r="F454" s="499"/>
      <c r="G454" s="347">
        <v>100</v>
      </c>
    </row>
    <row r="455" spans="1:7" hidden="1" x14ac:dyDescent="0.25">
      <c r="A455" s="336" t="s">
        <v>352</v>
      </c>
      <c r="B455" s="336" t="s">
        <v>710</v>
      </c>
      <c r="C455" s="337" t="s">
        <v>711</v>
      </c>
      <c r="D455" s="338">
        <v>420910</v>
      </c>
      <c r="E455" s="498">
        <v>420910</v>
      </c>
      <c r="F455" s="499"/>
      <c r="G455" s="338">
        <v>100</v>
      </c>
    </row>
    <row r="456" spans="1:7" hidden="1" x14ac:dyDescent="0.25">
      <c r="A456" s="339" t="s">
        <v>324</v>
      </c>
      <c r="B456" s="339" t="s">
        <v>354</v>
      </c>
      <c r="C456" s="340" t="s">
        <v>24</v>
      </c>
      <c r="D456" s="341">
        <v>420910</v>
      </c>
      <c r="E456" s="506">
        <v>420910</v>
      </c>
      <c r="F456" s="499"/>
      <c r="G456" s="341">
        <v>100</v>
      </c>
    </row>
    <row r="457" spans="1:7" hidden="1" x14ac:dyDescent="0.25">
      <c r="A457" s="342" t="s">
        <v>324</v>
      </c>
      <c r="B457" s="342" t="s">
        <v>366</v>
      </c>
      <c r="C457" s="343" t="s">
        <v>38</v>
      </c>
      <c r="D457" s="344">
        <v>417910</v>
      </c>
      <c r="E457" s="502">
        <v>417910</v>
      </c>
      <c r="F457" s="499"/>
      <c r="G457" s="344">
        <v>100</v>
      </c>
    </row>
    <row r="458" spans="1:7" hidden="1" x14ac:dyDescent="0.25">
      <c r="A458" s="342" t="s">
        <v>324</v>
      </c>
      <c r="B458" s="342" t="s">
        <v>367</v>
      </c>
      <c r="C458" s="343" t="s">
        <v>138</v>
      </c>
      <c r="D458" s="344">
        <v>24400</v>
      </c>
      <c r="E458" s="502">
        <v>24400</v>
      </c>
      <c r="F458" s="499"/>
      <c r="G458" s="344">
        <v>100</v>
      </c>
    </row>
    <row r="459" spans="1:7" hidden="1" x14ac:dyDescent="0.25">
      <c r="A459" s="345" t="s">
        <v>712</v>
      </c>
      <c r="B459" s="345" t="s">
        <v>300</v>
      </c>
      <c r="C459" s="346" t="s">
        <v>87</v>
      </c>
      <c r="D459" s="347">
        <v>14400</v>
      </c>
      <c r="E459" s="503">
        <v>14400</v>
      </c>
      <c r="F459" s="499"/>
      <c r="G459" s="347">
        <v>100</v>
      </c>
    </row>
    <row r="460" spans="1:7" hidden="1" x14ac:dyDescent="0.25">
      <c r="A460" s="345" t="s">
        <v>713</v>
      </c>
      <c r="B460" s="345" t="s">
        <v>415</v>
      </c>
      <c r="C460" s="346" t="s">
        <v>88</v>
      </c>
      <c r="D460" s="347">
        <v>3000</v>
      </c>
      <c r="E460" s="503">
        <v>3394</v>
      </c>
      <c r="F460" s="499"/>
      <c r="G460" s="347">
        <v>113.13333333333334</v>
      </c>
    </row>
    <row r="461" spans="1:7" hidden="1" x14ac:dyDescent="0.25">
      <c r="A461" s="345" t="s">
        <v>714</v>
      </c>
      <c r="B461" s="345" t="s">
        <v>417</v>
      </c>
      <c r="C461" s="346" t="s">
        <v>418</v>
      </c>
      <c r="D461" s="347">
        <v>7000</v>
      </c>
      <c r="E461" s="503">
        <v>6606</v>
      </c>
      <c r="F461" s="499"/>
      <c r="G461" s="347">
        <v>94.371428571428567</v>
      </c>
    </row>
    <row r="462" spans="1:7" hidden="1" x14ac:dyDescent="0.25">
      <c r="A462" s="342" t="s">
        <v>324</v>
      </c>
      <c r="B462" s="342" t="s">
        <v>419</v>
      </c>
      <c r="C462" s="343" t="s">
        <v>108</v>
      </c>
      <c r="D462" s="344">
        <v>252000</v>
      </c>
      <c r="E462" s="502">
        <v>252000</v>
      </c>
      <c r="F462" s="499"/>
      <c r="G462" s="344">
        <v>100</v>
      </c>
    </row>
    <row r="463" spans="1:7" hidden="1" x14ac:dyDescent="0.25">
      <c r="A463" s="345" t="s">
        <v>715</v>
      </c>
      <c r="B463" s="345" t="s">
        <v>316</v>
      </c>
      <c r="C463" s="346" t="s">
        <v>421</v>
      </c>
      <c r="D463" s="347">
        <v>65000</v>
      </c>
      <c r="E463" s="503">
        <v>65000</v>
      </c>
      <c r="F463" s="499"/>
      <c r="G463" s="347">
        <v>100</v>
      </c>
    </row>
    <row r="464" spans="1:7" hidden="1" x14ac:dyDescent="0.25">
      <c r="A464" s="345" t="s">
        <v>716</v>
      </c>
      <c r="B464" s="345" t="s">
        <v>423</v>
      </c>
      <c r="C464" s="346" t="s">
        <v>90</v>
      </c>
      <c r="D464" s="347">
        <v>179000</v>
      </c>
      <c r="E464" s="503">
        <v>179475.41</v>
      </c>
      <c r="F464" s="499"/>
      <c r="G464" s="347">
        <v>100.26559217877094</v>
      </c>
    </row>
    <row r="465" spans="1:7" hidden="1" x14ac:dyDescent="0.25">
      <c r="A465" s="345" t="s">
        <v>717</v>
      </c>
      <c r="B465" s="345" t="s">
        <v>318</v>
      </c>
      <c r="C465" s="346" t="s">
        <v>425</v>
      </c>
      <c r="D465" s="347">
        <v>3000</v>
      </c>
      <c r="E465" s="503">
        <v>2524.59</v>
      </c>
      <c r="F465" s="499"/>
      <c r="G465" s="347">
        <v>84.153000000000006</v>
      </c>
    </row>
    <row r="466" spans="1:7" hidden="1" x14ac:dyDescent="0.25">
      <c r="A466" s="345" t="s">
        <v>718</v>
      </c>
      <c r="B466" s="345" t="s">
        <v>427</v>
      </c>
      <c r="C466" s="346" t="s">
        <v>428</v>
      </c>
      <c r="D466" s="347">
        <v>5000</v>
      </c>
      <c r="E466" s="503">
        <v>5000</v>
      </c>
      <c r="F466" s="499"/>
      <c r="G466" s="347">
        <v>100</v>
      </c>
    </row>
    <row r="467" spans="1:7" hidden="1" x14ac:dyDescent="0.25">
      <c r="A467" s="342" t="s">
        <v>324</v>
      </c>
      <c r="B467" s="342" t="s">
        <v>429</v>
      </c>
      <c r="C467" s="343" t="s">
        <v>110</v>
      </c>
      <c r="D467" s="344">
        <v>123100</v>
      </c>
      <c r="E467" s="502">
        <v>123100</v>
      </c>
      <c r="F467" s="499"/>
      <c r="G467" s="344">
        <v>100</v>
      </c>
    </row>
    <row r="468" spans="1:7" hidden="1" x14ac:dyDescent="0.25">
      <c r="A468" s="345" t="s">
        <v>719</v>
      </c>
      <c r="B468" s="345" t="s">
        <v>431</v>
      </c>
      <c r="C468" s="346" t="s">
        <v>160</v>
      </c>
      <c r="D468" s="347">
        <v>14000</v>
      </c>
      <c r="E468" s="503">
        <v>14027.56</v>
      </c>
      <c r="F468" s="499"/>
      <c r="G468" s="347">
        <v>100.19685714285714</v>
      </c>
    </row>
    <row r="469" spans="1:7" hidden="1" x14ac:dyDescent="0.25">
      <c r="A469" s="345" t="s">
        <v>720</v>
      </c>
      <c r="B469" s="345" t="s">
        <v>463</v>
      </c>
      <c r="C469" s="346" t="s">
        <v>94</v>
      </c>
      <c r="D469" s="347">
        <v>3000</v>
      </c>
      <c r="E469" s="503">
        <v>2420</v>
      </c>
      <c r="F469" s="499"/>
      <c r="G469" s="347">
        <v>80.666666666666671</v>
      </c>
    </row>
    <row r="470" spans="1:7" hidden="1" x14ac:dyDescent="0.25">
      <c r="A470" s="345" t="s">
        <v>721</v>
      </c>
      <c r="B470" s="345" t="s">
        <v>433</v>
      </c>
      <c r="C470" s="346" t="s">
        <v>95</v>
      </c>
      <c r="D470" s="347">
        <v>37000</v>
      </c>
      <c r="E470" s="503">
        <v>38830.980000000003</v>
      </c>
      <c r="F470" s="499"/>
      <c r="G470" s="347">
        <v>104.9485945945946</v>
      </c>
    </row>
    <row r="471" spans="1:7" hidden="1" x14ac:dyDescent="0.25">
      <c r="A471" s="345" t="s">
        <v>722</v>
      </c>
      <c r="B471" s="345" t="s">
        <v>466</v>
      </c>
      <c r="C471" s="346" t="s">
        <v>96</v>
      </c>
      <c r="D471" s="347">
        <v>30500</v>
      </c>
      <c r="E471" s="503">
        <v>29231.46</v>
      </c>
      <c r="F471" s="499"/>
      <c r="G471" s="347">
        <v>95.840852459016389</v>
      </c>
    </row>
    <row r="472" spans="1:7" hidden="1" x14ac:dyDescent="0.25">
      <c r="A472" s="345" t="s">
        <v>723</v>
      </c>
      <c r="B472" s="345" t="s">
        <v>312</v>
      </c>
      <c r="C472" s="346" t="s">
        <v>97</v>
      </c>
      <c r="D472" s="347">
        <v>14000</v>
      </c>
      <c r="E472" s="503">
        <v>13990</v>
      </c>
      <c r="F472" s="499"/>
      <c r="G472" s="347">
        <v>99.928571428571431</v>
      </c>
    </row>
    <row r="473" spans="1:7" hidden="1" x14ac:dyDescent="0.25">
      <c r="A473" s="345" t="s">
        <v>724</v>
      </c>
      <c r="B473" s="345" t="s">
        <v>436</v>
      </c>
      <c r="C473" s="346" t="s">
        <v>98</v>
      </c>
      <c r="D473" s="347">
        <v>3000</v>
      </c>
      <c r="E473" s="503">
        <v>3000</v>
      </c>
      <c r="F473" s="499"/>
      <c r="G473" s="347">
        <v>100</v>
      </c>
    </row>
    <row r="474" spans="1:7" hidden="1" x14ac:dyDescent="0.25">
      <c r="A474" s="345" t="s">
        <v>725</v>
      </c>
      <c r="B474" s="345" t="s">
        <v>302</v>
      </c>
      <c r="C474" s="346" t="s">
        <v>99</v>
      </c>
      <c r="D474" s="347">
        <v>20600</v>
      </c>
      <c r="E474" s="503">
        <v>20600</v>
      </c>
      <c r="F474" s="499"/>
      <c r="G474" s="347">
        <v>100</v>
      </c>
    </row>
    <row r="475" spans="1:7" hidden="1" x14ac:dyDescent="0.25">
      <c r="A475" s="345" t="s">
        <v>726</v>
      </c>
      <c r="B475" s="345" t="s">
        <v>439</v>
      </c>
      <c r="C475" s="346" t="s">
        <v>100</v>
      </c>
      <c r="D475" s="347">
        <v>1000</v>
      </c>
      <c r="E475" s="503">
        <v>1000</v>
      </c>
      <c r="F475" s="499"/>
      <c r="G475" s="347">
        <v>100</v>
      </c>
    </row>
    <row r="476" spans="1:7" hidden="1" x14ac:dyDescent="0.25">
      <c r="A476" s="342" t="s">
        <v>324</v>
      </c>
      <c r="B476" s="342" t="s">
        <v>401</v>
      </c>
      <c r="C476" s="343" t="s">
        <v>104</v>
      </c>
      <c r="D476" s="344">
        <v>18410</v>
      </c>
      <c r="E476" s="502">
        <v>18410</v>
      </c>
      <c r="F476" s="499"/>
      <c r="G476" s="344">
        <v>100</v>
      </c>
    </row>
    <row r="477" spans="1:7" hidden="1" x14ac:dyDescent="0.25">
      <c r="A477" s="345" t="s">
        <v>727</v>
      </c>
      <c r="B477" s="345" t="s">
        <v>294</v>
      </c>
      <c r="C477" s="346" t="s">
        <v>101</v>
      </c>
      <c r="D477" s="347">
        <v>13410</v>
      </c>
      <c r="E477" s="503">
        <v>13410</v>
      </c>
      <c r="F477" s="499"/>
      <c r="G477" s="347">
        <v>100</v>
      </c>
    </row>
    <row r="478" spans="1:7" hidden="1" x14ac:dyDescent="0.25">
      <c r="A478" s="345" t="s">
        <v>728</v>
      </c>
      <c r="B478" s="345" t="s">
        <v>442</v>
      </c>
      <c r="C478" s="346" t="s">
        <v>443</v>
      </c>
      <c r="D478" s="347">
        <v>1500</v>
      </c>
      <c r="E478" s="503">
        <v>2524.9899999999998</v>
      </c>
      <c r="F478" s="499"/>
      <c r="G478" s="347">
        <v>168.33266666666665</v>
      </c>
    </row>
    <row r="479" spans="1:7" hidden="1" x14ac:dyDescent="0.25">
      <c r="A479" s="345" t="s">
        <v>729</v>
      </c>
      <c r="B479" s="345" t="s">
        <v>314</v>
      </c>
      <c r="C479" s="346" t="s">
        <v>445</v>
      </c>
      <c r="D479" s="347">
        <v>1000</v>
      </c>
      <c r="E479" s="503">
        <v>0</v>
      </c>
      <c r="F479" s="499"/>
      <c r="G479" s="347">
        <v>0</v>
      </c>
    </row>
    <row r="480" spans="1:7" hidden="1" x14ac:dyDescent="0.25">
      <c r="A480" s="345" t="s">
        <v>730</v>
      </c>
      <c r="B480" s="345" t="s">
        <v>296</v>
      </c>
      <c r="C480" s="346" t="s">
        <v>104</v>
      </c>
      <c r="D480" s="347">
        <v>2500</v>
      </c>
      <c r="E480" s="503">
        <v>2475.0100000000002</v>
      </c>
      <c r="F480" s="499"/>
      <c r="G480" s="347">
        <v>99.000399999999999</v>
      </c>
    </row>
    <row r="481" spans="1:7" hidden="1" x14ac:dyDescent="0.25">
      <c r="A481" s="342" t="s">
        <v>324</v>
      </c>
      <c r="B481" s="342" t="s">
        <v>447</v>
      </c>
      <c r="C481" s="343" t="s">
        <v>164</v>
      </c>
      <c r="D481" s="344">
        <v>3000</v>
      </c>
      <c r="E481" s="502">
        <v>3000</v>
      </c>
      <c r="F481" s="499"/>
      <c r="G481" s="344">
        <v>100</v>
      </c>
    </row>
    <row r="482" spans="1:7" hidden="1" x14ac:dyDescent="0.25">
      <c r="A482" s="342" t="s">
        <v>324</v>
      </c>
      <c r="B482" s="342" t="s">
        <v>448</v>
      </c>
      <c r="C482" s="343" t="s">
        <v>190</v>
      </c>
      <c r="D482" s="344">
        <v>3000</v>
      </c>
      <c r="E482" s="502">
        <v>3000</v>
      </c>
      <c r="F482" s="499"/>
      <c r="G482" s="344">
        <v>100</v>
      </c>
    </row>
    <row r="483" spans="1:7" hidden="1" x14ac:dyDescent="0.25">
      <c r="A483" s="345" t="s">
        <v>731</v>
      </c>
      <c r="B483" s="345" t="s">
        <v>293</v>
      </c>
      <c r="C483" s="346" t="s">
        <v>450</v>
      </c>
      <c r="D483" s="347">
        <v>3000</v>
      </c>
      <c r="E483" s="503">
        <v>3000</v>
      </c>
      <c r="F483" s="499"/>
      <c r="G483" s="347">
        <v>100</v>
      </c>
    </row>
    <row r="484" spans="1:7" hidden="1" x14ac:dyDescent="0.25">
      <c r="A484" s="336" t="s">
        <v>352</v>
      </c>
      <c r="B484" s="336" t="s">
        <v>732</v>
      </c>
      <c r="C484" s="337" t="s">
        <v>733</v>
      </c>
      <c r="D484" s="338">
        <v>511510</v>
      </c>
      <c r="E484" s="498">
        <v>511510</v>
      </c>
      <c r="F484" s="499"/>
      <c r="G484" s="338">
        <v>100</v>
      </c>
    </row>
    <row r="485" spans="1:7" hidden="1" x14ac:dyDescent="0.25">
      <c r="A485" s="339" t="s">
        <v>324</v>
      </c>
      <c r="B485" s="339" t="s">
        <v>354</v>
      </c>
      <c r="C485" s="340" t="s">
        <v>24</v>
      </c>
      <c r="D485" s="341">
        <v>511510</v>
      </c>
      <c r="E485" s="506">
        <v>511510</v>
      </c>
      <c r="F485" s="499"/>
      <c r="G485" s="341">
        <v>100</v>
      </c>
    </row>
    <row r="486" spans="1:7" hidden="1" x14ac:dyDescent="0.25">
      <c r="A486" s="342" t="s">
        <v>324</v>
      </c>
      <c r="B486" s="342" t="s">
        <v>366</v>
      </c>
      <c r="C486" s="343" t="s">
        <v>38</v>
      </c>
      <c r="D486" s="344">
        <v>506510</v>
      </c>
      <c r="E486" s="502">
        <v>506510</v>
      </c>
      <c r="F486" s="499"/>
      <c r="G486" s="344">
        <v>100</v>
      </c>
    </row>
    <row r="487" spans="1:7" hidden="1" x14ac:dyDescent="0.25">
      <c r="A487" s="342" t="s">
        <v>324</v>
      </c>
      <c r="B487" s="342" t="s">
        <v>367</v>
      </c>
      <c r="C487" s="343" t="s">
        <v>138</v>
      </c>
      <c r="D487" s="344">
        <v>12500</v>
      </c>
      <c r="E487" s="502">
        <v>12500</v>
      </c>
      <c r="F487" s="499"/>
      <c r="G487" s="344">
        <v>100</v>
      </c>
    </row>
    <row r="488" spans="1:7" hidden="1" x14ac:dyDescent="0.25">
      <c r="A488" s="345" t="s">
        <v>734</v>
      </c>
      <c r="B488" s="345" t="s">
        <v>300</v>
      </c>
      <c r="C488" s="346" t="s">
        <v>87</v>
      </c>
      <c r="D488" s="347">
        <v>5500</v>
      </c>
      <c r="E488" s="503">
        <v>5500</v>
      </c>
      <c r="F488" s="499"/>
      <c r="G488" s="347">
        <v>100</v>
      </c>
    </row>
    <row r="489" spans="1:7" hidden="1" x14ac:dyDescent="0.25">
      <c r="A489" s="345" t="s">
        <v>735</v>
      </c>
      <c r="B489" s="345" t="s">
        <v>415</v>
      </c>
      <c r="C489" s="346" t="s">
        <v>88</v>
      </c>
      <c r="D489" s="347">
        <v>2000</v>
      </c>
      <c r="E489" s="503">
        <v>2000</v>
      </c>
      <c r="F489" s="499"/>
      <c r="G489" s="347">
        <v>100</v>
      </c>
    </row>
    <row r="490" spans="1:7" hidden="1" x14ac:dyDescent="0.25">
      <c r="A490" s="345" t="s">
        <v>736</v>
      </c>
      <c r="B490" s="345" t="s">
        <v>417</v>
      </c>
      <c r="C490" s="346" t="s">
        <v>418</v>
      </c>
      <c r="D490" s="347">
        <v>5000</v>
      </c>
      <c r="E490" s="503">
        <v>5000</v>
      </c>
      <c r="F490" s="499"/>
      <c r="G490" s="347">
        <v>100</v>
      </c>
    </row>
    <row r="491" spans="1:7" hidden="1" x14ac:dyDescent="0.25">
      <c r="A491" s="342" t="s">
        <v>324</v>
      </c>
      <c r="B491" s="342" t="s">
        <v>419</v>
      </c>
      <c r="C491" s="343" t="s">
        <v>108</v>
      </c>
      <c r="D491" s="344">
        <v>337490</v>
      </c>
      <c r="E491" s="502">
        <v>337490</v>
      </c>
      <c r="F491" s="499"/>
      <c r="G491" s="344">
        <v>100</v>
      </c>
    </row>
    <row r="492" spans="1:7" hidden="1" x14ac:dyDescent="0.25">
      <c r="A492" s="345" t="s">
        <v>737</v>
      </c>
      <c r="B492" s="345" t="s">
        <v>316</v>
      </c>
      <c r="C492" s="346" t="s">
        <v>421</v>
      </c>
      <c r="D492" s="347">
        <v>88100</v>
      </c>
      <c r="E492" s="503">
        <v>88100</v>
      </c>
      <c r="F492" s="499"/>
      <c r="G492" s="347">
        <v>100</v>
      </c>
    </row>
    <row r="493" spans="1:7" hidden="1" x14ac:dyDescent="0.25">
      <c r="A493" s="345" t="s">
        <v>738</v>
      </c>
      <c r="B493" s="345" t="s">
        <v>423</v>
      </c>
      <c r="C493" s="346" t="s">
        <v>90</v>
      </c>
      <c r="D493" s="347">
        <v>230000</v>
      </c>
      <c r="E493" s="503">
        <v>230560.91</v>
      </c>
      <c r="F493" s="499"/>
      <c r="G493" s="347">
        <v>100.24387391304347</v>
      </c>
    </row>
    <row r="494" spans="1:7" hidden="1" x14ac:dyDescent="0.25">
      <c r="A494" s="345" t="s">
        <v>739</v>
      </c>
      <c r="B494" s="345" t="s">
        <v>318</v>
      </c>
      <c r="C494" s="346" t="s">
        <v>425</v>
      </c>
      <c r="D494" s="347">
        <v>7662.75</v>
      </c>
      <c r="E494" s="503">
        <v>7101.84</v>
      </c>
      <c r="F494" s="499"/>
      <c r="G494" s="347">
        <v>92.680043065479097</v>
      </c>
    </row>
    <row r="495" spans="1:7" hidden="1" x14ac:dyDescent="0.25">
      <c r="A495" s="345" t="s">
        <v>740</v>
      </c>
      <c r="B495" s="345" t="s">
        <v>427</v>
      </c>
      <c r="C495" s="346" t="s">
        <v>428</v>
      </c>
      <c r="D495" s="347">
        <v>11727.25</v>
      </c>
      <c r="E495" s="503">
        <v>11727.25</v>
      </c>
      <c r="F495" s="499"/>
      <c r="G495" s="347">
        <v>100</v>
      </c>
    </row>
    <row r="496" spans="1:7" hidden="1" x14ac:dyDescent="0.25">
      <c r="A496" s="342" t="s">
        <v>324</v>
      </c>
      <c r="B496" s="342" t="s">
        <v>429</v>
      </c>
      <c r="C496" s="343" t="s">
        <v>110</v>
      </c>
      <c r="D496" s="344">
        <v>133020</v>
      </c>
      <c r="E496" s="502">
        <v>133020</v>
      </c>
      <c r="F496" s="499"/>
      <c r="G496" s="344">
        <v>100</v>
      </c>
    </row>
    <row r="497" spans="1:7" hidden="1" x14ac:dyDescent="0.25">
      <c r="A497" s="345" t="s">
        <v>741</v>
      </c>
      <c r="B497" s="345" t="s">
        <v>431</v>
      </c>
      <c r="C497" s="346" t="s">
        <v>160</v>
      </c>
      <c r="D497" s="347">
        <v>14000</v>
      </c>
      <c r="E497" s="503">
        <v>14000</v>
      </c>
      <c r="F497" s="499"/>
      <c r="G497" s="347">
        <v>100</v>
      </c>
    </row>
    <row r="498" spans="1:7" hidden="1" x14ac:dyDescent="0.25">
      <c r="A498" s="345" t="s">
        <v>742</v>
      </c>
      <c r="B498" s="345" t="s">
        <v>463</v>
      </c>
      <c r="C498" s="346" t="s">
        <v>94</v>
      </c>
      <c r="D498" s="347">
        <v>0</v>
      </c>
      <c r="E498" s="503">
        <v>0</v>
      </c>
      <c r="F498" s="499"/>
      <c r="G498" s="347">
        <v>0</v>
      </c>
    </row>
    <row r="499" spans="1:7" hidden="1" x14ac:dyDescent="0.25">
      <c r="A499" s="345" t="s">
        <v>743</v>
      </c>
      <c r="B499" s="345" t="s">
        <v>433</v>
      </c>
      <c r="C499" s="346" t="s">
        <v>95</v>
      </c>
      <c r="D499" s="347">
        <v>77000</v>
      </c>
      <c r="E499" s="503">
        <v>77000</v>
      </c>
      <c r="F499" s="499"/>
      <c r="G499" s="347">
        <v>100</v>
      </c>
    </row>
    <row r="500" spans="1:7" hidden="1" x14ac:dyDescent="0.25">
      <c r="A500" s="345" t="s">
        <v>744</v>
      </c>
      <c r="B500" s="345" t="s">
        <v>466</v>
      </c>
      <c r="C500" s="346" t="s">
        <v>96</v>
      </c>
      <c r="D500" s="347">
        <v>4400</v>
      </c>
      <c r="E500" s="503">
        <v>4400</v>
      </c>
      <c r="F500" s="499"/>
      <c r="G500" s="347">
        <v>100</v>
      </c>
    </row>
    <row r="501" spans="1:7" hidden="1" x14ac:dyDescent="0.25">
      <c r="A501" s="345" t="s">
        <v>745</v>
      </c>
      <c r="B501" s="345" t="s">
        <v>312</v>
      </c>
      <c r="C501" s="346" t="s">
        <v>97</v>
      </c>
      <c r="D501" s="347">
        <v>13620</v>
      </c>
      <c r="E501" s="503">
        <v>13620</v>
      </c>
      <c r="F501" s="499"/>
      <c r="G501" s="347">
        <v>100</v>
      </c>
    </row>
    <row r="502" spans="1:7" hidden="1" x14ac:dyDescent="0.25">
      <c r="A502" s="345" t="s">
        <v>746</v>
      </c>
      <c r="B502" s="345" t="s">
        <v>436</v>
      </c>
      <c r="C502" s="346" t="s">
        <v>98</v>
      </c>
      <c r="D502" s="347">
        <v>0</v>
      </c>
      <c r="E502" s="503">
        <v>0</v>
      </c>
      <c r="F502" s="499"/>
      <c r="G502" s="347">
        <v>0</v>
      </c>
    </row>
    <row r="503" spans="1:7" hidden="1" x14ac:dyDescent="0.25">
      <c r="A503" s="345" t="s">
        <v>747</v>
      </c>
      <c r="B503" s="345" t="s">
        <v>302</v>
      </c>
      <c r="C503" s="346" t="s">
        <v>99</v>
      </c>
      <c r="D503" s="347">
        <v>12000</v>
      </c>
      <c r="E503" s="503">
        <v>12000</v>
      </c>
      <c r="F503" s="499"/>
      <c r="G503" s="347">
        <v>100</v>
      </c>
    </row>
    <row r="504" spans="1:7" hidden="1" x14ac:dyDescent="0.25">
      <c r="A504" s="345" t="s">
        <v>748</v>
      </c>
      <c r="B504" s="345" t="s">
        <v>439</v>
      </c>
      <c r="C504" s="346" t="s">
        <v>100</v>
      </c>
      <c r="D504" s="347">
        <v>12000</v>
      </c>
      <c r="E504" s="503">
        <v>12000</v>
      </c>
      <c r="F504" s="499"/>
      <c r="G504" s="347">
        <v>100</v>
      </c>
    </row>
    <row r="505" spans="1:7" hidden="1" x14ac:dyDescent="0.25">
      <c r="A505" s="342" t="s">
        <v>324</v>
      </c>
      <c r="B505" s="342" t="s">
        <v>401</v>
      </c>
      <c r="C505" s="343" t="s">
        <v>104</v>
      </c>
      <c r="D505" s="344">
        <v>23500</v>
      </c>
      <c r="E505" s="502">
        <v>23500</v>
      </c>
      <c r="F505" s="499"/>
      <c r="G505" s="344">
        <v>100</v>
      </c>
    </row>
    <row r="506" spans="1:7" hidden="1" x14ac:dyDescent="0.25">
      <c r="A506" s="345" t="s">
        <v>749</v>
      </c>
      <c r="B506" s="345" t="s">
        <v>294</v>
      </c>
      <c r="C506" s="346" t="s">
        <v>101</v>
      </c>
      <c r="D506" s="347">
        <v>900</v>
      </c>
      <c r="E506" s="503">
        <v>900</v>
      </c>
      <c r="F506" s="499"/>
      <c r="G506" s="347">
        <v>100</v>
      </c>
    </row>
    <row r="507" spans="1:7" hidden="1" x14ac:dyDescent="0.25">
      <c r="A507" s="345" t="s">
        <v>750</v>
      </c>
      <c r="B507" s="345" t="s">
        <v>442</v>
      </c>
      <c r="C507" s="346" t="s">
        <v>443</v>
      </c>
      <c r="D507" s="347">
        <v>1300</v>
      </c>
      <c r="E507" s="503">
        <v>1300</v>
      </c>
      <c r="F507" s="499"/>
      <c r="G507" s="347">
        <v>100</v>
      </c>
    </row>
    <row r="508" spans="1:7" hidden="1" x14ac:dyDescent="0.25">
      <c r="A508" s="345" t="s">
        <v>751</v>
      </c>
      <c r="B508" s="345" t="s">
        <v>314</v>
      </c>
      <c r="C508" s="346" t="s">
        <v>445</v>
      </c>
      <c r="D508" s="347">
        <v>300</v>
      </c>
      <c r="E508" s="503">
        <v>300</v>
      </c>
      <c r="F508" s="499"/>
      <c r="G508" s="347">
        <v>100</v>
      </c>
    </row>
    <row r="509" spans="1:7" hidden="1" x14ac:dyDescent="0.25">
      <c r="A509" s="345" t="s">
        <v>752</v>
      </c>
      <c r="B509" s="345" t="s">
        <v>296</v>
      </c>
      <c r="C509" s="346" t="s">
        <v>104</v>
      </c>
      <c r="D509" s="347">
        <v>21000</v>
      </c>
      <c r="E509" s="503">
        <v>21000</v>
      </c>
      <c r="F509" s="499"/>
      <c r="G509" s="347">
        <v>100</v>
      </c>
    </row>
    <row r="510" spans="1:7" hidden="1" x14ac:dyDescent="0.25">
      <c r="A510" s="342" t="s">
        <v>324</v>
      </c>
      <c r="B510" s="342" t="s">
        <v>447</v>
      </c>
      <c r="C510" s="343" t="s">
        <v>164</v>
      </c>
      <c r="D510" s="344">
        <v>5000</v>
      </c>
      <c r="E510" s="502">
        <v>5000</v>
      </c>
      <c r="F510" s="499"/>
      <c r="G510" s="344">
        <v>100</v>
      </c>
    </row>
    <row r="511" spans="1:7" hidden="1" x14ac:dyDescent="0.25">
      <c r="A511" s="342" t="s">
        <v>324</v>
      </c>
      <c r="B511" s="342" t="s">
        <v>448</v>
      </c>
      <c r="C511" s="343" t="s">
        <v>190</v>
      </c>
      <c r="D511" s="344">
        <v>5000</v>
      </c>
      <c r="E511" s="502">
        <v>5000</v>
      </c>
      <c r="F511" s="499"/>
      <c r="G511" s="344">
        <v>100</v>
      </c>
    </row>
    <row r="512" spans="1:7" hidden="1" x14ac:dyDescent="0.25">
      <c r="A512" s="345" t="s">
        <v>753</v>
      </c>
      <c r="B512" s="345" t="s">
        <v>293</v>
      </c>
      <c r="C512" s="346" t="s">
        <v>450</v>
      </c>
      <c r="D512" s="347">
        <v>5000</v>
      </c>
      <c r="E512" s="503">
        <v>5000</v>
      </c>
      <c r="F512" s="499"/>
      <c r="G512" s="347">
        <v>100</v>
      </c>
    </row>
    <row r="513" spans="1:7" hidden="1" x14ac:dyDescent="0.25">
      <c r="A513" s="336" t="s">
        <v>352</v>
      </c>
      <c r="B513" s="336" t="s">
        <v>754</v>
      </c>
      <c r="C513" s="337" t="s">
        <v>755</v>
      </c>
      <c r="D513" s="338">
        <v>353265</v>
      </c>
      <c r="E513" s="498">
        <v>353265</v>
      </c>
      <c r="F513" s="499"/>
      <c r="G513" s="338">
        <v>100</v>
      </c>
    </row>
    <row r="514" spans="1:7" hidden="1" x14ac:dyDescent="0.25">
      <c r="A514" s="339" t="s">
        <v>324</v>
      </c>
      <c r="B514" s="339" t="s">
        <v>354</v>
      </c>
      <c r="C514" s="340" t="s">
        <v>24</v>
      </c>
      <c r="D514" s="341">
        <v>353265</v>
      </c>
      <c r="E514" s="506">
        <v>353265</v>
      </c>
      <c r="F514" s="499"/>
      <c r="G514" s="341">
        <v>100</v>
      </c>
    </row>
    <row r="515" spans="1:7" hidden="1" x14ac:dyDescent="0.25">
      <c r="A515" s="342" t="s">
        <v>324</v>
      </c>
      <c r="B515" s="342" t="s">
        <v>366</v>
      </c>
      <c r="C515" s="343" t="s">
        <v>38</v>
      </c>
      <c r="D515" s="344">
        <v>348365</v>
      </c>
      <c r="E515" s="502">
        <v>348365</v>
      </c>
      <c r="F515" s="499"/>
      <c r="G515" s="344">
        <v>100</v>
      </c>
    </row>
    <row r="516" spans="1:7" hidden="1" x14ac:dyDescent="0.25">
      <c r="A516" s="342" t="s">
        <v>324</v>
      </c>
      <c r="B516" s="342" t="s">
        <v>367</v>
      </c>
      <c r="C516" s="343" t="s">
        <v>138</v>
      </c>
      <c r="D516" s="344">
        <v>21500</v>
      </c>
      <c r="E516" s="502">
        <v>21500</v>
      </c>
      <c r="F516" s="499"/>
      <c r="G516" s="344">
        <v>100</v>
      </c>
    </row>
    <row r="517" spans="1:7" hidden="1" x14ac:dyDescent="0.25">
      <c r="A517" s="345" t="s">
        <v>756</v>
      </c>
      <c r="B517" s="345" t="s">
        <v>300</v>
      </c>
      <c r="C517" s="346" t="s">
        <v>87</v>
      </c>
      <c r="D517" s="347">
        <v>17000</v>
      </c>
      <c r="E517" s="503">
        <v>16402</v>
      </c>
      <c r="F517" s="499"/>
      <c r="G517" s="347">
        <v>96.482352941176472</v>
      </c>
    </row>
    <row r="518" spans="1:7" hidden="1" x14ac:dyDescent="0.25">
      <c r="A518" s="345" t="s">
        <v>757</v>
      </c>
      <c r="B518" s="345" t="s">
        <v>415</v>
      </c>
      <c r="C518" s="346" t="s">
        <v>88</v>
      </c>
      <c r="D518" s="347">
        <v>2500</v>
      </c>
      <c r="E518" s="503">
        <v>3090</v>
      </c>
      <c r="F518" s="499"/>
      <c r="G518" s="347">
        <v>123.6</v>
      </c>
    </row>
    <row r="519" spans="1:7" hidden="1" x14ac:dyDescent="0.25">
      <c r="A519" s="345" t="s">
        <v>758</v>
      </c>
      <c r="B519" s="345" t="s">
        <v>417</v>
      </c>
      <c r="C519" s="346" t="s">
        <v>418</v>
      </c>
      <c r="D519" s="347">
        <v>2000</v>
      </c>
      <c r="E519" s="503">
        <v>2008</v>
      </c>
      <c r="F519" s="499"/>
      <c r="G519" s="347">
        <v>100.4</v>
      </c>
    </row>
    <row r="520" spans="1:7" hidden="1" x14ac:dyDescent="0.25">
      <c r="A520" s="342" t="s">
        <v>324</v>
      </c>
      <c r="B520" s="342" t="s">
        <v>419</v>
      </c>
      <c r="C520" s="343" t="s">
        <v>108</v>
      </c>
      <c r="D520" s="344">
        <v>212253.65</v>
      </c>
      <c r="E520" s="502">
        <v>212253.65</v>
      </c>
      <c r="F520" s="499"/>
      <c r="G520" s="344">
        <v>100</v>
      </c>
    </row>
    <row r="521" spans="1:7" hidden="1" x14ac:dyDescent="0.25">
      <c r="A521" s="345" t="s">
        <v>759</v>
      </c>
      <c r="B521" s="345" t="s">
        <v>316</v>
      </c>
      <c r="C521" s="346" t="s">
        <v>421</v>
      </c>
      <c r="D521" s="347">
        <v>40980.76</v>
      </c>
      <c r="E521" s="503">
        <v>44391.79</v>
      </c>
      <c r="F521" s="499"/>
      <c r="G521" s="347">
        <v>108.32349131641287</v>
      </c>
    </row>
    <row r="522" spans="1:7" hidden="1" x14ac:dyDescent="0.25">
      <c r="A522" s="345" t="s">
        <v>760</v>
      </c>
      <c r="B522" s="345" t="s">
        <v>423</v>
      </c>
      <c r="C522" s="346" t="s">
        <v>90</v>
      </c>
      <c r="D522" s="347">
        <v>166000</v>
      </c>
      <c r="E522" s="503">
        <v>162590.98000000001</v>
      </c>
      <c r="F522" s="499"/>
      <c r="G522" s="347">
        <v>97.946373493975898</v>
      </c>
    </row>
    <row r="523" spans="1:7" hidden="1" x14ac:dyDescent="0.25">
      <c r="A523" s="345" t="s">
        <v>761</v>
      </c>
      <c r="B523" s="345" t="s">
        <v>318</v>
      </c>
      <c r="C523" s="346" t="s">
        <v>425</v>
      </c>
      <c r="D523" s="347">
        <v>3272.89</v>
      </c>
      <c r="E523" s="503">
        <v>3272.89</v>
      </c>
      <c r="F523" s="499"/>
      <c r="G523" s="347">
        <v>100</v>
      </c>
    </row>
    <row r="524" spans="1:7" hidden="1" x14ac:dyDescent="0.25">
      <c r="A524" s="345" t="s">
        <v>762</v>
      </c>
      <c r="B524" s="345" t="s">
        <v>427</v>
      </c>
      <c r="C524" s="346" t="s">
        <v>428</v>
      </c>
      <c r="D524" s="347">
        <v>2000</v>
      </c>
      <c r="E524" s="503">
        <v>1997.99</v>
      </c>
      <c r="F524" s="499"/>
      <c r="G524" s="347">
        <v>99.899500000000003</v>
      </c>
    </row>
    <row r="525" spans="1:7" hidden="1" x14ac:dyDescent="0.25">
      <c r="A525" s="342" t="s">
        <v>324</v>
      </c>
      <c r="B525" s="342" t="s">
        <v>429</v>
      </c>
      <c r="C525" s="343" t="s">
        <v>110</v>
      </c>
      <c r="D525" s="344">
        <v>91611.35</v>
      </c>
      <c r="E525" s="502">
        <v>91611.35</v>
      </c>
      <c r="F525" s="499"/>
      <c r="G525" s="344">
        <v>100</v>
      </c>
    </row>
    <row r="526" spans="1:7" hidden="1" x14ac:dyDescent="0.25">
      <c r="A526" s="345" t="s">
        <v>763</v>
      </c>
      <c r="B526" s="345" t="s">
        <v>431</v>
      </c>
      <c r="C526" s="346" t="s">
        <v>160</v>
      </c>
      <c r="D526" s="347">
        <v>15000</v>
      </c>
      <c r="E526" s="503">
        <v>18304.98</v>
      </c>
      <c r="F526" s="499"/>
      <c r="G526" s="347">
        <v>122.03319999999999</v>
      </c>
    </row>
    <row r="527" spans="1:7" hidden="1" x14ac:dyDescent="0.25">
      <c r="A527" s="345" t="s">
        <v>764</v>
      </c>
      <c r="B527" s="345" t="s">
        <v>433</v>
      </c>
      <c r="C527" s="346" t="s">
        <v>95</v>
      </c>
      <c r="D527" s="347">
        <v>40000</v>
      </c>
      <c r="E527" s="503">
        <v>39942.47</v>
      </c>
      <c r="F527" s="499"/>
      <c r="G527" s="347">
        <v>99.856174999999993</v>
      </c>
    </row>
    <row r="528" spans="1:7" hidden="1" x14ac:dyDescent="0.25">
      <c r="A528" s="345" t="s">
        <v>765</v>
      </c>
      <c r="B528" s="345" t="s">
        <v>466</v>
      </c>
      <c r="C528" s="346" t="s">
        <v>96</v>
      </c>
      <c r="D528" s="347">
        <v>10111.35</v>
      </c>
      <c r="E528" s="503">
        <v>10111.35</v>
      </c>
      <c r="F528" s="499"/>
      <c r="G528" s="347">
        <v>100</v>
      </c>
    </row>
    <row r="529" spans="1:7" hidden="1" x14ac:dyDescent="0.25">
      <c r="A529" s="345" t="s">
        <v>766</v>
      </c>
      <c r="B529" s="345" t="s">
        <v>312</v>
      </c>
      <c r="C529" s="346" t="s">
        <v>97</v>
      </c>
      <c r="D529" s="347">
        <v>8000</v>
      </c>
      <c r="E529" s="503">
        <v>8450</v>
      </c>
      <c r="F529" s="499"/>
      <c r="G529" s="347">
        <v>105.625</v>
      </c>
    </row>
    <row r="530" spans="1:7" hidden="1" x14ac:dyDescent="0.25">
      <c r="A530" s="345" t="s">
        <v>767</v>
      </c>
      <c r="B530" s="345" t="s">
        <v>302</v>
      </c>
      <c r="C530" s="346" t="s">
        <v>99</v>
      </c>
      <c r="D530" s="347">
        <v>12000</v>
      </c>
      <c r="E530" s="503">
        <v>9855.2999999999993</v>
      </c>
      <c r="F530" s="499"/>
      <c r="G530" s="347">
        <v>82.127499999999998</v>
      </c>
    </row>
    <row r="531" spans="1:7" hidden="1" x14ac:dyDescent="0.25">
      <c r="A531" s="345" t="s">
        <v>768</v>
      </c>
      <c r="B531" s="345" t="s">
        <v>439</v>
      </c>
      <c r="C531" s="346" t="s">
        <v>100</v>
      </c>
      <c r="D531" s="347">
        <v>6500</v>
      </c>
      <c r="E531" s="503">
        <v>4947.25</v>
      </c>
      <c r="F531" s="499"/>
      <c r="G531" s="347">
        <v>76.111538461538458</v>
      </c>
    </row>
    <row r="532" spans="1:7" hidden="1" x14ac:dyDescent="0.25">
      <c r="A532" s="342" t="s">
        <v>324</v>
      </c>
      <c r="B532" s="342" t="s">
        <v>401</v>
      </c>
      <c r="C532" s="343" t="s">
        <v>104</v>
      </c>
      <c r="D532" s="344">
        <v>23000</v>
      </c>
      <c r="E532" s="502">
        <v>23000</v>
      </c>
      <c r="F532" s="499"/>
      <c r="G532" s="344">
        <v>100</v>
      </c>
    </row>
    <row r="533" spans="1:7" hidden="1" x14ac:dyDescent="0.25">
      <c r="A533" s="345" t="s">
        <v>769</v>
      </c>
      <c r="B533" s="345" t="s">
        <v>310</v>
      </c>
      <c r="C533" s="346" t="s">
        <v>163</v>
      </c>
      <c r="D533" s="347">
        <v>21000</v>
      </c>
      <c r="E533" s="503">
        <v>20122.14</v>
      </c>
      <c r="F533" s="499"/>
      <c r="G533" s="347">
        <v>95.819714285714284</v>
      </c>
    </row>
    <row r="534" spans="1:7" hidden="1" x14ac:dyDescent="0.25">
      <c r="A534" s="345" t="s">
        <v>770</v>
      </c>
      <c r="B534" s="345" t="s">
        <v>442</v>
      </c>
      <c r="C534" s="346" t="s">
        <v>443</v>
      </c>
      <c r="D534" s="347">
        <v>1300</v>
      </c>
      <c r="E534" s="503">
        <v>1300</v>
      </c>
      <c r="F534" s="499"/>
      <c r="G534" s="347">
        <v>100</v>
      </c>
    </row>
    <row r="535" spans="1:7" hidden="1" x14ac:dyDescent="0.25">
      <c r="A535" s="345" t="s">
        <v>771</v>
      </c>
      <c r="B535" s="345" t="s">
        <v>296</v>
      </c>
      <c r="C535" s="346" t="s">
        <v>104</v>
      </c>
      <c r="D535" s="347">
        <v>700</v>
      </c>
      <c r="E535" s="503">
        <v>1577.86</v>
      </c>
      <c r="F535" s="499"/>
      <c r="G535" s="347">
        <v>225.40857142857143</v>
      </c>
    </row>
    <row r="536" spans="1:7" hidden="1" x14ac:dyDescent="0.25">
      <c r="A536" s="342" t="s">
        <v>324</v>
      </c>
      <c r="B536" s="342" t="s">
        <v>447</v>
      </c>
      <c r="C536" s="343" t="s">
        <v>164</v>
      </c>
      <c r="D536" s="344">
        <v>4900</v>
      </c>
      <c r="E536" s="502">
        <v>4900</v>
      </c>
      <c r="F536" s="499"/>
      <c r="G536" s="344">
        <v>100</v>
      </c>
    </row>
    <row r="537" spans="1:7" hidden="1" x14ac:dyDescent="0.25">
      <c r="A537" s="342" t="s">
        <v>324</v>
      </c>
      <c r="B537" s="342" t="s">
        <v>448</v>
      </c>
      <c r="C537" s="343" t="s">
        <v>190</v>
      </c>
      <c r="D537" s="344">
        <v>4900</v>
      </c>
      <c r="E537" s="502">
        <v>4900</v>
      </c>
      <c r="F537" s="499"/>
      <c r="G537" s="344">
        <v>100</v>
      </c>
    </row>
    <row r="538" spans="1:7" hidden="1" x14ac:dyDescent="0.25">
      <c r="A538" s="345" t="s">
        <v>772</v>
      </c>
      <c r="B538" s="345" t="s">
        <v>293</v>
      </c>
      <c r="C538" s="346" t="s">
        <v>450</v>
      </c>
      <c r="D538" s="347">
        <v>4900</v>
      </c>
      <c r="E538" s="503">
        <v>4900</v>
      </c>
      <c r="F538" s="499"/>
      <c r="G538" s="347">
        <v>100</v>
      </c>
    </row>
    <row r="539" spans="1:7" hidden="1" x14ac:dyDescent="0.25">
      <c r="A539" s="336" t="s">
        <v>352</v>
      </c>
      <c r="B539" s="336" t="s">
        <v>773</v>
      </c>
      <c r="C539" s="337" t="s">
        <v>774</v>
      </c>
      <c r="D539" s="338">
        <v>659195</v>
      </c>
      <c r="E539" s="498">
        <v>656614.38</v>
      </c>
      <c r="F539" s="499"/>
      <c r="G539" s="338">
        <v>99.608519482095588</v>
      </c>
    </row>
    <row r="540" spans="1:7" hidden="1" x14ac:dyDescent="0.25">
      <c r="A540" s="339" t="s">
        <v>324</v>
      </c>
      <c r="B540" s="339" t="s">
        <v>354</v>
      </c>
      <c r="C540" s="340" t="s">
        <v>24</v>
      </c>
      <c r="D540" s="341">
        <v>659195</v>
      </c>
      <c r="E540" s="506">
        <v>656614.38</v>
      </c>
      <c r="F540" s="499"/>
      <c r="G540" s="341">
        <v>99.608519482095588</v>
      </c>
    </row>
    <row r="541" spans="1:7" hidden="1" x14ac:dyDescent="0.25">
      <c r="A541" s="342" t="s">
        <v>324</v>
      </c>
      <c r="B541" s="342" t="s">
        <v>366</v>
      </c>
      <c r="C541" s="343" t="s">
        <v>38</v>
      </c>
      <c r="D541" s="344">
        <v>648195</v>
      </c>
      <c r="E541" s="502">
        <v>648195</v>
      </c>
      <c r="F541" s="499"/>
      <c r="G541" s="344">
        <v>100</v>
      </c>
    </row>
    <row r="542" spans="1:7" hidden="1" x14ac:dyDescent="0.25">
      <c r="A542" s="342" t="s">
        <v>324</v>
      </c>
      <c r="B542" s="342" t="s">
        <v>367</v>
      </c>
      <c r="C542" s="343" t="s">
        <v>138</v>
      </c>
      <c r="D542" s="344">
        <v>21000</v>
      </c>
      <c r="E542" s="502">
        <v>21000</v>
      </c>
      <c r="F542" s="499"/>
      <c r="G542" s="344">
        <v>100</v>
      </c>
    </row>
    <row r="543" spans="1:7" hidden="1" x14ac:dyDescent="0.25">
      <c r="A543" s="345" t="s">
        <v>775</v>
      </c>
      <c r="B543" s="345" t="s">
        <v>300</v>
      </c>
      <c r="C543" s="346" t="s">
        <v>87</v>
      </c>
      <c r="D543" s="347">
        <v>15000</v>
      </c>
      <c r="E543" s="503">
        <v>15611</v>
      </c>
      <c r="F543" s="499"/>
      <c r="G543" s="347">
        <v>104.07333333333334</v>
      </c>
    </row>
    <row r="544" spans="1:7" hidden="1" x14ac:dyDescent="0.25">
      <c r="A544" s="345" t="s">
        <v>776</v>
      </c>
      <c r="B544" s="345" t="s">
        <v>415</v>
      </c>
      <c r="C544" s="346" t="s">
        <v>88</v>
      </c>
      <c r="D544" s="347">
        <v>5000</v>
      </c>
      <c r="E544" s="503">
        <v>4495</v>
      </c>
      <c r="F544" s="499"/>
      <c r="G544" s="347">
        <v>89.9</v>
      </c>
    </row>
    <row r="545" spans="1:7" hidden="1" x14ac:dyDescent="0.25">
      <c r="A545" s="345" t="s">
        <v>777</v>
      </c>
      <c r="B545" s="345" t="s">
        <v>417</v>
      </c>
      <c r="C545" s="346" t="s">
        <v>418</v>
      </c>
      <c r="D545" s="347">
        <v>1000</v>
      </c>
      <c r="E545" s="503">
        <v>894</v>
      </c>
      <c r="F545" s="499"/>
      <c r="G545" s="347">
        <v>89.4</v>
      </c>
    </row>
    <row r="546" spans="1:7" hidden="1" x14ac:dyDescent="0.25">
      <c r="A546" s="342" t="s">
        <v>324</v>
      </c>
      <c r="B546" s="342" t="s">
        <v>419</v>
      </c>
      <c r="C546" s="343" t="s">
        <v>108</v>
      </c>
      <c r="D546" s="344">
        <v>340000</v>
      </c>
      <c r="E546" s="502">
        <v>340000</v>
      </c>
      <c r="F546" s="499"/>
      <c r="G546" s="344">
        <v>100</v>
      </c>
    </row>
    <row r="547" spans="1:7" hidden="1" x14ac:dyDescent="0.25">
      <c r="A547" s="345" t="s">
        <v>778</v>
      </c>
      <c r="B547" s="345" t="s">
        <v>316</v>
      </c>
      <c r="C547" s="346" t="s">
        <v>421</v>
      </c>
      <c r="D547" s="347">
        <v>100000</v>
      </c>
      <c r="E547" s="503">
        <v>110228.5</v>
      </c>
      <c r="F547" s="499"/>
      <c r="G547" s="347">
        <v>110.2285</v>
      </c>
    </row>
    <row r="548" spans="1:7" hidden="1" x14ac:dyDescent="0.25">
      <c r="A548" s="345" t="s">
        <v>779</v>
      </c>
      <c r="B548" s="345" t="s">
        <v>423</v>
      </c>
      <c r="C548" s="346" t="s">
        <v>90</v>
      </c>
      <c r="D548" s="347">
        <v>210000</v>
      </c>
      <c r="E548" s="503">
        <v>204449.31</v>
      </c>
      <c r="F548" s="499"/>
      <c r="G548" s="347">
        <v>97.356814285714279</v>
      </c>
    </row>
    <row r="549" spans="1:7" hidden="1" x14ac:dyDescent="0.25">
      <c r="A549" s="345" t="s">
        <v>780</v>
      </c>
      <c r="B549" s="345" t="s">
        <v>318</v>
      </c>
      <c r="C549" s="346" t="s">
        <v>425</v>
      </c>
      <c r="D549" s="347">
        <v>20000</v>
      </c>
      <c r="E549" s="503">
        <v>21254.080000000002</v>
      </c>
      <c r="F549" s="499"/>
      <c r="G549" s="347">
        <v>106.2704</v>
      </c>
    </row>
    <row r="550" spans="1:7" hidden="1" x14ac:dyDescent="0.25">
      <c r="A550" s="345" t="s">
        <v>781</v>
      </c>
      <c r="B550" s="345" t="s">
        <v>427</v>
      </c>
      <c r="C550" s="346" t="s">
        <v>428</v>
      </c>
      <c r="D550" s="347">
        <v>10000</v>
      </c>
      <c r="E550" s="503">
        <v>4068.11</v>
      </c>
      <c r="F550" s="499"/>
      <c r="G550" s="347">
        <v>40.681100000000001</v>
      </c>
    </row>
    <row r="551" spans="1:7" hidden="1" x14ac:dyDescent="0.25">
      <c r="A551" s="342" t="s">
        <v>324</v>
      </c>
      <c r="B551" s="342" t="s">
        <v>429</v>
      </c>
      <c r="C551" s="343" t="s">
        <v>110</v>
      </c>
      <c r="D551" s="344">
        <v>230645</v>
      </c>
      <c r="E551" s="502">
        <v>230645</v>
      </c>
      <c r="F551" s="499"/>
      <c r="G551" s="344">
        <v>100</v>
      </c>
    </row>
    <row r="552" spans="1:7" hidden="1" x14ac:dyDescent="0.25">
      <c r="A552" s="345" t="s">
        <v>782</v>
      </c>
      <c r="B552" s="345" t="s">
        <v>431</v>
      </c>
      <c r="C552" s="346" t="s">
        <v>160</v>
      </c>
      <c r="D552" s="347">
        <v>35000</v>
      </c>
      <c r="E552" s="503">
        <v>31999.45</v>
      </c>
      <c r="F552" s="499"/>
      <c r="G552" s="347">
        <v>91.427000000000007</v>
      </c>
    </row>
    <row r="553" spans="1:7" hidden="1" x14ac:dyDescent="0.25">
      <c r="A553" s="345" t="s">
        <v>783</v>
      </c>
      <c r="B553" s="345" t="s">
        <v>433</v>
      </c>
      <c r="C553" s="346" t="s">
        <v>95</v>
      </c>
      <c r="D553" s="347">
        <v>97645</v>
      </c>
      <c r="E553" s="503">
        <v>108746.15</v>
      </c>
      <c r="F553" s="499"/>
      <c r="G553" s="347">
        <v>111.36888729581648</v>
      </c>
    </row>
    <row r="554" spans="1:7" hidden="1" x14ac:dyDescent="0.25">
      <c r="A554" s="345" t="s">
        <v>784</v>
      </c>
      <c r="B554" s="345" t="s">
        <v>466</v>
      </c>
      <c r="C554" s="346" t="s">
        <v>96</v>
      </c>
      <c r="D554" s="347">
        <v>30000</v>
      </c>
      <c r="E554" s="503">
        <v>29887.5</v>
      </c>
      <c r="F554" s="499"/>
      <c r="G554" s="347">
        <v>99.625</v>
      </c>
    </row>
    <row r="555" spans="1:7" hidden="1" x14ac:dyDescent="0.25">
      <c r="A555" s="345" t="s">
        <v>785</v>
      </c>
      <c r="B555" s="345" t="s">
        <v>312</v>
      </c>
      <c r="C555" s="346" t="s">
        <v>97</v>
      </c>
      <c r="D555" s="347">
        <v>28000</v>
      </c>
      <c r="E555" s="503">
        <v>28000</v>
      </c>
      <c r="F555" s="499"/>
      <c r="G555" s="347">
        <v>100</v>
      </c>
    </row>
    <row r="556" spans="1:7" hidden="1" x14ac:dyDescent="0.25">
      <c r="A556" s="345" t="s">
        <v>786</v>
      </c>
      <c r="B556" s="345" t="s">
        <v>436</v>
      </c>
      <c r="C556" s="346" t="s">
        <v>98</v>
      </c>
      <c r="D556" s="347">
        <v>5000</v>
      </c>
      <c r="E556" s="503">
        <v>2117.5</v>
      </c>
      <c r="F556" s="499"/>
      <c r="G556" s="347">
        <v>42.35</v>
      </c>
    </row>
    <row r="557" spans="1:7" hidden="1" x14ac:dyDescent="0.25">
      <c r="A557" s="345" t="s">
        <v>787</v>
      </c>
      <c r="B557" s="345" t="s">
        <v>302</v>
      </c>
      <c r="C557" s="346" t="s">
        <v>99</v>
      </c>
      <c r="D557" s="347">
        <v>20000</v>
      </c>
      <c r="E557" s="503">
        <v>16262.18</v>
      </c>
      <c r="F557" s="499"/>
      <c r="G557" s="347">
        <v>81.310900000000004</v>
      </c>
    </row>
    <row r="558" spans="1:7" hidden="1" x14ac:dyDescent="0.25">
      <c r="A558" s="345" t="s">
        <v>788</v>
      </c>
      <c r="B558" s="345" t="s">
        <v>439</v>
      </c>
      <c r="C558" s="346" t="s">
        <v>100</v>
      </c>
      <c r="D558" s="347">
        <v>15000</v>
      </c>
      <c r="E558" s="503">
        <v>13632.22</v>
      </c>
      <c r="F558" s="499"/>
      <c r="G558" s="347">
        <v>90.881466666666668</v>
      </c>
    </row>
    <row r="559" spans="1:7" hidden="1" x14ac:dyDescent="0.25">
      <c r="A559" s="342" t="s">
        <v>324</v>
      </c>
      <c r="B559" s="342" t="s">
        <v>401</v>
      </c>
      <c r="C559" s="343" t="s">
        <v>104</v>
      </c>
      <c r="D559" s="344">
        <v>56550</v>
      </c>
      <c r="E559" s="502">
        <v>56550</v>
      </c>
      <c r="F559" s="499"/>
      <c r="G559" s="344">
        <v>100</v>
      </c>
    </row>
    <row r="560" spans="1:7" hidden="1" x14ac:dyDescent="0.25">
      <c r="A560" s="345" t="s">
        <v>789</v>
      </c>
      <c r="B560" s="345" t="s">
        <v>310</v>
      </c>
      <c r="C560" s="346" t="s">
        <v>163</v>
      </c>
      <c r="D560" s="347">
        <v>45000</v>
      </c>
      <c r="E560" s="503">
        <v>41803.85</v>
      </c>
      <c r="F560" s="499"/>
      <c r="G560" s="347">
        <v>92.897444444444446</v>
      </c>
    </row>
    <row r="561" spans="1:7" hidden="1" x14ac:dyDescent="0.25">
      <c r="A561" s="345" t="s">
        <v>790</v>
      </c>
      <c r="B561" s="345" t="s">
        <v>294</v>
      </c>
      <c r="C561" s="346" t="s">
        <v>101</v>
      </c>
      <c r="D561" s="347">
        <v>5000</v>
      </c>
      <c r="E561" s="503">
        <v>4377.3500000000004</v>
      </c>
      <c r="F561" s="499"/>
      <c r="G561" s="347">
        <v>87.546999999999997</v>
      </c>
    </row>
    <row r="562" spans="1:7" hidden="1" x14ac:dyDescent="0.25">
      <c r="A562" s="345" t="s">
        <v>791</v>
      </c>
      <c r="B562" s="345" t="s">
        <v>442</v>
      </c>
      <c r="C562" s="346" t="s">
        <v>443</v>
      </c>
      <c r="D562" s="347">
        <v>1500</v>
      </c>
      <c r="E562" s="503">
        <v>1300</v>
      </c>
      <c r="F562" s="499"/>
      <c r="G562" s="347">
        <v>86.666666666666671</v>
      </c>
    </row>
    <row r="563" spans="1:7" hidden="1" x14ac:dyDescent="0.25">
      <c r="A563" s="345" t="s">
        <v>792</v>
      </c>
      <c r="B563" s="345" t="s">
        <v>314</v>
      </c>
      <c r="C563" s="346" t="s">
        <v>445</v>
      </c>
      <c r="D563" s="347">
        <v>50</v>
      </c>
      <c r="E563" s="503">
        <v>0</v>
      </c>
      <c r="F563" s="499"/>
      <c r="G563" s="347">
        <v>0</v>
      </c>
    </row>
    <row r="564" spans="1:7" hidden="1" x14ac:dyDescent="0.25">
      <c r="A564" s="345" t="s">
        <v>793</v>
      </c>
      <c r="B564" s="345" t="s">
        <v>296</v>
      </c>
      <c r="C564" s="346" t="s">
        <v>104</v>
      </c>
      <c r="D564" s="347">
        <v>5000</v>
      </c>
      <c r="E564" s="503">
        <v>9068.7999999999993</v>
      </c>
      <c r="F564" s="499"/>
      <c r="G564" s="347">
        <v>181.376</v>
      </c>
    </row>
    <row r="565" spans="1:7" hidden="1" x14ac:dyDescent="0.25">
      <c r="A565" s="342" t="s">
        <v>324</v>
      </c>
      <c r="B565" s="342" t="s">
        <v>447</v>
      </c>
      <c r="C565" s="343" t="s">
        <v>164</v>
      </c>
      <c r="D565" s="344">
        <v>11000</v>
      </c>
      <c r="E565" s="502">
        <v>8419.3799999999992</v>
      </c>
      <c r="F565" s="499"/>
      <c r="G565" s="344">
        <v>76.539818181818177</v>
      </c>
    </row>
    <row r="566" spans="1:7" hidden="1" x14ac:dyDescent="0.25">
      <c r="A566" s="342" t="s">
        <v>324</v>
      </c>
      <c r="B566" s="342" t="s">
        <v>448</v>
      </c>
      <c r="C566" s="343" t="s">
        <v>190</v>
      </c>
      <c r="D566" s="344">
        <v>11000</v>
      </c>
      <c r="E566" s="502">
        <v>8419.3799999999992</v>
      </c>
      <c r="F566" s="499"/>
      <c r="G566" s="344">
        <v>76.539818181818177</v>
      </c>
    </row>
    <row r="567" spans="1:7" hidden="1" x14ac:dyDescent="0.25">
      <c r="A567" s="345" t="s">
        <v>794</v>
      </c>
      <c r="B567" s="345" t="s">
        <v>293</v>
      </c>
      <c r="C567" s="346" t="s">
        <v>450</v>
      </c>
      <c r="D567" s="347">
        <v>11000</v>
      </c>
      <c r="E567" s="503">
        <v>8419.3799999999992</v>
      </c>
      <c r="F567" s="499"/>
      <c r="G567" s="347">
        <v>76.539818181818177</v>
      </c>
    </row>
    <row r="568" spans="1:7" hidden="1" x14ac:dyDescent="0.25">
      <c r="A568" s="336" t="s">
        <v>352</v>
      </c>
      <c r="B568" s="336" t="s">
        <v>795</v>
      </c>
      <c r="C568" s="337" t="s">
        <v>796</v>
      </c>
      <c r="D568" s="338">
        <v>425425</v>
      </c>
      <c r="E568" s="498">
        <v>425424.95</v>
      </c>
      <c r="F568" s="499"/>
      <c r="G568" s="338">
        <v>99.999988247047071</v>
      </c>
    </row>
    <row r="569" spans="1:7" hidden="1" x14ac:dyDescent="0.25">
      <c r="A569" s="339" t="s">
        <v>324</v>
      </c>
      <c r="B569" s="339" t="s">
        <v>354</v>
      </c>
      <c r="C569" s="340" t="s">
        <v>24</v>
      </c>
      <c r="D569" s="341">
        <v>425425</v>
      </c>
      <c r="E569" s="506">
        <v>425424.95</v>
      </c>
      <c r="F569" s="499"/>
      <c r="G569" s="341">
        <v>99.999988247047071</v>
      </c>
    </row>
    <row r="570" spans="1:7" hidden="1" x14ac:dyDescent="0.25">
      <c r="A570" s="342" t="s">
        <v>324</v>
      </c>
      <c r="B570" s="342" t="s">
        <v>366</v>
      </c>
      <c r="C570" s="343" t="s">
        <v>38</v>
      </c>
      <c r="D570" s="344">
        <v>419425</v>
      </c>
      <c r="E570" s="502">
        <v>419424.95</v>
      </c>
      <c r="F570" s="499"/>
      <c r="G570" s="344">
        <v>99.999988078917568</v>
      </c>
    </row>
    <row r="571" spans="1:7" hidden="1" x14ac:dyDescent="0.25">
      <c r="A571" s="342" t="s">
        <v>324</v>
      </c>
      <c r="B571" s="342" t="s">
        <v>367</v>
      </c>
      <c r="C571" s="343" t="s">
        <v>138</v>
      </c>
      <c r="D571" s="344">
        <v>2600</v>
      </c>
      <c r="E571" s="502">
        <v>2600</v>
      </c>
      <c r="F571" s="499"/>
      <c r="G571" s="344">
        <v>100</v>
      </c>
    </row>
    <row r="572" spans="1:7" hidden="1" x14ac:dyDescent="0.25">
      <c r="A572" s="345" t="s">
        <v>797</v>
      </c>
      <c r="B572" s="345" t="s">
        <v>300</v>
      </c>
      <c r="C572" s="346" t="s">
        <v>87</v>
      </c>
      <c r="D572" s="347">
        <v>2000</v>
      </c>
      <c r="E572" s="503">
        <v>2057.52</v>
      </c>
      <c r="F572" s="499"/>
      <c r="G572" s="347">
        <v>102.876</v>
      </c>
    </row>
    <row r="573" spans="1:7" hidden="1" x14ac:dyDescent="0.25">
      <c r="A573" s="345" t="s">
        <v>798</v>
      </c>
      <c r="B573" s="345" t="s">
        <v>415</v>
      </c>
      <c r="C573" s="346" t="s">
        <v>88</v>
      </c>
      <c r="D573" s="347">
        <v>600</v>
      </c>
      <c r="E573" s="503">
        <v>542.48</v>
      </c>
      <c r="F573" s="499"/>
      <c r="G573" s="347">
        <v>90.413333333333327</v>
      </c>
    </row>
    <row r="574" spans="1:7" hidden="1" x14ac:dyDescent="0.25">
      <c r="A574" s="342" t="s">
        <v>324</v>
      </c>
      <c r="B574" s="342" t="s">
        <v>419</v>
      </c>
      <c r="C574" s="343" t="s">
        <v>108</v>
      </c>
      <c r="D574" s="344">
        <v>270746.11</v>
      </c>
      <c r="E574" s="502">
        <v>270746.06</v>
      </c>
      <c r="F574" s="499"/>
      <c r="G574" s="344">
        <v>99.999981532513985</v>
      </c>
    </row>
    <row r="575" spans="1:7" hidden="1" x14ac:dyDescent="0.25">
      <c r="A575" s="345" t="s">
        <v>799</v>
      </c>
      <c r="B575" s="345" t="s">
        <v>316</v>
      </c>
      <c r="C575" s="346" t="s">
        <v>421</v>
      </c>
      <c r="D575" s="347">
        <v>50746.11</v>
      </c>
      <c r="E575" s="503">
        <v>73036.39</v>
      </c>
      <c r="F575" s="499"/>
      <c r="G575" s="347">
        <v>143.92510085994769</v>
      </c>
    </row>
    <row r="576" spans="1:7" hidden="1" x14ac:dyDescent="0.25">
      <c r="A576" s="345" t="s">
        <v>800</v>
      </c>
      <c r="B576" s="345" t="s">
        <v>423</v>
      </c>
      <c r="C576" s="346" t="s">
        <v>90</v>
      </c>
      <c r="D576" s="347">
        <v>220000</v>
      </c>
      <c r="E576" s="503">
        <v>197709.67</v>
      </c>
      <c r="F576" s="499"/>
      <c r="G576" s="347">
        <v>89.868031818181819</v>
      </c>
    </row>
    <row r="577" spans="1:7" hidden="1" x14ac:dyDescent="0.25">
      <c r="A577" s="345" t="s">
        <v>801</v>
      </c>
      <c r="B577" s="345" t="s">
        <v>318</v>
      </c>
      <c r="C577" s="346" t="s">
        <v>425</v>
      </c>
      <c r="D577" s="347">
        <v>0</v>
      </c>
      <c r="E577" s="503">
        <v>0</v>
      </c>
      <c r="F577" s="499"/>
      <c r="G577" s="347">
        <v>0</v>
      </c>
    </row>
    <row r="578" spans="1:7" hidden="1" x14ac:dyDescent="0.25">
      <c r="A578" s="345" t="s">
        <v>802</v>
      </c>
      <c r="B578" s="345" t="s">
        <v>427</v>
      </c>
      <c r="C578" s="346" t="s">
        <v>428</v>
      </c>
      <c r="D578" s="347">
        <v>0</v>
      </c>
      <c r="E578" s="503">
        <v>0</v>
      </c>
      <c r="F578" s="499"/>
      <c r="G578" s="347">
        <v>0</v>
      </c>
    </row>
    <row r="579" spans="1:7" hidden="1" x14ac:dyDescent="0.25">
      <c r="A579" s="342" t="s">
        <v>324</v>
      </c>
      <c r="B579" s="342" t="s">
        <v>429</v>
      </c>
      <c r="C579" s="343" t="s">
        <v>110</v>
      </c>
      <c r="D579" s="344">
        <v>141400</v>
      </c>
      <c r="E579" s="502">
        <v>141400</v>
      </c>
      <c r="F579" s="499"/>
      <c r="G579" s="344">
        <v>100</v>
      </c>
    </row>
    <row r="580" spans="1:7" hidden="1" x14ac:dyDescent="0.25">
      <c r="A580" s="345" t="s">
        <v>803</v>
      </c>
      <c r="B580" s="345" t="s">
        <v>431</v>
      </c>
      <c r="C580" s="346" t="s">
        <v>160</v>
      </c>
      <c r="D580" s="347">
        <v>23000</v>
      </c>
      <c r="E580" s="503">
        <v>21338.25</v>
      </c>
      <c r="F580" s="499"/>
      <c r="G580" s="347">
        <v>92.775000000000006</v>
      </c>
    </row>
    <row r="581" spans="1:7" hidden="1" x14ac:dyDescent="0.25">
      <c r="A581" s="345" t="s">
        <v>804</v>
      </c>
      <c r="B581" s="345" t="s">
        <v>433</v>
      </c>
      <c r="C581" s="346" t="s">
        <v>95</v>
      </c>
      <c r="D581" s="347">
        <v>35000</v>
      </c>
      <c r="E581" s="503">
        <v>25622.87</v>
      </c>
      <c r="F581" s="499"/>
      <c r="G581" s="347">
        <v>73.208200000000005</v>
      </c>
    </row>
    <row r="582" spans="1:7" hidden="1" x14ac:dyDescent="0.25">
      <c r="A582" s="345" t="s">
        <v>805</v>
      </c>
      <c r="B582" s="345" t="s">
        <v>466</v>
      </c>
      <c r="C582" s="346" t="s">
        <v>96</v>
      </c>
      <c r="D582" s="347">
        <v>37400</v>
      </c>
      <c r="E582" s="503">
        <v>51917.61</v>
      </c>
      <c r="F582" s="499"/>
      <c r="G582" s="347">
        <v>138.81713903743315</v>
      </c>
    </row>
    <row r="583" spans="1:7" hidden="1" x14ac:dyDescent="0.25">
      <c r="A583" s="345" t="s">
        <v>806</v>
      </c>
      <c r="B583" s="345" t="s">
        <v>312</v>
      </c>
      <c r="C583" s="346" t="s">
        <v>97</v>
      </c>
      <c r="D583" s="347">
        <v>16000</v>
      </c>
      <c r="E583" s="503">
        <v>15899.31</v>
      </c>
      <c r="F583" s="499"/>
      <c r="G583" s="347">
        <v>99.370687500000003</v>
      </c>
    </row>
    <row r="584" spans="1:7" hidden="1" x14ac:dyDescent="0.25">
      <c r="A584" s="345" t="s">
        <v>807</v>
      </c>
      <c r="B584" s="345" t="s">
        <v>436</v>
      </c>
      <c r="C584" s="346" t="s">
        <v>98</v>
      </c>
      <c r="D584" s="347">
        <v>0</v>
      </c>
      <c r="E584" s="503">
        <v>293.69</v>
      </c>
      <c r="F584" s="499"/>
      <c r="G584" s="347">
        <v>0</v>
      </c>
    </row>
    <row r="585" spans="1:7" hidden="1" x14ac:dyDescent="0.25">
      <c r="A585" s="345" t="s">
        <v>808</v>
      </c>
      <c r="B585" s="345" t="s">
        <v>302</v>
      </c>
      <c r="C585" s="346" t="s">
        <v>99</v>
      </c>
      <c r="D585" s="347">
        <v>10000</v>
      </c>
      <c r="E585" s="503">
        <v>10503.36</v>
      </c>
      <c r="F585" s="499"/>
      <c r="G585" s="347">
        <v>105.03360000000001</v>
      </c>
    </row>
    <row r="586" spans="1:7" hidden="1" x14ac:dyDescent="0.25">
      <c r="A586" s="345" t="s">
        <v>809</v>
      </c>
      <c r="B586" s="345" t="s">
        <v>439</v>
      </c>
      <c r="C586" s="346" t="s">
        <v>100</v>
      </c>
      <c r="D586" s="347">
        <v>20000</v>
      </c>
      <c r="E586" s="503">
        <v>15824.91</v>
      </c>
      <c r="F586" s="499"/>
      <c r="G586" s="347">
        <v>79.124549999999999</v>
      </c>
    </row>
    <row r="587" spans="1:7" hidden="1" x14ac:dyDescent="0.25">
      <c r="A587" s="342" t="s">
        <v>324</v>
      </c>
      <c r="B587" s="342" t="s">
        <v>401</v>
      </c>
      <c r="C587" s="343" t="s">
        <v>104</v>
      </c>
      <c r="D587" s="344">
        <v>4678.8900000000003</v>
      </c>
      <c r="E587" s="502">
        <v>4678.8900000000003</v>
      </c>
      <c r="F587" s="499"/>
      <c r="G587" s="344">
        <v>100</v>
      </c>
    </row>
    <row r="588" spans="1:7" hidden="1" x14ac:dyDescent="0.25">
      <c r="A588" s="345" t="s">
        <v>810</v>
      </c>
      <c r="B588" s="345" t="s">
        <v>310</v>
      </c>
      <c r="C588" s="346" t="s">
        <v>163</v>
      </c>
      <c r="D588" s="347">
        <v>1504</v>
      </c>
      <c r="E588" s="503">
        <v>1503.39</v>
      </c>
      <c r="F588" s="499"/>
      <c r="G588" s="347">
        <v>99.959441489361708</v>
      </c>
    </row>
    <row r="589" spans="1:7" hidden="1" x14ac:dyDescent="0.25">
      <c r="A589" s="345" t="s">
        <v>811</v>
      </c>
      <c r="B589" s="345" t="s">
        <v>294</v>
      </c>
      <c r="C589" s="346" t="s">
        <v>101</v>
      </c>
      <c r="D589" s="347">
        <v>0</v>
      </c>
      <c r="E589" s="503">
        <v>0</v>
      </c>
      <c r="F589" s="499"/>
      <c r="G589" s="347">
        <v>0</v>
      </c>
    </row>
    <row r="590" spans="1:7" hidden="1" x14ac:dyDescent="0.25">
      <c r="A590" s="345" t="s">
        <v>812</v>
      </c>
      <c r="B590" s="345" t="s">
        <v>442</v>
      </c>
      <c r="C590" s="346" t="s">
        <v>443</v>
      </c>
      <c r="D590" s="347">
        <v>700</v>
      </c>
      <c r="E590" s="503">
        <v>700</v>
      </c>
      <c r="F590" s="499"/>
      <c r="G590" s="347">
        <v>100</v>
      </c>
    </row>
    <row r="591" spans="1:7" hidden="1" x14ac:dyDescent="0.25">
      <c r="A591" s="345" t="s">
        <v>813</v>
      </c>
      <c r="B591" s="345" t="s">
        <v>314</v>
      </c>
      <c r="C591" s="346" t="s">
        <v>445</v>
      </c>
      <c r="D591" s="347">
        <v>1000</v>
      </c>
      <c r="E591" s="503">
        <v>985.67</v>
      </c>
      <c r="F591" s="499"/>
      <c r="G591" s="347">
        <v>98.566999999999993</v>
      </c>
    </row>
    <row r="592" spans="1:7" hidden="1" x14ac:dyDescent="0.25">
      <c r="A592" s="345" t="s">
        <v>814</v>
      </c>
      <c r="B592" s="345" t="s">
        <v>296</v>
      </c>
      <c r="C592" s="346" t="s">
        <v>104</v>
      </c>
      <c r="D592" s="347">
        <v>1474.89</v>
      </c>
      <c r="E592" s="503">
        <v>1489.83</v>
      </c>
      <c r="F592" s="499"/>
      <c r="G592" s="347">
        <v>101.01295689848057</v>
      </c>
    </row>
    <row r="593" spans="1:7" hidden="1" x14ac:dyDescent="0.25">
      <c r="A593" s="342" t="s">
        <v>324</v>
      </c>
      <c r="B593" s="342" t="s">
        <v>447</v>
      </c>
      <c r="C593" s="343" t="s">
        <v>164</v>
      </c>
      <c r="D593" s="344">
        <v>6000</v>
      </c>
      <c r="E593" s="502">
        <v>6000</v>
      </c>
      <c r="F593" s="499"/>
      <c r="G593" s="344">
        <v>100</v>
      </c>
    </row>
    <row r="594" spans="1:7" hidden="1" x14ac:dyDescent="0.25">
      <c r="A594" s="342" t="s">
        <v>324</v>
      </c>
      <c r="B594" s="342" t="s">
        <v>448</v>
      </c>
      <c r="C594" s="343" t="s">
        <v>190</v>
      </c>
      <c r="D594" s="344">
        <v>6000</v>
      </c>
      <c r="E594" s="502">
        <v>6000</v>
      </c>
      <c r="F594" s="499"/>
      <c r="G594" s="344">
        <v>100</v>
      </c>
    </row>
    <row r="595" spans="1:7" hidden="1" x14ac:dyDescent="0.25">
      <c r="A595" s="345" t="s">
        <v>815</v>
      </c>
      <c r="B595" s="345" t="s">
        <v>293</v>
      </c>
      <c r="C595" s="346" t="s">
        <v>450</v>
      </c>
      <c r="D595" s="347">
        <v>6000</v>
      </c>
      <c r="E595" s="503">
        <v>6000</v>
      </c>
      <c r="F595" s="499"/>
      <c r="G595" s="347">
        <v>100</v>
      </c>
    </row>
    <row r="596" spans="1:7" hidden="1" x14ac:dyDescent="0.25">
      <c r="A596" s="336" t="s">
        <v>352</v>
      </c>
      <c r="B596" s="336" t="s">
        <v>816</v>
      </c>
      <c r="C596" s="337" t="s">
        <v>817</v>
      </c>
      <c r="D596" s="338">
        <v>489465</v>
      </c>
      <c r="E596" s="498">
        <v>479252.55</v>
      </c>
      <c r="F596" s="499"/>
      <c r="G596" s="338">
        <v>97.913548466182462</v>
      </c>
    </row>
    <row r="597" spans="1:7" hidden="1" x14ac:dyDescent="0.25">
      <c r="A597" s="339" t="s">
        <v>324</v>
      </c>
      <c r="B597" s="339" t="s">
        <v>354</v>
      </c>
      <c r="C597" s="340" t="s">
        <v>24</v>
      </c>
      <c r="D597" s="341">
        <v>489465</v>
      </c>
      <c r="E597" s="506">
        <v>479252.55</v>
      </c>
      <c r="F597" s="499"/>
      <c r="G597" s="341">
        <v>97.913548466182462</v>
      </c>
    </row>
    <row r="598" spans="1:7" hidden="1" x14ac:dyDescent="0.25">
      <c r="A598" s="342" t="s">
        <v>324</v>
      </c>
      <c r="B598" s="342" t="s">
        <v>366</v>
      </c>
      <c r="C598" s="343" t="s">
        <v>38</v>
      </c>
      <c r="D598" s="344">
        <v>484965</v>
      </c>
      <c r="E598" s="502">
        <v>474752.55</v>
      </c>
      <c r="F598" s="499"/>
      <c r="G598" s="344">
        <v>97.894188240388488</v>
      </c>
    </row>
    <row r="599" spans="1:7" hidden="1" x14ac:dyDescent="0.25">
      <c r="A599" s="342" t="s">
        <v>324</v>
      </c>
      <c r="B599" s="342" t="s">
        <v>367</v>
      </c>
      <c r="C599" s="343" t="s">
        <v>138</v>
      </c>
      <c r="D599" s="344">
        <v>20000</v>
      </c>
      <c r="E599" s="502">
        <v>20000</v>
      </c>
      <c r="F599" s="499"/>
      <c r="G599" s="344">
        <v>100</v>
      </c>
    </row>
    <row r="600" spans="1:7" hidden="1" x14ac:dyDescent="0.25">
      <c r="A600" s="345" t="s">
        <v>818</v>
      </c>
      <c r="B600" s="345" t="s">
        <v>300</v>
      </c>
      <c r="C600" s="346" t="s">
        <v>87</v>
      </c>
      <c r="D600" s="347">
        <v>8000</v>
      </c>
      <c r="E600" s="503">
        <v>6920.75</v>
      </c>
      <c r="F600" s="499"/>
      <c r="G600" s="347">
        <v>86.509375000000006</v>
      </c>
    </row>
    <row r="601" spans="1:7" hidden="1" x14ac:dyDescent="0.25">
      <c r="A601" s="345" t="s">
        <v>819</v>
      </c>
      <c r="B601" s="345" t="s">
        <v>415</v>
      </c>
      <c r="C601" s="346" t="s">
        <v>88</v>
      </c>
      <c r="D601" s="347">
        <v>12000</v>
      </c>
      <c r="E601" s="503">
        <v>13079.25</v>
      </c>
      <c r="F601" s="499"/>
      <c r="G601" s="347">
        <v>108.99375000000001</v>
      </c>
    </row>
    <row r="602" spans="1:7" hidden="1" x14ac:dyDescent="0.25">
      <c r="A602" s="342" t="s">
        <v>324</v>
      </c>
      <c r="B602" s="342" t="s">
        <v>419</v>
      </c>
      <c r="C602" s="343" t="s">
        <v>108</v>
      </c>
      <c r="D602" s="344">
        <v>347059.5</v>
      </c>
      <c r="E602" s="502">
        <v>337118.5</v>
      </c>
      <c r="F602" s="499"/>
      <c r="G602" s="344">
        <v>97.135649650852372</v>
      </c>
    </row>
    <row r="603" spans="1:7" hidden="1" x14ac:dyDescent="0.25">
      <c r="A603" s="345" t="s">
        <v>820</v>
      </c>
      <c r="B603" s="345" t="s">
        <v>316</v>
      </c>
      <c r="C603" s="346" t="s">
        <v>421</v>
      </c>
      <c r="D603" s="347">
        <v>36402.5</v>
      </c>
      <c r="E603" s="503">
        <v>48758.239999999998</v>
      </c>
      <c r="F603" s="499"/>
      <c r="G603" s="347">
        <v>133.94200947737107</v>
      </c>
    </row>
    <row r="604" spans="1:7" hidden="1" x14ac:dyDescent="0.25">
      <c r="A604" s="345" t="s">
        <v>821</v>
      </c>
      <c r="B604" s="345" t="s">
        <v>317</v>
      </c>
      <c r="C604" s="346" t="s">
        <v>193</v>
      </c>
      <c r="D604" s="347">
        <v>657</v>
      </c>
      <c r="E604" s="503">
        <v>656.74</v>
      </c>
      <c r="F604" s="499"/>
      <c r="G604" s="347">
        <v>99.960426179604255</v>
      </c>
    </row>
    <row r="605" spans="1:7" hidden="1" x14ac:dyDescent="0.25">
      <c r="A605" s="345" t="s">
        <v>822</v>
      </c>
      <c r="B605" s="345" t="s">
        <v>423</v>
      </c>
      <c r="C605" s="346" t="s">
        <v>90</v>
      </c>
      <c r="D605" s="347">
        <v>300000</v>
      </c>
      <c r="E605" s="503">
        <v>276049.09000000003</v>
      </c>
      <c r="F605" s="499"/>
      <c r="G605" s="347">
        <v>92.016363333333331</v>
      </c>
    </row>
    <row r="606" spans="1:7" hidden="1" x14ac:dyDescent="0.25">
      <c r="A606" s="345" t="s">
        <v>823</v>
      </c>
      <c r="B606" s="345" t="s">
        <v>318</v>
      </c>
      <c r="C606" s="346" t="s">
        <v>425</v>
      </c>
      <c r="D606" s="347">
        <v>8000</v>
      </c>
      <c r="E606" s="503">
        <v>9210.43</v>
      </c>
      <c r="F606" s="499"/>
      <c r="G606" s="347">
        <v>115.130375</v>
      </c>
    </row>
    <row r="607" spans="1:7" hidden="1" x14ac:dyDescent="0.25">
      <c r="A607" s="345" t="s">
        <v>824</v>
      </c>
      <c r="B607" s="345" t="s">
        <v>427</v>
      </c>
      <c r="C607" s="346" t="s">
        <v>428</v>
      </c>
      <c r="D607" s="347">
        <v>2000</v>
      </c>
      <c r="E607" s="503">
        <v>2444</v>
      </c>
      <c r="F607" s="499"/>
      <c r="G607" s="347">
        <v>122.2</v>
      </c>
    </row>
    <row r="608" spans="1:7" hidden="1" x14ac:dyDescent="0.25">
      <c r="A608" s="342" t="s">
        <v>324</v>
      </c>
      <c r="B608" s="342" t="s">
        <v>429</v>
      </c>
      <c r="C608" s="343" t="s">
        <v>110</v>
      </c>
      <c r="D608" s="344">
        <v>108000</v>
      </c>
      <c r="E608" s="502">
        <v>108000</v>
      </c>
      <c r="F608" s="499"/>
      <c r="G608" s="344">
        <v>100</v>
      </c>
    </row>
    <row r="609" spans="1:7" hidden="1" x14ac:dyDescent="0.25">
      <c r="A609" s="345" t="s">
        <v>825</v>
      </c>
      <c r="B609" s="345" t="s">
        <v>431</v>
      </c>
      <c r="C609" s="346" t="s">
        <v>160</v>
      </c>
      <c r="D609" s="347">
        <v>24000</v>
      </c>
      <c r="E609" s="503">
        <v>24202.54</v>
      </c>
      <c r="F609" s="499"/>
      <c r="G609" s="347">
        <v>100.84391666666667</v>
      </c>
    </row>
    <row r="610" spans="1:7" hidden="1" x14ac:dyDescent="0.25">
      <c r="A610" s="345" t="s">
        <v>826</v>
      </c>
      <c r="B610" s="345" t="s">
        <v>433</v>
      </c>
      <c r="C610" s="346" t="s">
        <v>95</v>
      </c>
      <c r="D610" s="347">
        <v>37000</v>
      </c>
      <c r="E610" s="503">
        <v>38899.32</v>
      </c>
      <c r="F610" s="499"/>
      <c r="G610" s="347">
        <v>105.1332972972973</v>
      </c>
    </row>
    <row r="611" spans="1:7" hidden="1" x14ac:dyDescent="0.25">
      <c r="A611" s="345" t="s">
        <v>827</v>
      </c>
      <c r="B611" s="345" t="s">
        <v>466</v>
      </c>
      <c r="C611" s="346" t="s">
        <v>96</v>
      </c>
      <c r="D611" s="347">
        <v>9000</v>
      </c>
      <c r="E611" s="503">
        <v>8121.05</v>
      </c>
      <c r="F611" s="499"/>
      <c r="G611" s="347">
        <v>90.233888888888885</v>
      </c>
    </row>
    <row r="612" spans="1:7" hidden="1" x14ac:dyDescent="0.25">
      <c r="A612" s="345" t="s">
        <v>828</v>
      </c>
      <c r="B612" s="345" t="s">
        <v>312</v>
      </c>
      <c r="C612" s="346" t="s">
        <v>97</v>
      </c>
      <c r="D612" s="347">
        <v>15000</v>
      </c>
      <c r="E612" s="503">
        <v>17122.88</v>
      </c>
      <c r="F612" s="499"/>
      <c r="G612" s="347">
        <v>114.15253333333334</v>
      </c>
    </row>
    <row r="613" spans="1:7" hidden="1" x14ac:dyDescent="0.25">
      <c r="A613" s="345" t="s">
        <v>829</v>
      </c>
      <c r="B613" s="345" t="s">
        <v>436</v>
      </c>
      <c r="C613" s="346" t="s">
        <v>98</v>
      </c>
      <c r="D613" s="347">
        <v>2000</v>
      </c>
      <c r="E613" s="503">
        <v>955.9</v>
      </c>
      <c r="F613" s="499"/>
      <c r="G613" s="347">
        <v>47.795000000000002</v>
      </c>
    </row>
    <row r="614" spans="1:7" hidden="1" x14ac:dyDescent="0.25">
      <c r="A614" s="345" t="s">
        <v>830</v>
      </c>
      <c r="B614" s="345" t="s">
        <v>302</v>
      </c>
      <c r="C614" s="346" t="s">
        <v>99</v>
      </c>
      <c r="D614" s="347">
        <v>18000</v>
      </c>
      <c r="E614" s="503">
        <v>16763.509999999998</v>
      </c>
      <c r="F614" s="499"/>
      <c r="G614" s="347">
        <v>93.130611111111108</v>
      </c>
    </row>
    <row r="615" spans="1:7" hidden="1" x14ac:dyDescent="0.25">
      <c r="A615" s="345" t="s">
        <v>831</v>
      </c>
      <c r="B615" s="345" t="s">
        <v>439</v>
      </c>
      <c r="C615" s="346" t="s">
        <v>100</v>
      </c>
      <c r="D615" s="347">
        <v>3000</v>
      </c>
      <c r="E615" s="503">
        <v>1934.8</v>
      </c>
      <c r="F615" s="499"/>
      <c r="G615" s="347">
        <v>64.493333333333339</v>
      </c>
    </row>
    <row r="616" spans="1:7" hidden="1" x14ac:dyDescent="0.25">
      <c r="A616" s="342" t="s">
        <v>324</v>
      </c>
      <c r="B616" s="342" t="s">
        <v>401</v>
      </c>
      <c r="C616" s="343" t="s">
        <v>104</v>
      </c>
      <c r="D616" s="344">
        <v>9905.5</v>
      </c>
      <c r="E616" s="502">
        <v>9634.0499999999993</v>
      </c>
      <c r="F616" s="499"/>
      <c r="G616" s="344">
        <v>97.259603250719294</v>
      </c>
    </row>
    <row r="617" spans="1:7" hidden="1" x14ac:dyDescent="0.25">
      <c r="A617" s="345" t="s">
        <v>832</v>
      </c>
      <c r="B617" s="345" t="s">
        <v>310</v>
      </c>
      <c r="C617" s="346" t="s">
        <v>163</v>
      </c>
      <c r="D617" s="347">
        <v>1505.5</v>
      </c>
      <c r="E617" s="503">
        <v>1505.5</v>
      </c>
      <c r="F617" s="499"/>
      <c r="G617" s="347">
        <v>100</v>
      </c>
    </row>
    <row r="618" spans="1:7" hidden="1" x14ac:dyDescent="0.25">
      <c r="A618" s="345" t="s">
        <v>833</v>
      </c>
      <c r="B618" s="345" t="s">
        <v>442</v>
      </c>
      <c r="C618" s="346" t="s">
        <v>443</v>
      </c>
      <c r="D618" s="347">
        <v>1400</v>
      </c>
      <c r="E618" s="503">
        <v>1395</v>
      </c>
      <c r="F618" s="499"/>
      <c r="G618" s="347">
        <v>99.642857142857139</v>
      </c>
    </row>
    <row r="619" spans="1:7" hidden="1" x14ac:dyDescent="0.25">
      <c r="A619" s="345" t="s">
        <v>834</v>
      </c>
      <c r="B619" s="345" t="s">
        <v>296</v>
      </c>
      <c r="C619" s="346" t="s">
        <v>104</v>
      </c>
      <c r="D619" s="347">
        <v>7000</v>
      </c>
      <c r="E619" s="503">
        <v>6733.55</v>
      </c>
      <c r="F619" s="499"/>
      <c r="G619" s="347">
        <v>96.193571428571431</v>
      </c>
    </row>
    <row r="620" spans="1:7" hidden="1" x14ac:dyDescent="0.25">
      <c r="A620" s="342" t="s">
        <v>324</v>
      </c>
      <c r="B620" s="342" t="s">
        <v>447</v>
      </c>
      <c r="C620" s="343" t="s">
        <v>164</v>
      </c>
      <c r="D620" s="344">
        <v>4500</v>
      </c>
      <c r="E620" s="502">
        <v>4500</v>
      </c>
      <c r="F620" s="499"/>
      <c r="G620" s="344">
        <v>100</v>
      </c>
    </row>
    <row r="621" spans="1:7" hidden="1" x14ac:dyDescent="0.25">
      <c r="A621" s="342" t="s">
        <v>324</v>
      </c>
      <c r="B621" s="342" t="s">
        <v>448</v>
      </c>
      <c r="C621" s="343" t="s">
        <v>190</v>
      </c>
      <c r="D621" s="344">
        <v>4500</v>
      </c>
      <c r="E621" s="502">
        <v>4500</v>
      </c>
      <c r="F621" s="499"/>
      <c r="G621" s="344">
        <v>100</v>
      </c>
    </row>
    <row r="622" spans="1:7" hidden="1" x14ac:dyDescent="0.25">
      <c r="A622" s="345" t="s">
        <v>835</v>
      </c>
      <c r="B622" s="345" t="s">
        <v>293</v>
      </c>
      <c r="C622" s="346" t="s">
        <v>450</v>
      </c>
      <c r="D622" s="347">
        <v>4500</v>
      </c>
      <c r="E622" s="503">
        <v>4500</v>
      </c>
      <c r="F622" s="499"/>
      <c r="G622" s="347">
        <v>100</v>
      </c>
    </row>
    <row r="623" spans="1:7" hidden="1" x14ac:dyDescent="0.25">
      <c r="A623" s="336" t="s">
        <v>352</v>
      </c>
      <c r="B623" s="336" t="s">
        <v>836</v>
      </c>
      <c r="C623" s="337" t="s">
        <v>837</v>
      </c>
      <c r="D623" s="338">
        <v>295005</v>
      </c>
      <c r="E623" s="498">
        <v>295005</v>
      </c>
      <c r="F623" s="499"/>
      <c r="G623" s="338">
        <v>100</v>
      </c>
    </row>
    <row r="624" spans="1:7" hidden="1" x14ac:dyDescent="0.25">
      <c r="A624" s="339" t="s">
        <v>324</v>
      </c>
      <c r="B624" s="339" t="s">
        <v>354</v>
      </c>
      <c r="C624" s="340" t="s">
        <v>24</v>
      </c>
      <c r="D624" s="341">
        <v>295005</v>
      </c>
      <c r="E624" s="506">
        <v>295005</v>
      </c>
      <c r="F624" s="499"/>
      <c r="G624" s="341">
        <v>100</v>
      </c>
    </row>
    <row r="625" spans="1:7" hidden="1" x14ac:dyDescent="0.25">
      <c r="A625" s="342" t="s">
        <v>324</v>
      </c>
      <c r="B625" s="342" t="s">
        <v>366</v>
      </c>
      <c r="C625" s="343" t="s">
        <v>38</v>
      </c>
      <c r="D625" s="344">
        <v>291000</v>
      </c>
      <c r="E625" s="502">
        <v>291000</v>
      </c>
      <c r="F625" s="499"/>
      <c r="G625" s="344">
        <v>100</v>
      </c>
    </row>
    <row r="626" spans="1:7" hidden="1" x14ac:dyDescent="0.25">
      <c r="A626" s="342" t="s">
        <v>324</v>
      </c>
      <c r="B626" s="342" t="s">
        <v>367</v>
      </c>
      <c r="C626" s="343" t="s">
        <v>138</v>
      </c>
      <c r="D626" s="344">
        <v>9900</v>
      </c>
      <c r="E626" s="502">
        <v>9900</v>
      </c>
      <c r="F626" s="499"/>
      <c r="G626" s="344">
        <v>100</v>
      </c>
    </row>
    <row r="627" spans="1:7" hidden="1" x14ac:dyDescent="0.25">
      <c r="A627" s="345" t="s">
        <v>838</v>
      </c>
      <c r="B627" s="345" t="s">
        <v>300</v>
      </c>
      <c r="C627" s="346" t="s">
        <v>87</v>
      </c>
      <c r="D627" s="347">
        <v>3400</v>
      </c>
      <c r="E627" s="503">
        <v>4119.3999999999996</v>
      </c>
      <c r="F627" s="499"/>
      <c r="G627" s="347">
        <v>121.15882352941176</v>
      </c>
    </row>
    <row r="628" spans="1:7" hidden="1" x14ac:dyDescent="0.25">
      <c r="A628" s="345" t="s">
        <v>839</v>
      </c>
      <c r="B628" s="345" t="s">
        <v>415</v>
      </c>
      <c r="C628" s="346" t="s">
        <v>88</v>
      </c>
      <c r="D628" s="347">
        <v>6000</v>
      </c>
      <c r="E628" s="503">
        <v>5704.6</v>
      </c>
      <c r="F628" s="499"/>
      <c r="G628" s="347">
        <v>95.076666666666668</v>
      </c>
    </row>
    <row r="629" spans="1:7" hidden="1" x14ac:dyDescent="0.25">
      <c r="A629" s="345" t="s">
        <v>840</v>
      </c>
      <c r="B629" s="345" t="s">
        <v>417</v>
      </c>
      <c r="C629" s="346" t="s">
        <v>418</v>
      </c>
      <c r="D629" s="347">
        <v>500</v>
      </c>
      <c r="E629" s="503">
        <v>76</v>
      </c>
      <c r="F629" s="499"/>
      <c r="G629" s="347">
        <v>15.2</v>
      </c>
    </row>
    <row r="630" spans="1:7" hidden="1" x14ac:dyDescent="0.25">
      <c r="A630" s="342" t="s">
        <v>324</v>
      </c>
      <c r="B630" s="342" t="s">
        <v>419</v>
      </c>
      <c r="C630" s="343" t="s">
        <v>108</v>
      </c>
      <c r="D630" s="344">
        <v>176370</v>
      </c>
      <c r="E630" s="502">
        <v>176370</v>
      </c>
      <c r="F630" s="499"/>
      <c r="G630" s="344">
        <v>100</v>
      </c>
    </row>
    <row r="631" spans="1:7" hidden="1" x14ac:dyDescent="0.25">
      <c r="A631" s="345" t="s">
        <v>841</v>
      </c>
      <c r="B631" s="345" t="s">
        <v>316</v>
      </c>
      <c r="C631" s="346" t="s">
        <v>421</v>
      </c>
      <c r="D631" s="347">
        <v>30370</v>
      </c>
      <c r="E631" s="503">
        <v>32068.37</v>
      </c>
      <c r="F631" s="499"/>
      <c r="G631" s="347">
        <v>105.59226210075732</v>
      </c>
    </row>
    <row r="632" spans="1:7" hidden="1" x14ac:dyDescent="0.25">
      <c r="A632" s="345" t="s">
        <v>842</v>
      </c>
      <c r="B632" s="345" t="s">
        <v>317</v>
      </c>
      <c r="C632" s="346" t="s">
        <v>193</v>
      </c>
      <c r="D632" s="347">
        <v>1000</v>
      </c>
      <c r="E632" s="503">
        <v>177.2</v>
      </c>
      <c r="F632" s="499"/>
      <c r="G632" s="347">
        <v>17.72</v>
      </c>
    </row>
    <row r="633" spans="1:7" hidden="1" x14ac:dyDescent="0.25">
      <c r="A633" s="345" t="s">
        <v>843</v>
      </c>
      <c r="B633" s="345" t="s">
        <v>423</v>
      </c>
      <c r="C633" s="346" t="s">
        <v>90</v>
      </c>
      <c r="D633" s="347">
        <v>125000</v>
      </c>
      <c r="E633" s="503">
        <v>130519.86</v>
      </c>
      <c r="F633" s="499"/>
      <c r="G633" s="347">
        <v>104.415888</v>
      </c>
    </row>
    <row r="634" spans="1:7" hidden="1" x14ac:dyDescent="0.25">
      <c r="A634" s="345" t="s">
        <v>844</v>
      </c>
      <c r="B634" s="345" t="s">
        <v>318</v>
      </c>
      <c r="C634" s="346" t="s">
        <v>425</v>
      </c>
      <c r="D634" s="347">
        <v>15000</v>
      </c>
      <c r="E634" s="503">
        <v>8808.1200000000008</v>
      </c>
      <c r="F634" s="499"/>
      <c r="G634" s="347">
        <v>58.720799999999997</v>
      </c>
    </row>
    <row r="635" spans="1:7" hidden="1" x14ac:dyDescent="0.25">
      <c r="A635" s="345" t="s">
        <v>845</v>
      </c>
      <c r="B635" s="345" t="s">
        <v>427</v>
      </c>
      <c r="C635" s="346" t="s">
        <v>428</v>
      </c>
      <c r="D635" s="347">
        <v>5000</v>
      </c>
      <c r="E635" s="503">
        <v>4796.45</v>
      </c>
      <c r="F635" s="499"/>
      <c r="G635" s="347">
        <v>95.929000000000002</v>
      </c>
    </row>
    <row r="636" spans="1:7" hidden="1" x14ac:dyDescent="0.25">
      <c r="A636" s="342" t="s">
        <v>324</v>
      </c>
      <c r="B636" s="342" t="s">
        <v>429</v>
      </c>
      <c r="C636" s="343" t="s">
        <v>110</v>
      </c>
      <c r="D636" s="344">
        <v>97700</v>
      </c>
      <c r="E636" s="502">
        <v>97700</v>
      </c>
      <c r="F636" s="499"/>
      <c r="G636" s="344">
        <v>100</v>
      </c>
    </row>
    <row r="637" spans="1:7" hidden="1" x14ac:dyDescent="0.25">
      <c r="A637" s="345" t="s">
        <v>846</v>
      </c>
      <c r="B637" s="345" t="s">
        <v>431</v>
      </c>
      <c r="C637" s="346" t="s">
        <v>160</v>
      </c>
      <c r="D637" s="347">
        <v>10000</v>
      </c>
      <c r="E637" s="503">
        <v>11724.14</v>
      </c>
      <c r="F637" s="499"/>
      <c r="G637" s="347">
        <v>117.2414</v>
      </c>
    </row>
    <row r="638" spans="1:7" hidden="1" x14ac:dyDescent="0.25">
      <c r="A638" s="345" t="s">
        <v>847</v>
      </c>
      <c r="B638" s="345" t="s">
        <v>463</v>
      </c>
      <c r="C638" s="346" t="s">
        <v>94</v>
      </c>
      <c r="D638" s="347">
        <v>100</v>
      </c>
      <c r="E638" s="503">
        <v>0</v>
      </c>
      <c r="F638" s="499"/>
      <c r="G638" s="347">
        <v>0</v>
      </c>
    </row>
    <row r="639" spans="1:7" hidden="1" x14ac:dyDescent="0.25">
      <c r="A639" s="345" t="s">
        <v>848</v>
      </c>
      <c r="B639" s="345" t="s">
        <v>433</v>
      </c>
      <c r="C639" s="346" t="s">
        <v>95</v>
      </c>
      <c r="D639" s="347">
        <v>55100</v>
      </c>
      <c r="E639" s="503">
        <v>52467.839999999997</v>
      </c>
      <c r="F639" s="499"/>
      <c r="G639" s="347">
        <v>95.222940108892928</v>
      </c>
    </row>
    <row r="640" spans="1:7" hidden="1" x14ac:dyDescent="0.25">
      <c r="A640" s="345" t="s">
        <v>849</v>
      </c>
      <c r="B640" s="345" t="s">
        <v>466</v>
      </c>
      <c r="C640" s="346" t="s">
        <v>96</v>
      </c>
      <c r="D640" s="347">
        <v>1500</v>
      </c>
      <c r="E640" s="503">
        <v>0</v>
      </c>
      <c r="F640" s="499"/>
      <c r="G640" s="347">
        <v>0</v>
      </c>
    </row>
    <row r="641" spans="1:7" hidden="1" x14ac:dyDescent="0.25">
      <c r="A641" s="345" t="s">
        <v>850</v>
      </c>
      <c r="B641" s="345" t="s">
        <v>312</v>
      </c>
      <c r="C641" s="346" t="s">
        <v>97</v>
      </c>
      <c r="D641" s="347">
        <v>18000</v>
      </c>
      <c r="E641" s="503">
        <v>20789.32</v>
      </c>
      <c r="F641" s="499"/>
      <c r="G641" s="347">
        <v>115.49622222222222</v>
      </c>
    </row>
    <row r="642" spans="1:7" hidden="1" x14ac:dyDescent="0.25">
      <c r="A642" s="345" t="s">
        <v>851</v>
      </c>
      <c r="B642" s="345" t="s">
        <v>436</v>
      </c>
      <c r="C642" s="346" t="s">
        <v>98</v>
      </c>
      <c r="D642" s="347">
        <v>6000</v>
      </c>
      <c r="E642" s="503">
        <v>4381.25</v>
      </c>
      <c r="F642" s="499"/>
      <c r="G642" s="347">
        <v>73.020833333333329</v>
      </c>
    </row>
    <row r="643" spans="1:7" hidden="1" x14ac:dyDescent="0.25">
      <c r="A643" s="345" t="s">
        <v>852</v>
      </c>
      <c r="B643" s="345" t="s">
        <v>302</v>
      </c>
      <c r="C643" s="346" t="s">
        <v>99</v>
      </c>
      <c r="D643" s="347">
        <v>6000</v>
      </c>
      <c r="E643" s="503">
        <v>7183.22</v>
      </c>
      <c r="F643" s="499"/>
      <c r="G643" s="347">
        <v>119.72033333333333</v>
      </c>
    </row>
    <row r="644" spans="1:7" hidden="1" x14ac:dyDescent="0.25">
      <c r="A644" s="345" t="s">
        <v>853</v>
      </c>
      <c r="B644" s="345" t="s">
        <v>439</v>
      </c>
      <c r="C644" s="346" t="s">
        <v>100</v>
      </c>
      <c r="D644" s="347">
        <v>1000</v>
      </c>
      <c r="E644" s="503">
        <v>1154.23</v>
      </c>
      <c r="F644" s="499"/>
      <c r="G644" s="347">
        <v>115.423</v>
      </c>
    </row>
    <row r="645" spans="1:7" hidden="1" x14ac:dyDescent="0.25">
      <c r="A645" s="342" t="s">
        <v>324</v>
      </c>
      <c r="B645" s="342" t="s">
        <v>401</v>
      </c>
      <c r="C645" s="343" t="s">
        <v>104</v>
      </c>
      <c r="D645" s="344">
        <v>7030</v>
      </c>
      <c r="E645" s="502">
        <v>7030</v>
      </c>
      <c r="F645" s="499"/>
      <c r="G645" s="344">
        <v>100</v>
      </c>
    </row>
    <row r="646" spans="1:7" hidden="1" x14ac:dyDescent="0.25">
      <c r="A646" s="345" t="s">
        <v>854</v>
      </c>
      <c r="B646" s="345" t="s">
        <v>310</v>
      </c>
      <c r="C646" s="346" t="s">
        <v>163</v>
      </c>
      <c r="D646" s="347">
        <v>3610</v>
      </c>
      <c r="E646" s="503">
        <v>3733.2</v>
      </c>
      <c r="F646" s="499"/>
      <c r="G646" s="347">
        <v>103.41274238227147</v>
      </c>
    </row>
    <row r="647" spans="1:7" hidden="1" x14ac:dyDescent="0.25">
      <c r="A647" s="345" t="s">
        <v>855</v>
      </c>
      <c r="B647" s="345" t="s">
        <v>294</v>
      </c>
      <c r="C647" s="346" t="s">
        <v>101</v>
      </c>
      <c r="D647" s="347">
        <v>1425</v>
      </c>
      <c r="E647" s="503">
        <v>1042.94</v>
      </c>
      <c r="F647" s="499"/>
      <c r="G647" s="347">
        <v>73.188771929824568</v>
      </c>
    </row>
    <row r="648" spans="1:7" hidden="1" x14ac:dyDescent="0.25">
      <c r="A648" s="345" t="s">
        <v>856</v>
      </c>
      <c r="B648" s="345" t="s">
        <v>442</v>
      </c>
      <c r="C648" s="346" t="s">
        <v>443</v>
      </c>
      <c r="D648" s="347">
        <v>950</v>
      </c>
      <c r="E648" s="503">
        <v>1000</v>
      </c>
      <c r="F648" s="499"/>
      <c r="G648" s="347">
        <v>105.26315789473684</v>
      </c>
    </row>
    <row r="649" spans="1:7" hidden="1" x14ac:dyDescent="0.25">
      <c r="A649" s="345" t="s">
        <v>857</v>
      </c>
      <c r="B649" s="345" t="s">
        <v>314</v>
      </c>
      <c r="C649" s="346" t="s">
        <v>445</v>
      </c>
      <c r="D649" s="347">
        <v>95</v>
      </c>
      <c r="E649" s="503">
        <v>0</v>
      </c>
      <c r="F649" s="499"/>
      <c r="G649" s="347">
        <v>0</v>
      </c>
    </row>
    <row r="650" spans="1:7" hidden="1" x14ac:dyDescent="0.25">
      <c r="A650" s="345" t="s">
        <v>858</v>
      </c>
      <c r="B650" s="345" t="s">
        <v>296</v>
      </c>
      <c r="C650" s="346" t="s">
        <v>104</v>
      </c>
      <c r="D650" s="347">
        <v>950</v>
      </c>
      <c r="E650" s="503">
        <v>1253.8599999999999</v>
      </c>
      <c r="F650" s="499"/>
      <c r="G650" s="347">
        <v>131.98526315789474</v>
      </c>
    </row>
    <row r="651" spans="1:7" hidden="1" x14ac:dyDescent="0.25">
      <c r="A651" s="342" t="s">
        <v>324</v>
      </c>
      <c r="B651" s="342" t="s">
        <v>447</v>
      </c>
      <c r="C651" s="343" t="s">
        <v>164</v>
      </c>
      <c r="D651" s="344">
        <v>4005</v>
      </c>
      <c r="E651" s="502">
        <v>4005</v>
      </c>
      <c r="F651" s="499"/>
      <c r="G651" s="344">
        <v>100</v>
      </c>
    </row>
    <row r="652" spans="1:7" hidden="1" x14ac:dyDescent="0.25">
      <c r="A652" s="342" t="s">
        <v>324</v>
      </c>
      <c r="B652" s="342" t="s">
        <v>448</v>
      </c>
      <c r="C652" s="343" t="s">
        <v>190</v>
      </c>
      <c r="D652" s="344">
        <v>4005</v>
      </c>
      <c r="E652" s="502">
        <v>4005</v>
      </c>
      <c r="F652" s="499"/>
      <c r="G652" s="344">
        <v>100</v>
      </c>
    </row>
    <row r="653" spans="1:7" hidden="1" x14ac:dyDescent="0.25">
      <c r="A653" s="345" t="s">
        <v>859</v>
      </c>
      <c r="B653" s="345" t="s">
        <v>293</v>
      </c>
      <c r="C653" s="346" t="s">
        <v>450</v>
      </c>
      <c r="D653" s="347">
        <v>4005</v>
      </c>
      <c r="E653" s="503">
        <v>4005</v>
      </c>
      <c r="F653" s="499"/>
      <c r="G653" s="347">
        <v>100</v>
      </c>
    </row>
    <row r="654" spans="1:7" hidden="1" x14ac:dyDescent="0.25">
      <c r="A654" s="336" t="s">
        <v>352</v>
      </c>
      <c r="B654" s="336" t="s">
        <v>860</v>
      </c>
      <c r="C654" s="337" t="s">
        <v>861</v>
      </c>
      <c r="D654" s="338">
        <v>348435</v>
      </c>
      <c r="E654" s="498">
        <v>348433.44</v>
      </c>
      <c r="F654" s="499"/>
      <c r="G654" s="338">
        <v>99.999552283783203</v>
      </c>
    </row>
    <row r="655" spans="1:7" hidden="1" x14ac:dyDescent="0.25">
      <c r="A655" s="339" t="s">
        <v>324</v>
      </c>
      <c r="B655" s="339" t="s">
        <v>354</v>
      </c>
      <c r="C655" s="340" t="s">
        <v>24</v>
      </c>
      <c r="D655" s="341">
        <v>348435</v>
      </c>
      <c r="E655" s="506">
        <v>348433.44</v>
      </c>
      <c r="F655" s="499"/>
      <c r="G655" s="341">
        <v>99.999552283783203</v>
      </c>
    </row>
    <row r="656" spans="1:7" hidden="1" x14ac:dyDescent="0.25">
      <c r="A656" s="342" t="s">
        <v>324</v>
      </c>
      <c r="B656" s="342" t="s">
        <v>366</v>
      </c>
      <c r="C656" s="343" t="s">
        <v>38</v>
      </c>
      <c r="D656" s="344">
        <v>345435</v>
      </c>
      <c r="E656" s="502">
        <v>345433.44</v>
      </c>
      <c r="F656" s="499"/>
      <c r="G656" s="344">
        <v>99.999548395501321</v>
      </c>
    </row>
    <row r="657" spans="1:7" hidden="1" x14ac:dyDescent="0.25">
      <c r="A657" s="342" t="s">
        <v>324</v>
      </c>
      <c r="B657" s="342" t="s">
        <v>367</v>
      </c>
      <c r="C657" s="343" t="s">
        <v>138</v>
      </c>
      <c r="D657" s="344">
        <v>9000</v>
      </c>
      <c r="E657" s="502">
        <v>9000</v>
      </c>
      <c r="F657" s="499"/>
      <c r="G657" s="344">
        <v>100</v>
      </c>
    </row>
    <row r="658" spans="1:7" hidden="1" x14ac:dyDescent="0.25">
      <c r="A658" s="345" t="s">
        <v>862</v>
      </c>
      <c r="B658" s="345" t="s">
        <v>300</v>
      </c>
      <c r="C658" s="346" t="s">
        <v>87</v>
      </c>
      <c r="D658" s="347">
        <v>4000</v>
      </c>
      <c r="E658" s="503">
        <v>3659.2</v>
      </c>
      <c r="F658" s="499"/>
      <c r="G658" s="347">
        <v>91.48</v>
      </c>
    </row>
    <row r="659" spans="1:7" hidden="1" x14ac:dyDescent="0.25">
      <c r="A659" s="345" t="s">
        <v>863</v>
      </c>
      <c r="B659" s="345" t="s">
        <v>415</v>
      </c>
      <c r="C659" s="346" t="s">
        <v>88</v>
      </c>
      <c r="D659" s="347">
        <v>5000</v>
      </c>
      <c r="E659" s="503">
        <v>5340.8</v>
      </c>
      <c r="F659" s="499"/>
      <c r="G659" s="347">
        <v>106.816</v>
      </c>
    </row>
    <row r="660" spans="1:7" hidden="1" x14ac:dyDescent="0.25">
      <c r="A660" s="342" t="s">
        <v>324</v>
      </c>
      <c r="B660" s="342" t="s">
        <v>419</v>
      </c>
      <c r="C660" s="343" t="s">
        <v>108</v>
      </c>
      <c r="D660" s="344">
        <v>216435</v>
      </c>
      <c r="E660" s="502">
        <v>216435</v>
      </c>
      <c r="F660" s="499"/>
      <c r="G660" s="344">
        <v>100</v>
      </c>
    </row>
    <row r="661" spans="1:7" hidden="1" x14ac:dyDescent="0.25">
      <c r="A661" s="345" t="s">
        <v>864</v>
      </c>
      <c r="B661" s="345" t="s">
        <v>316</v>
      </c>
      <c r="C661" s="346" t="s">
        <v>421</v>
      </c>
      <c r="D661" s="347">
        <v>57000</v>
      </c>
      <c r="E661" s="503">
        <v>58616.98</v>
      </c>
      <c r="F661" s="499"/>
      <c r="G661" s="347">
        <v>102.83680701754386</v>
      </c>
    </row>
    <row r="662" spans="1:7" hidden="1" x14ac:dyDescent="0.25">
      <c r="A662" s="345" t="s">
        <v>865</v>
      </c>
      <c r="B662" s="345" t="s">
        <v>423</v>
      </c>
      <c r="C662" s="346" t="s">
        <v>90</v>
      </c>
      <c r="D662" s="347">
        <v>154435</v>
      </c>
      <c r="E662" s="503">
        <v>152689.46</v>
      </c>
      <c r="F662" s="499"/>
      <c r="G662" s="347">
        <v>98.869725127076123</v>
      </c>
    </row>
    <row r="663" spans="1:7" hidden="1" x14ac:dyDescent="0.25">
      <c r="A663" s="345" t="s">
        <v>866</v>
      </c>
      <c r="B663" s="345" t="s">
        <v>318</v>
      </c>
      <c r="C663" s="346" t="s">
        <v>425</v>
      </c>
      <c r="D663" s="347">
        <v>5000</v>
      </c>
      <c r="E663" s="503">
        <v>5128.5600000000004</v>
      </c>
      <c r="F663" s="499"/>
      <c r="G663" s="347">
        <v>102.5712</v>
      </c>
    </row>
    <row r="664" spans="1:7" hidden="1" x14ac:dyDescent="0.25">
      <c r="A664" s="342" t="s">
        <v>324</v>
      </c>
      <c r="B664" s="342" t="s">
        <v>429</v>
      </c>
      <c r="C664" s="343" t="s">
        <v>110</v>
      </c>
      <c r="D664" s="344">
        <v>93000</v>
      </c>
      <c r="E664" s="502">
        <v>93000</v>
      </c>
      <c r="F664" s="499"/>
      <c r="G664" s="344">
        <v>100</v>
      </c>
    </row>
    <row r="665" spans="1:7" hidden="1" x14ac:dyDescent="0.25">
      <c r="A665" s="345" t="s">
        <v>867</v>
      </c>
      <c r="B665" s="345" t="s">
        <v>431</v>
      </c>
      <c r="C665" s="346" t="s">
        <v>160</v>
      </c>
      <c r="D665" s="347">
        <v>35000</v>
      </c>
      <c r="E665" s="503">
        <v>34363.410000000003</v>
      </c>
      <c r="F665" s="499"/>
      <c r="G665" s="347">
        <v>98.181171428571432</v>
      </c>
    </row>
    <row r="666" spans="1:7" hidden="1" x14ac:dyDescent="0.25">
      <c r="A666" s="345" t="s">
        <v>868</v>
      </c>
      <c r="B666" s="345" t="s">
        <v>433</v>
      </c>
      <c r="C666" s="346" t="s">
        <v>95</v>
      </c>
      <c r="D666" s="347">
        <v>37000</v>
      </c>
      <c r="E666" s="503">
        <v>33490.199999999997</v>
      </c>
      <c r="F666" s="499"/>
      <c r="G666" s="347">
        <v>90.514054054054057</v>
      </c>
    </row>
    <row r="667" spans="1:7" hidden="1" x14ac:dyDescent="0.25">
      <c r="A667" s="345" t="s">
        <v>869</v>
      </c>
      <c r="B667" s="345" t="s">
        <v>312</v>
      </c>
      <c r="C667" s="346" t="s">
        <v>97</v>
      </c>
      <c r="D667" s="347">
        <v>7000</v>
      </c>
      <c r="E667" s="503">
        <v>7490</v>
      </c>
      <c r="F667" s="499"/>
      <c r="G667" s="347">
        <v>107</v>
      </c>
    </row>
    <row r="668" spans="1:7" hidden="1" x14ac:dyDescent="0.25">
      <c r="A668" s="345" t="s">
        <v>870</v>
      </c>
      <c r="B668" s="345" t="s">
        <v>302</v>
      </c>
      <c r="C668" s="346" t="s">
        <v>99</v>
      </c>
      <c r="D668" s="347">
        <v>12000</v>
      </c>
      <c r="E668" s="503">
        <v>12200</v>
      </c>
      <c r="F668" s="499"/>
      <c r="G668" s="347">
        <v>101.66666666666667</v>
      </c>
    </row>
    <row r="669" spans="1:7" hidden="1" x14ac:dyDescent="0.25">
      <c r="A669" s="345" t="s">
        <v>871</v>
      </c>
      <c r="B669" s="345" t="s">
        <v>439</v>
      </c>
      <c r="C669" s="346" t="s">
        <v>100</v>
      </c>
      <c r="D669" s="347">
        <v>2000</v>
      </c>
      <c r="E669" s="503">
        <v>5456.39</v>
      </c>
      <c r="F669" s="499"/>
      <c r="G669" s="347">
        <v>272.81950000000001</v>
      </c>
    </row>
    <row r="670" spans="1:7" hidden="1" x14ac:dyDescent="0.25">
      <c r="A670" s="342" t="s">
        <v>324</v>
      </c>
      <c r="B670" s="342" t="s">
        <v>401</v>
      </c>
      <c r="C670" s="343" t="s">
        <v>104</v>
      </c>
      <c r="D670" s="344">
        <v>27000</v>
      </c>
      <c r="E670" s="502">
        <v>26998.44</v>
      </c>
      <c r="F670" s="499"/>
      <c r="G670" s="344">
        <v>99.99422222222222</v>
      </c>
    </row>
    <row r="671" spans="1:7" hidden="1" x14ac:dyDescent="0.25">
      <c r="A671" s="345" t="s">
        <v>872</v>
      </c>
      <c r="B671" s="345" t="s">
        <v>310</v>
      </c>
      <c r="C671" s="346" t="s">
        <v>163</v>
      </c>
      <c r="D671" s="347">
        <v>19000</v>
      </c>
      <c r="E671" s="503">
        <v>14511.36</v>
      </c>
      <c r="F671" s="499"/>
      <c r="G671" s="347">
        <v>76.375578947368425</v>
      </c>
    </row>
    <row r="672" spans="1:7" hidden="1" x14ac:dyDescent="0.25">
      <c r="A672" s="345" t="s">
        <v>873</v>
      </c>
      <c r="B672" s="345" t="s">
        <v>442</v>
      </c>
      <c r="C672" s="346" t="s">
        <v>443</v>
      </c>
      <c r="D672" s="347">
        <v>3000</v>
      </c>
      <c r="E672" s="503">
        <v>1993.1</v>
      </c>
      <c r="F672" s="499"/>
      <c r="G672" s="347">
        <v>66.436666666666667</v>
      </c>
    </row>
    <row r="673" spans="1:7" hidden="1" x14ac:dyDescent="0.25">
      <c r="A673" s="345" t="s">
        <v>874</v>
      </c>
      <c r="B673" s="345" t="s">
        <v>314</v>
      </c>
      <c r="C673" s="346" t="s">
        <v>445</v>
      </c>
      <c r="D673" s="347">
        <v>3000</v>
      </c>
      <c r="E673" s="503">
        <v>2525</v>
      </c>
      <c r="F673" s="499"/>
      <c r="G673" s="347">
        <v>84.166666666666671</v>
      </c>
    </row>
    <row r="674" spans="1:7" hidden="1" x14ac:dyDescent="0.25">
      <c r="A674" s="345" t="s">
        <v>875</v>
      </c>
      <c r="B674" s="345" t="s">
        <v>296</v>
      </c>
      <c r="C674" s="346" t="s">
        <v>104</v>
      </c>
      <c r="D674" s="347">
        <v>2000</v>
      </c>
      <c r="E674" s="503">
        <v>7968.98</v>
      </c>
      <c r="F674" s="499"/>
      <c r="G674" s="347">
        <v>398.44900000000001</v>
      </c>
    </row>
    <row r="675" spans="1:7" hidden="1" x14ac:dyDescent="0.25">
      <c r="A675" s="342" t="s">
        <v>324</v>
      </c>
      <c r="B675" s="342" t="s">
        <v>447</v>
      </c>
      <c r="C675" s="343" t="s">
        <v>164</v>
      </c>
      <c r="D675" s="344">
        <v>3000</v>
      </c>
      <c r="E675" s="502">
        <v>3000</v>
      </c>
      <c r="F675" s="499"/>
      <c r="G675" s="344">
        <v>100</v>
      </c>
    </row>
    <row r="676" spans="1:7" hidden="1" x14ac:dyDescent="0.25">
      <c r="A676" s="342" t="s">
        <v>324</v>
      </c>
      <c r="B676" s="342" t="s">
        <v>448</v>
      </c>
      <c r="C676" s="343" t="s">
        <v>190</v>
      </c>
      <c r="D676" s="344">
        <v>3000</v>
      </c>
      <c r="E676" s="502">
        <v>3000</v>
      </c>
      <c r="F676" s="499"/>
      <c r="G676" s="344">
        <v>100</v>
      </c>
    </row>
    <row r="677" spans="1:7" hidden="1" x14ac:dyDescent="0.25">
      <c r="A677" s="345" t="s">
        <v>876</v>
      </c>
      <c r="B677" s="345" t="s">
        <v>293</v>
      </c>
      <c r="C677" s="346" t="s">
        <v>450</v>
      </c>
      <c r="D677" s="347">
        <v>3000</v>
      </c>
      <c r="E677" s="503">
        <v>3000</v>
      </c>
      <c r="F677" s="499"/>
      <c r="G677" s="347">
        <v>100</v>
      </c>
    </row>
    <row r="678" spans="1:7" hidden="1" x14ac:dyDescent="0.25">
      <c r="A678" s="336" t="s">
        <v>352</v>
      </c>
      <c r="B678" s="336" t="s">
        <v>877</v>
      </c>
      <c r="C678" s="337" t="s">
        <v>878</v>
      </c>
      <c r="D678" s="338">
        <v>419785</v>
      </c>
      <c r="E678" s="498">
        <v>419556.59</v>
      </c>
      <c r="F678" s="499"/>
      <c r="G678" s="338">
        <v>99.945588813321109</v>
      </c>
    </row>
    <row r="679" spans="1:7" hidden="1" x14ac:dyDescent="0.25">
      <c r="A679" s="339" t="s">
        <v>324</v>
      </c>
      <c r="B679" s="339" t="s">
        <v>354</v>
      </c>
      <c r="C679" s="340" t="s">
        <v>24</v>
      </c>
      <c r="D679" s="341">
        <v>419785</v>
      </c>
      <c r="E679" s="506">
        <v>419556.59</v>
      </c>
      <c r="F679" s="499"/>
      <c r="G679" s="341">
        <v>99.945588813321109</v>
      </c>
    </row>
    <row r="680" spans="1:7" hidden="1" x14ac:dyDescent="0.25">
      <c r="A680" s="342" t="s">
        <v>324</v>
      </c>
      <c r="B680" s="342" t="s">
        <v>366</v>
      </c>
      <c r="C680" s="343" t="s">
        <v>38</v>
      </c>
      <c r="D680" s="344">
        <v>412785</v>
      </c>
      <c r="E680" s="502">
        <v>412673.01</v>
      </c>
      <c r="F680" s="499"/>
      <c r="G680" s="344">
        <v>99.972869653693806</v>
      </c>
    </row>
    <row r="681" spans="1:7" hidden="1" x14ac:dyDescent="0.25">
      <c r="A681" s="342" t="s">
        <v>324</v>
      </c>
      <c r="B681" s="342" t="s">
        <v>367</v>
      </c>
      <c r="C681" s="343" t="s">
        <v>138</v>
      </c>
      <c r="D681" s="344">
        <v>12000</v>
      </c>
      <c r="E681" s="502">
        <v>11999.26</v>
      </c>
      <c r="F681" s="499"/>
      <c r="G681" s="344">
        <v>99.993833333333328</v>
      </c>
    </row>
    <row r="682" spans="1:7" hidden="1" x14ac:dyDescent="0.25">
      <c r="A682" s="345" t="s">
        <v>879</v>
      </c>
      <c r="B682" s="345" t="s">
        <v>300</v>
      </c>
      <c r="C682" s="346" t="s">
        <v>87</v>
      </c>
      <c r="D682" s="347">
        <v>2000</v>
      </c>
      <c r="E682" s="503">
        <v>2000</v>
      </c>
      <c r="F682" s="499"/>
      <c r="G682" s="347">
        <v>100</v>
      </c>
    </row>
    <row r="683" spans="1:7" hidden="1" x14ac:dyDescent="0.25">
      <c r="A683" s="345" t="s">
        <v>880</v>
      </c>
      <c r="B683" s="345" t="s">
        <v>415</v>
      </c>
      <c r="C683" s="346" t="s">
        <v>88</v>
      </c>
      <c r="D683" s="347">
        <v>8000</v>
      </c>
      <c r="E683" s="503">
        <v>8000</v>
      </c>
      <c r="F683" s="499"/>
      <c r="G683" s="347">
        <v>100</v>
      </c>
    </row>
    <row r="684" spans="1:7" hidden="1" x14ac:dyDescent="0.25">
      <c r="A684" s="345" t="s">
        <v>881</v>
      </c>
      <c r="B684" s="345" t="s">
        <v>417</v>
      </c>
      <c r="C684" s="346" t="s">
        <v>418</v>
      </c>
      <c r="D684" s="347">
        <v>2000</v>
      </c>
      <c r="E684" s="503">
        <v>1999.26</v>
      </c>
      <c r="F684" s="499"/>
      <c r="G684" s="347">
        <v>99.962999999999994</v>
      </c>
    </row>
    <row r="685" spans="1:7" hidden="1" x14ac:dyDescent="0.25">
      <c r="A685" s="342" t="s">
        <v>324</v>
      </c>
      <c r="B685" s="342" t="s">
        <v>419</v>
      </c>
      <c r="C685" s="343" t="s">
        <v>108</v>
      </c>
      <c r="D685" s="344">
        <v>291131</v>
      </c>
      <c r="E685" s="502">
        <v>291085.48</v>
      </c>
      <c r="F685" s="499"/>
      <c r="G685" s="344">
        <v>99.984364427010519</v>
      </c>
    </row>
    <row r="686" spans="1:7" hidden="1" x14ac:dyDescent="0.25">
      <c r="A686" s="345" t="s">
        <v>882</v>
      </c>
      <c r="B686" s="345" t="s">
        <v>316</v>
      </c>
      <c r="C686" s="346" t="s">
        <v>421</v>
      </c>
      <c r="D686" s="347">
        <v>90000</v>
      </c>
      <c r="E686" s="503">
        <v>91327.82</v>
      </c>
      <c r="F686" s="499"/>
      <c r="G686" s="347">
        <v>101.47535555555555</v>
      </c>
    </row>
    <row r="687" spans="1:7" hidden="1" x14ac:dyDescent="0.25">
      <c r="A687" s="345" t="s">
        <v>883</v>
      </c>
      <c r="B687" s="345" t="s">
        <v>423</v>
      </c>
      <c r="C687" s="346" t="s">
        <v>90</v>
      </c>
      <c r="D687" s="347">
        <v>195000</v>
      </c>
      <c r="E687" s="503">
        <v>195000</v>
      </c>
      <c r="F687" s="499"/>
      <c r="G687" s="347">
        <v>100</v>
      </c>
    </row>
    <row r="688" spans="1:7" hidden="1" x14ac:dyDescent="0.25">
      <c r="A688" s="345" t="s">
        <v>884</v>
      </c>
      <c r="B688" s="345" t="s">
        <v>318</v>
      </c>
      <c r="C688" s="346" t="s">
        <v>425</v>
      </c>
      <c r="D688" s="347">
        <v>3000</v>
      </c>
      <c r="E688" s="503">
        <v>2186.9499999999998</v>
      </c>
      <c r="F688" s="499"/>
      <c r="G688" s="347">
        <v>72.898333333333326</v>
      </c>
    </row>
    <row r="689" spans="1:7" hidden="1" x14ac:dyDescent="0.25">
      <c r="A689" s="345" t="s">
        <v>885</v>
      </c>
      <c r="B689" s="345" t="s">
        <v>427</v>
      </c>
      <c r="C689" s="346" t="s">
        <v>428</v>
      </c>
      <c r="D689" s="347">
        <v>3131</v>
      </c>
      <c r="E689" s="503">
        <v>2570.71</v>
      </c>
      <c r="F689" s="499"/>
      <c r="G689" s="347">
        <v>82.105078249760453</v>
      </c>
    </row>
    <row r="690" spans="1:7" hidden="1" x14ac:dyDescent="0.25">
      <c r="A690" s="342" t="s">
        <v>324</v>
      </c>
      <c r="B690" s="342" t="s">
        <v>429</v>
      </c>
      <c r="C690" s="343" t="s">
        <v>110</v>
      </c>
      <c r="D690" s="344">
        <v>79172</v>
      </c>
      <c r="E690" s="502">
        <v>79167.06</v>
      </c>
      <c r="F690" s="499"/>
      <c r="G690" s="344">
        <v>99.993760420350625</v>
      </c>
    </row>
    <row r="691" spans="1:7" hidden="1" x14ac:dyDescent="0.25">
      <c r="A691" s="345" t="s">
        <v>886</v>
      </c>
      <c r="B691" s="345" t="s">
        <v>431</v>
      </c>
      <c r="C691" s="346" t="s">
        <v>160</v>
      </c>
      <c r="D691" s="347">
        <v>27000</v>
      </c>
      <c r="E691" s="503">
        <v>26996.78</v>
      </c>
      <c r="F691" s="499"/>
      <c r="G691" s="347">
        <v>99.988074074074078</v>
      </c>
    </row>
    <row r="692" spans="1:7" hidden="1" x14ac:dyDescent="0.25">
      <c r="A692" s="345" t="s">
        <v>887</v>
      </c>
      <c r="B692" s="345" t="s">
        <v>463</v>
      </c>
      <c r="C692" s="346" t="s">
        <v>94</v>
      </c>
      <c r="D692" s="347">
        <v>1000</v>
      </c>
      <c r="E692" s="503">
        <v>1000</v>
      </c>
      <c r="F692" s="499"/>
      <c r="G692" s="347">
        <v>100</v>
      </c>
    </row>
    <row r="693" spans="1:7" hidden="1" x14ac:dyDescent="0.25">
      <c r="A693" s="345" t="s">
        <v>888</v>
      </c>
      <c r="B693" s="345" t="s">
        <v>433</v>
      </c>
      <c r="C693" s="346" t="s">
        <v>95</v>
      </c>
      <c r="D693" s="347">
        <v>28000</v>
      </c>
      <c r="E693" s="503">
        <v>28000</v>
      </c>
      <c r="F693" s="499"/>
      <c r="G693" s="347">
        <v>100</v>
      </c>
    </row>
    <row r="694" spans="1:7" hidden="1" x14ac:dyDescent="0.25">
      <c r="A694" s="345" t="s">
        <v>889</v>
      </c>
      <c r="B694" s="345" t="s">
        <v>466</v>
      </c>
      <c r="C694" s="346" t="s">
        <v>96</v>
      </c>
      <c r="D694" s="347">
        <v>1000</v>
      </c>
      <c r="E694" s="503">
        <v>1000</v>
      </c>
      <c r="F694" s="499"/>
      <c r="G694" s="347">
        <v>100</v>
      </c>
    </row>
    <row r="695" spans="1:7" hidden="1" x14ac:dyDescent="0.25">
      <c r="A695" s="345" t="s">
        <v>890</v>
      </c>
      <c r="B695" s="345" t="s">
        <v>312</v>
      </c>
      <c r="C695" s="346" t="s">
        <v>97</v>
      </c>
      <c r="D695" s="347">
        <v>1000</v>
      </c>
      <c r="E695" s="503">
        <v>998.28</v>
      </c>
      <c r="F695" s="499"/>
      <c r="G695" s="347">
        <v>99.828000000000003</v>
      </c>
    </row>
    <row r="696" spans="1:7" hidden="1" x14ac:dyDescent="0.25">
      <c r="A696" s="345" t="s">
        <v>891</v>
      </c>
      <c r="B696" s="345" t="s">
        <v>436</v>
      </c>
      <c r="C696" s="346" t="s">
        <v>98</v>
      </c>
      <c r="D696" s="347">
        <v>0</v>
      </c>
      <c r="E696" s="503">
        <v>0</v>
      </c>
      <c r="F696" s="499"/>
      <c r="G696" s="347">
        <v>0</v>
      </c>
    </row>
    <row r="697" spans="1:7" hidden="1" x14ac:dyDescent="0.25">
      <c r="A697" s="345" t="s">
        <v>892</v>
      </c>
      <c r="B697" s="345" t="s">
        <v>302</v>
      </c>
      <c r="C697" s="346" t="s">
        <v>99</v>
      </c>
      <c r="D697" s="347">
        <v>11172</v>
      </c>
      <c r="E697" s="503">
        <v>11172</v>
      </c>
      <c r="F697" s="499"/>
      <c r="G697" s="347">
        <v>100</v>
      </c>
    </row>
    <row r="698" spans="1:7" hidden="1" x14ac:dyDescent="0.25">
      <c r="A698" s="345" t="s">
        <v>893</v>
      </c>
      <c r="B698" s="345" t="s">
        <v>439</v>
      </c>
      <c r="C698" s="346" t="s">
        <v>100</v>
      </c>
      <c r="D698" s="347">
        <v>10000</v>
      </c>
      <c r="E698" s="503">
        <v>10000</v>
      </c>
      <c r="F698" s="499"/>
      <c r="G698" s="347">
        <v>100</v>
      </c>
    </row>
    <row r="699" spans="1:7" hidden="1" x14ac:dyDescent="0.25">
      <c r="A699" s="342" t="s">
        <v>324</v>
      </c>
      <c r="B699" s="342" t="s">
        <v>401</v>
      </c>
      <c r="C699" s="343" t="s">
        <v>104</v>
      </c>
      <c r="D699" s="344">
        <v>30482</v>
      </c>
      <c r="E699" s="502">
        <v>30421.21</v>
      </c>
      <c r="F699" s="499"/>
      <c r="G699" s="344">
        <v>99.800570828685778</v>
      </c>
    </row>
    <row r="700" spans="1:7" hidden="1" x14ac:dyDescent="0.25">
      <c r="A700" s="345" t="s">
        <v>894</v>
      </c>
      <c r="B700" s="345" t="s">
        <v>294</v>
      </c>
      <c r="C700" s="346" t="s">
        <v>101</v>
      </c>
      <c r="D700" s="347">
        <v>5944</v>
      </c>
      <c r="E700" s="503">
        <v>5942.97</v>
      </c>
      <c r="F700" s="499"/>
      <c r="G700" s="347">
        <v>99.982671601615067</v>
      </c>
    </row>
    <row r="701" spans="1:7" hidden="1" x14ac:dyDescent="0.25">
      <c r="A701" s="345" t="s">
        <v>895</v>
      </c>
      <c r="B701" s="345" t="s">
        <v>442</v>
      </c>
      <c r="C701" s="346" t="s">
        <v>443</v>
      </c>
      <c r="D701" s="347">
        <v>1538</v>
      </c>
      <c r="E701" s="503">
        <v>1496.76</v>
      </c>
      <c r="F701" s="499"/>
      <c r="G701" s="347">
        <v>97.318595578673609</v>
      </c>
    </row>
    <row r="702" spans="1:7" hidden="1" x14ac:dyDescent="0.25">
      <c r="A702" s="345" t="s">
        <v>896</v>
      </c>
      <c r="B702" s="345" t="s">
        <v>314</v>
      </c>
      <c r="C702" s="346" t="s">
        <v>445</v>
      </c>
      <c r="D702" s="347">
        <v>3000</v>
      </c>
      <c r="E702" s="503">
        <v>2981.48</v>
      </c>
      <c r="F702" s="499"/>
      <c r="G702" s="347">
        <v>99.382666666666665</v>
      </c>
    </row>
    <row r="703" spans="1:7" hidden="1" x14ac:dyDescent="0.25">
      <c r="A703" s="345" t="s">
        <v>897</v>
      </c>
      <c r="B703" s="345" t="s">
        <v>296</v>
      </c>
      <c r="C703" s="346" t="s">
        <v>104</v>
      </c>
      <c r="D703" s="347">
        <v>20000</v>
      </c>
      <c r="E703" s="503">
        <v>20000</v>
      </c>
      <c r="F703" s="499"/>
      <c r="G703" s="347">
        <v>100</v>
      </c>
    </row>
    <row r="704" spans="1:7" hidden="1" x14ac:dyDescent="0.25">
      <c r="A704" s="342" t="s">
        <v>324</v>
      </c>
      <c r="B704" s="342" t="s">
        <v>447</v>
      </c>
      <c r="C704" s="343" t="s">
        <v>164</v>
      </c>
      <c r="D704" s="344">
        <v>7000</v>
      </c>
      <c r="E704" s="502">
        <v>6883.58</v>
      </c>
      <c r="F704" s="499"/>
      <c r="G704" s="344">
        <v>98.336857142857141</v>
      </c>
    </row>
    <row r="705" spans="1:7" hidden="1" x14ac:dyDescent="0.25">
      <c r="A705" s="342" t="s">
        <v>324</v>
      </c>
      <c r="B705" s="342" t="s">
        <v>448</v>
      </c>
      <c r="C705" s="343" t="s">
        <v>190</v>
      </c>
      <c r="D705" s="344">
        <v>7000</v>
      </c>
      <c r="E705" s="502">
        <v>6883.58</v>
      </c>
      <c r="F705" s="499"/>
      <c r="G705" s="344">
        <v>98.336857142857141</v>
      </c>
    </row>
    <row r="706" spans="1:7" hidden="1" x14ac:dyDescent="0.25">
      <c r="A706" s="345" t="s">
        <v>898</v>
      </c>
      <c r="B706" s="345" t="s">
        <v>293</v>
      </c>
      <c r="C706" s="346" t="s">
        <v>450</v>
      </c>
      <c r="D706" s="347">
        <v>7000</v>
      </c>
      <c r="E706" s="503">
        <v>6883.58</v>
      </c>
      <c r="F706" s="499"/>
      <c r="G706" s="347">
        <v>98.336857142857141</v>
      </c>
    </row>
    <row r="707" spans="1:7" hidden="1" x14ac:dyDescent="0.25">
      <c r="A707" s="336" t="s">
        <v>352</v>
      </c>
      <c r="B707" s="336" t="s">
        <v>899</v>
      </c>
      <c r="C707" s="337" t="s">
        <v>900</v>
      </c>
      <c r="D707" s="338">
        <v>307900</v>
      </c>
      <c r="E707" s="498">
        <v>307900</v>
      </c>
      <c r="F707" s="499"/>
      <c r="G707" s="338">
        <v>100</v>
      </c>
    </row>
    <row r="708" spans="1:7" hidden="1" x14ac:dyDescent="0.25">
      <c r="A708" s="339" t="s">
        <v>324</v>
      </c>
      <c r="B708" s="339" t="s">
        <v>354</v>
      </c>
      <c r="C708" s="340" t="s">
        <v>24</v>
      </c>
      <c r="D708" s="341">
        <v>307900</v>
      </c>
      <c r="E708" s="506">
        <v>307900</v>
      </c>
      <c r="F708" s="499"/>
      <c r="G708" s="341">
        <v>100</v>
      </c>
    </row>
    <row r="709" spans="1:7" hidden="1" x14ac:dyDescent="0.25">
      <c r="A709" s="342" t="s">
        <v>324</v>
      </c>
      <c r="B709" s="342" t="s">
        <v>366</v>
      </c>
      <c r="C709" s="343" t="s">
        <v>38</v>
      </c>
      <c r="D709" s="344">
        <v>303400</v>
      </c>
      <c r="E709" s="502">
        <v>303400</v>
      </c>
      <c r="F709" s="499"/>
      <c r="G709" s="344">
        <v>100</v>
      </c>
    </row>
    <row r="710" spans="1:7" hidden="1" x14ac:dyDescent="0.25">
      <c r="A710" s="342" t="s">
        <v>324</v>
      </c>
      <c r="B710" s="342" t="s">
        <v>367</v>
      </c>
      <c r="C710" s="343" t="s">
        <v>138</v>
      </c>
      <c r="D710" s="344">
        <v>13000</v>
      </c>
      <c r="E710" s="502">
        <v>13000</v>
      </c>
      <c r="F710" s="499"/>
      <c r="G710" s="344">
        <v>100</v>
      </c>
    </row>
    <row r="711" spans="1:7" hidden="1" x14ac:dyDescent="0.25">
      <c r="A711" s="345" t="s">
        <v>901</v>
      </c>
      <c r="B711" s="345" t="s">
        <v>300</v>
      </c>
      <c r="C711" s="346" t="s">
        <v>87</v>
      </c>
      <c r="D711" s="347">
        <v>12000</v>
      </c>
      <c r="E711" s="503">
        <v>12240</v>
      </c>
      <c r="F711" s="499"/>
      <c r="G711" s="347">
        <v>102</v>
      </c>
    </row>
    <row r="712" spans="1:7" hidden="1" x14ac:dyDescent="0.25">
      <c r="A712" s="345" t="s">
        <v>902</v>
      </c>
      <c r="B712" s="345" t="s">
        <v>415</v>
      </c>
      <c r="C712" s="346" t="s">
        <v>88</v>
      </c>
      <c r="D712" s="347">
        <v>1000</v>
      </c>
      <c r="E712" s="503">
        <v>760</v>
      </c>
      <c r="F712" s="499"/>
      <c r="G712" s="347">
        <v>76</v>
      </c>
    </row>
    <row r="713" spans="1:7" hidden="1" x14ac:dyDescent="0.25">
      <c r="A713" s="345" t="s">
        <v>903</v>
      </c>
      <c r="B713" s="345" t="s">
        <v>417</v>
      </c>
      <c r="C713" s="346" t="s">
        <v>418</v>
      </c>
      <c r="D713" s="347">
        <v>0</v>
      </c>
      <c r="E713" s="503">
        <v>0</v>
      </c>
      <c r="F713" s="499"/>
      <c r="G713" s="347">
        <v>0</v>
      </c>
    </row>
    <row r="714" spans="1:7" hidden="1" x14ac:dyDescent="0.25">
      <c r="A714" s="342" t="s">
        <v>324</v>
      </c>
      <c r="B714" s="342" t="s">
        <v>419</v>
      </c>
      <c r="C714" s="343" t="s">
        <v>108</v>
      </c>
      <c r="D714" s="344">
        <v>151250</v>
      </c>
      <c r="E714" s="502">
        <v>151250</v>
      </c>
      <c r="F714" s="499"/>
      <c r="G714" s="344">
        <v>100</v>
      </c>
    </row>
    <row r="715" spans="1:7" hidden="1" x14ac:dyDescent="0.25">
      <c r="A715" s="345" t="s">
        <v>904</v>
      </c>
      <c r="B715" s="345" t="s">
        <v>316</v>
      </c>
      <c r="C715" s="346" t="s">
        <v>421</v>
      </c>
      <c r="D715" s="347">
        <v>33250</v>
      </c>
      <c r="E715" s="503">
        <v>34619.97</v>
      </c>
      <c r="F715" s="499"/>
      <c r="G715" s="347">
        <v>104.12021052631579</v>
      </c>
    </row>
    <row r="716" spans="1:7" hidden="1" x14ac:dyDescent="0.25">
      <c r="A716" s="345" t="s">
        <v>905</v>
      </c>
      <c r="B716" s="345" t="s">
        <v>423</v>
      </c>
      <c r="C716" s="346" t="s">
        <v>90</v>
      </c>
      <c r="D716" s="347">
        <v>115000</v>
      </c>
      <c r="E716" s="503">
        <v>115000</v>
      </c>
      <c r="F716" s="499"/>
      <c r="G716" s="347">
        <v>100</v>
      </c>
    </row>
    <row r="717" spans="1:7" hidden="1" x14ac:dyDescent="0.25">
      <c r="A717" s="345" t="s">
        <v>906</v>
      </c>
      <c r="B717" s="345" t="s">
        <v>318</v>
      </c>
      <c r="C717" s="346" t="s">
        <v>425</v>
      </c>
      <c r="D717" s="347">
        <v>2000</v>
      </c>
      <c r="E717" s="503">
        <v>1188.75</v>
      </c>
      <c r="F717" s="499"/>
      <c r="G717" s="347">
        <v>59.4375</v>
      </c>
    </row>
    <row r="718" spans="1:7" hidden="1" x14ac:dyDescent="0.25">
      <c r="A718" s="345" t="s">
        <v>907</v>
      </c>
      <c r="B718" s="345" t="s">
        <v>427</v>
      </c>
      <c r="C718" s="346" t="s">
        <v>428</v>
      </c>
      <c r="D718" s="347">
        <v>1000</v>
      </c>
      <c r="E718" s="503">
        <v>441.28</v>
      </c>
      <c r="F718" s="499"/>
      <c r="G718" s="347">
        <v>44.128</v>
      </c>
    </row>
    <row r="719" spans="1:7" hidden="1" x14ac:dyDescent="0.25">
      <c r="A719" s="342" t="s">
        <v>324</v>
      </c>
      <c r="B719" s="342" t="s">
        <v>429</v>
      </c>
      <c r="C719" s="343" t="s">
        <v>110</v>
      </c>
      <c r="D719" s="344">
        <v>131950</v>
      </c>
      <c r="E719" s="502">
        <v>131950</v>
      </c>
      <c r="F719" s="499"/>
      <c r="G719" s="344">
        <v>100</v>
      </c>
    </row>
    <row r="720" spans="1:7" hidden="1" x14ac:dyDescent="0.25">
      <c r="A720" s="345" t="s">
        <v>908</v>
      </c>
      <c r="B720" s="345" t="s">
        <v>431</v>
      </c>
      <c r="C720" s="346" t="s">
        <v>160</v>
      </c>
      <c r="D720" s="347">
        <v>22415</v>
      </c>
      <c r="E720" s="503">
        <v>20941.8</v>
      </c>
      <c r="F720" s="499"/>
      <c r="G720" s="347">
        <v>93.427615436091898</v>
      </c>
    </row>
    <row r="721" spans="1:7" hidden="1" x14ac:dyDescent="0.25">
      <c r="A721" s="345" t="s">
        <v>909</v>
      </c>
      <c r="B721" s="345" t="s">
        <v>463</v>
      </c>
      <c r="C721" s="346" t="s">
        <v>94</v>
      </c>
      <c r="D721" s="347">
        <v>500</v>
      </c>
      <c r="E721" s="503">
        <v>150</v>
      </c>
      <c r="F721" s="499"/>
      <c r="G721" s="347">
        <v>30</v>
      </c>
    </row>
    <row r="722" spans="1:7" hidden="1" x14ac:dyDescent="0.25">
      <c r="A722" s="345" t="s">
        <v>910</v>
      </c>
      <c r="B722" s="345" t="s">
        <v>433</v>
      </c>
      <c r="C722" s="346" t="s">
        <v>95</v>
      </c>
      <c r="D722" s="347">
        <v>63385</v>
      </c>
      <c r="E722" s="503">
        <v>67693.66</v>
      </c>
      <c r="F722" s="499"/>
      <c r="G722" s="347">
        <v>106.79760195629881</v>
      </c>
    </row>
    <row r="723" spans="1:7" hidden="1" x14ac:dyDescent="0.25">
      <c r="A723" s="345" t="s">
        <v>911</v>
      </c>
      <c r="B723" s="345" t="s">
        <v>312</v>
      </c>
      <c r="C723" s="346" t="s">
        <v>97</v>
      </c>
      <c r="D723" s="347">
        <v>17700</v>
      </c>
      <c r="E723" s="503">
        <v>16816.82</v>
      </c>
      <c r="F723" s="499"/>
      <c r="G723" s="347">
        <v>95.010282485875706</v>
      </c>
    </row>
    <row r="724" spans="1:7" hidden="1" x14ac:dyDescent="0.25">
      <c r="A724" s="345" t="s">
        <v>912</v>
      </c>
      <c r="B724" s="345" t="s">
        <v>436</v>
      </c>
      <c r="C724" s="346" t="s">
        <v>98</v>
      </c>
      <c r="D724" s="347">
        <v>500</v>
      </c>
      <c r="E724" s="503">
        <v>468.75</v>
      </c>
      <c r="F724" s="499"/>
      <c r="G724" s="347">
        <v>93.75</v>
      </c>
    </row>
    <row r="725" spans="1:7" hidden="1" x14ac:dyDescent="0.25">
      <c r="A725" s="345" t="s">
        <v>913</v>
      </c>
      <c r="B725" s="345" t="s">
        <v>302</v>
      </c>
      <c r="C725" s="346" t="s">
        <v>99</v>
      </c>
      <c r="D725" s="347">
        <v>9200</v>
      </c>
      <c r="E725" s="503">
        <v>8653.08</v>
      </c>
      <c r="F725" s="499"/>
      <c r="G725" s="347">
        <v>94.055217391304353</v>
      </c>
    </row>
    <row r="726" spans="1:7" hidden="1" x14ac:dyDescent="0.25">
      <c r="A726" s="345" t="s">
        <v>914</v>
      </c>
      <c r="B726" s="345" t="s">
        <v>439</v>
      </c>
      <c r="C726" s="346" t="s">
        <v>100</v>
      </c>
      <c r="D726" s="347">
        <v>18250</v>
      </c>
      <c r="E726" s="503">
        <v>17225.89</v>
      </c>
      <c r="F726" s="499"/>
      <c r="G726" s="347">
        <v>94.388438356164386</v>
      </c>
    </row>
    <row r="727" spans="1:7" hidden="1" x14ac:dyDescent="0.25">
      <c r="A727" s="342" t="s">
        <v>324</v>
      </c>
      <c r="B727" s="342" t="s">
        <v>401</v>
      </c>
      <c r="C727" s="343" t="s">
        <v>104</v>
      </c>
      <c r="D727" s="344">
        <v>7200</v>
      </c>
      <c r="E727" s="502">
        <v>7200</v>
      </c>
      <c r="F727" s="499"/>
      <c r="G727" s="344">
        <v>100</v>
      </c>
    </row>
    <row r="728" spans="1:7" hidden="1" x14ac:dyDescent="0.25">
      <c r="A728" s="345" t="s">
        <v>915</v>
      </c>
      <c r="B728" s="345" t="s">
        <v>310</v>
      </c>
      <c r="C728" s="346" t="s">
        <v>163</v>
      </c>
      <c r="D728" s="347">
        <v>5200</v>
      </c>
      <c r="E728" s="503">
        <v>5200</v>
      </c>
      <c r="F728" s="499"/>
      <c r="G728" s="347">
        <v>100</v>
      </c>
    </row>
    <row r="729" spans="1:7" hidden="1" x14ac:dyDescent="0.25">
      <c r="A729" s="345" t="s">
        <v>916</v>
      </c>
      <c r="B729" s="345" t="s">
        <v>442</v>
      </c>
      <c r="C729" s="346" t="s">
        <v>443</v>
      </c>
      <c r="D729" s="347">
        <v>2000</v>
      </c>
      <c r="E729" s="503">
        <v>2000</v>
      </c>
      <c r="F729" s="499"/>
      <c r="G729" s="347">
        <v>100</v>
      </c>
    </row>
    <row r="730" spans="1:7" hidden="1" x14ac:dyDescent="0.25">
      <c r="A730" s="342" t="s">
        <v>324</v>
      </c>
      <c r="B730" s="342" t="s">
        <v>447</v>
      </c>
      <c r="C730" s="343" t="s">
        <v>164</v>
      </c>
      <c r="D730" s="344">
        <v>4500</v>
      </c>
      <c r="E730" s="502">
        <v>4500</v>
      </c>
      <c r="F730" s="499"/>
      <c r="G730" s="344">
        <v>100</v>
      </c>
    </row>
    <row r="731" spans="1:7" hidden="1" x14ac:dyDescent="0.25">
      <c r="A731" s="342" t="s">
        <v>324</v>
      </c>
      <c r="B731" s="342" t="s">
        <v>448</v>
      </c>
      <c r="C731" s="343" t="s">
        <v>190</v>
      </c>
      <c r="D731" s="344">
        <v>4500</v>
      </c>
      <c r="E731" s="502">
        <v>4500</v>
      </c>
      <c r="F731" s="499"/>
      <c r="G731" s="344">
        <v>100</v>
      </c>
    </row>
    <row r="732" spans="1:7" hidden="1" x14ac:dyDescent="0.25">
      <c r="A732" s="345" t="s">
        <v>917</v>
      </c>
      <c r="B732" s="345" t="s">
        <v>293</v>
      </c>
      <c r="C732" s="346" t="s">
        <v>450</v>
      </c>
      <c r="D732" s="347">
        <v>4500</v>
      </c>
      <c r="E732" s="503">
        <v>4500</v>
      </c>
      <c r="F732" s="499"/>
      <c r="G732" s="347">
        <v>100</v>
      </c>
    </row>
    <row r="733" spans="1:7" hidden="1" x14ac:dyDescent="0.25">
      <c r="A733" s="336" t="s">
        <v>352</v>
      </c>
      <c r="B733" s="336" t="s">
        <v>918</v>
      </c>
      <c r="C733" s="337" t="s">
        <v>919</v>
      </c>
      <c r="D733" s="338">
        <v>307260</v>
      </c>
      <c r="E733" s="498">
        <v>307260</v>
      </c>
      <c r="F733" s="499"/>
      <c r="G733" s="338">
        <v>100</v>
      </c>
    </row>
    <row r="734" spans="1:7" hidden="1" x14ac:dyDescent="0.25">
      <c r="A734" s="339" t="s">
        <v>324</v>
      </c>
      <c r="B734" s="339" t="s">
        <v>354</v>
      </c>
      <c r="C734" s="340" t="s">
        <v>24</v>
      </c>
      <c r="D734" s="341">
        <v>307260</v>
      </c>
      <c r="E734" s="506">
        <v>307260</v>
      </c>
      <c r="F734" s="499"/>
      <c r="G734" s="341">
        <v>100</v>
      </c>
    </row>
    <row r="735" spans="1:7" hidden="1" x14ac:dyDescent="0.25">
      <c r="A735" s="342" t="s">
        <v>324</v>
      </c>
      <c r="B735" s="342" t="s">
        <v>366</v>
      </c>
      <c r="C735" s="343" t="s">
        <v>38</v>
      </c>
      <c r="D735" s="344">
        <v>300972.25</v>
      </c>
      <c r="E735" s="502">
        <v>300972.25</v>
      </c>
      <c r="F735" s="499"/>
      <c r="G735" s="344">
        <v>100</v>
      </c>
    </row>
    <row r="736" spans="1:7" hidden="1" x14ac:dyDescent="0.25">
      <c r="A736" s="342" t="s">
        <v>324</v>
      </c>
      <c r="B736" s="342" t="s">
        <v>367</v>
      </c>
      <c r="C736" s="343" t="s">
        <v>138</v>
      </c>
      <c r="D736" s="344">
        <v>17703.25</v>
      </c>
      <c r="E736" s="502">
        <v>17703.25</v>
      </c>
      <c r="F736" s="499"/>
      <c r="G736" s="344">
        <v>100</v>
      </c>
    </row>
    <row r="737" spans="1:7" hidden="1" x14ac:dyDescent="0.25">
      <c r="A737" s="345" t="s">
        <v>920</v>
      </c>
      <c r="B737" s="345" t="s">
        <v>300</v>
      </c>
      <c r="C737" s="346" t="s">
        <v>87</v>
      </c>
      <c r="D737" s="347">
        <v>7058.5</v>
      </c>
      <c r="E737" s="503">
        <v>8467</v>
      </c>
      <c r="F737" s="499"/>
      <c r="G737" s="347">
        <v>119.95466458879365</v>
      </c>
    </row>
    <row r="738" spans="1:7" hidden="1" x14ac:dyDescent="0.25">
      <c r="A738" s="345" t="s">
        <v>921</v>
      </c>
      <c r="B738" s="345" t="s">
        <v>415</v>
      </c>
      <c r="C738" s="346" t="s">
        <v>88</v>
      </c>
      <c r="D738" s="347">
        <v>10644.75</v>
      </c>
      <c r="E738" s="503">
        <v>9236.25</v>
      </c>
      <c r="F738" s="499"/>
      <c r="G738" s="347">
        <v>86.768125132107372</v>
      </c>
    </row>
    <row r="739" spans="1:7" hidden="1" x14ac:dyDescent="0.25">
      <c r="A739" s="342" t="s">
        <v>324</v>
      </c>
      <c r="B739" s="342" t="s">
        <v>419</v>
      </c>
      <c r="C739" s="343" t="s">
        <v>108</v>
      </c>
      <c r="D739" s="344">
        <v>186567</v>
      </c>
      <c r="E739" s="502">
        <v>186567</v>
      </c>
      <c r="F739" s="499"/>
      <c r="G739" s="344">
        <v>100</v>
      </c>
    </row>
    <row r="740" spans="1:7" hidden="1" x14ac:dyDescent="0.25">
      <c r="A740" s="345" t="s">
        <v>922</v>
      </c>
      <c r="B740" s="345" t="s">
        <v>316</v>
      </c>
      <c r="C740" s="346" t="s">
        <v>421</v>
      </c>
      <c r="D740" s="347">
        <v>34597</v>
      </c>
      <c r="E740" s="503">
        <v>37661.72</v>
      </c>
      <c r="F740" s="499"/>
      <c r="G740" s="347">
        <v>108.85834031852472</v>
      </c>
    </row>
    <row r="741" spans="1:7" hidden="1" x14ac:dyDescent="0.25">
      <c r="A741" s="345" t="s">
        <v>923</v>
      </c>
      <c r="B741" s="345" t="s">
        <v>423</v>
      </c>
      <c r="C741" s="346" t="s">
        <v>90</v>
      </c>
      <c r="D741" s="347">
        <v>144970</v>
      </c>
      <c r="E741" s="503">
        <v>132280.28</v>
      </c>
      <c r="F741" s="499"/>
      <c r="G741" s="347">
        <v>91.246657929226743</v>
      </c>
    </row>
    <row r="742" spans="1:7" hidden="1" x14ac:dyDescent="0.25">
      <c r="A742" s="345" t="s">
        <v>924</v>
      </c>
      <c r="B742" s="345" t="s">
        <v>318</v>
      </c>
      <c r="C742" s="346" t="s">
        <v>425</v>
      </c>
      <c r="D742" s="347">
        <v>7000</v>
      </c>
      <c r="E742" s="503">
        <v>16625</v>
      </c>
      <c r="F742" s="499"/>
      <c r="G742" s="347">
        <v>237.5</v>
      </c>
    </row>
    <row r="743" spans="1:7" hidden="1" x14ac:dyDescent="0.25">
      <c r="A743" s="345" t="s">
        <v>925</v>
      </c>
      <c r="B743" s="345" t="s">
        <v>427</v>
      </c>
      <c r="C743" s="346" t="s">
        <v>428</v>
      </c>
      <c r="D743" s="347">
        <v>0</v>
      </c>
      <c r="E743" s="503">
        <v>0</v>
      </c>
      <c r="F743" s="499"/>
      <c r="G743" s="347">
        <v>0</v>
      </c>
    </row>
    <row r="744" spans="1:7" hidden="1" x14ac:dyDescent="0.25">
      <c r="A744" s="342" t="s">
        <v>324</v>
      </c>
      <c r="B744" s="342" t="s">
        <v>429</v>
      </c>
      <c r="C744" s="343" t="s">
        <v>110</v>
      </c>
      <c r="D744" s="344">
        <v>91900</v>
      </c>
      <c r="E744" s="502">
        <v>91900</v>
      </c>
      <c r="F744" s="499"/>
      <c r="G744" s="344">
        <v>100</v>
      </c>
    </row>
    <row r="745" spans="1:7" hidden="1" x14ac:dyDescent="0.25">
      <c r="A745" s="345" t="s">
        <v>926</v>
      </c>
      <c r="B745" s="345" t="s">
        <v>431</v>
      </c>
      <c r="C745" s="346" t="s">
        <v>160</v>
      </c>
      <c r="D745" s="347">
        <v>10390</v>
      </c>
      <c r="E745" s="503">
        <v>7116.88</v>
      </c>
      <c r="F745" s="499"/>
      <c r="G745" s="347">
        <v>68.497401347449468</v>
      </c>
    </row>
    <row r="746" spans="1:7" hidden="1" x14ac:dyDescent="0.25">
      <c r="A746" s="345" t="s">
        <v>927</v>
      </c>
      <c r="B746" s="345" t="s">
        <v>463</v>
      </c>
      <c r="C746" s="346" t="s">
        <v>94</v>
      </c>
      <c r="D746" s="347">
        <v>960</v>
      </c>
      <c r="E746" s="503">
        <v>960</v>
      </c>
      <c r="F746" s="499"/>
      <c r="G746" s="347">
        <v>100</v>
      </c>
    </row>
    <row r="747" spans="1:7" hidden="1" x14ac:dyDescent="0.25">
      <c r="A747" s="345" t="s">
        <v>928</v>
      </c>
      <c r="B747" s="345" t="s">
        <v>433</v>
      </c>
      <c r="C747" s="346" t="s">
        <v>95</v>
      </c>
      <c r="D747" s="347">
        <v>43590</v>
      </c>
      <c r="E747" s="503">
        <v>38304.92</v>
      </c>
      <c r="F747" s="499"/>
      <c r="G747" s="347">
        <v>87.875476026611608</v>
      </c>
    </row>
    <row r="748" spans="1:7" hidden="1" x14ac:dyDescent="0.25">
      <c r="A748" s="345" t="s">
        <v>929</v>
      </c>
      <c r="B748" s="345" t="s">
        <v>466</v>
      </c>
      <c r="C748" s="346" t="s">
        <v>96</v>
      </c>
      <c r="D748" s="347">
        <v>8280</v>
      </c>
      <c r="E748" s="503">
        <v>7562.5</v>
      </c>
      <c r="F748" s="499"/>
      <c r="G748" s="347">
        <v>91.334541062801932</v>
      </c>
    </row>
    <row r="749" spans="1:7" hidden="1" x14ac:dyDescent="0.25">
      <c r="A749" s="345" t="s">
        <v>930</v>
      </c>
      <c r="B749" s="345" t="s">
        <v>312</v>
      </c>
      <c r="C749" s="346" t="s">
        <v>97</v>
      </c>
      <c r="D749" s="347">
        <v>8240</v>
      </c>
      <c r="E749" s="503">
        <v>12462.66</v>
      </c>
      <c r="F749" s="499"/>
      <c r="G749" s="347">
        <v>151.24587378640777</v>
      </c>
    </row>
    <row r="750" spans="1:7" hidden="1" x14ac:dyDescent="0.25">
      <c r="A750" s="345" t="s">
        <v>931</v>
      </c>
      <c r="B750" s="345" t="s">
        <v>436</v>
      </c>
      <c r="C750" s="346" t="s">
        <v>98</v>
      </c>
      <c r="D750" s="347">
        <v>5000</v>
      </c>
      <c r="E750" s="503">
        <v>5867.5</v>
      </c>
      <c r="F750" s="499"/>
      <c r="G750" s="347">
        <v>117.35</v>
      </c>
    </row>
    <row r="751" spans="1:7" hidden="1" x14ac:dyDescent="0.25">
      <c r="A751" s="345" t="s">
        <v>932</v>
      </c>
      <c r="B751" s="345" t="s">
        <v>302</v>
      </c>
      <c r="C751" s="346" t="s">
        <v>99</v>
      </c>
      <c r="D751" s="347">
        <v>15440</v>
      </c>
      <c r="E751" s="503">
        <v>19625.54</v>
      </c>
      <c r="F751" s="499"/>
      <c r="G751" s="347">
        <v>127.10841968911917</v>
      </c>
    </row>
    <row r="752" spans="1:7" hidden="1" x14ac:dyDescent="0.25">
      <c r="A752" s="342" t="s">
        <v>324</v>
      </c>
      <c r="B752" s="342" t="s">
        <v>401</v>
      </c>
      <c r="C752" s="343" t="s">
        <v>104</v>
      </c>
      <c r="D752" s="344">
        <v>4802</v>
      </c>
      <c r="E752" s="502">
        <v>4802</v>
      </c>
      <c r="F752" s="499"/>
      <c r="G752" s="344">
        <v>100</v>
      </c>
    </row>
    <row r="753" spans="1:7" hidden="1" x14ac:dyDescent="0.25">
      <c r="A753" s="345" t="s">
        <v>933</v>
      </c>
      <c r="B753" s="345" t="s">
        <v>294</v>
      </c>
      <c r="C753" s="346" t="s">
        <v>101</v>
      </c>
      <c r="D753" s="347">
        <v>3575</v>
      </c>
      <c r="E753" s="503">
        <v>3702</v>
      </c>
      <c r="F753" s="499"/>
      <c r="G753" s="347">
        <v>103.55244755244755</v>
      </c>
    </row>
    <row r="754" spans="1:7" hidden="1" x14ac:dyDescent="0.25">
      <c r="A754" s="345" t="s">
        <v>934</v>
      </c>
      <c r="B754" s="345" t="s">
        <v>442</v>
      </c>
      <c r="C754" s="346" t="s">
        <v>443</v>
      </c>
      <c r="D754" s="347">
        <v>1227</v>
      </c>
      <c r="E754" s="503">
        <v>1100</v>
      </c>
      <c r="F754" s="499"/>
      <c r="G754" s="347">
        <v>89.649551752241237</v>
      </c>
    </row>
    <row r="755" spans="1:7" hidden="1" x14ac:dyDescent="0.25">
      <c r="A755" s="342" t="s">
        <v>324</v>
      </c>
      <c r="B755" s="342" t="s">
        <v>447</v>
      </c>
      <c r="C755" s="343" t="s">
        <v>164</v>
      </c>
      <c r="D755" s="344">
        <v>6287.75</v>
      </c>
      <c r="E755" s="502">
        <v>6287.75</v>
      </c>
      <c r="F755" s="499"/>
      <c r="G755" s="344">
        <v>100</v>
      </c>
    </row>
    <row r="756" spans="1:7" hidden="1" x14ac:dyDescent="0.25">
      <c r="A756" s="342" t="s">
        <v>324</v>
      </c>
      <c r="B756" s="342" t="s">
        <v>448</v>
      </c>
      <c r="C756" s="343" t="s">
        <v>190</v>
      </c>
      <c r="D756" s="344">
        <v>6287.75</v>
      </c>
      <c r="E756" s="502">
        <v>6287.75</v>
      </c>
      <c r="F756" s="499"/>
      <c r="G756" s="344">
        <v>100</v>
      </c>
    </row>
    <row r="757" spans="1:7" hidden="1" x14ac:dyDescent="0.25">
      <c r="A757" s="345" t="s">
        <v>935</v>
      </c>
      <c r="B757" s="345" t="s">
        <v>293</v>
      </c>
      <c r="C757" s="346" t="s">
        <v>450</v>
      </c>
      <c r="D757" s="347">
        <v>6287.75</v>
      </c>
      <c r="E757" s="503">
        <v>6287.75</v>
      </c>
      <c r="F757" s="499"/>
      <c r="G757" s="347">
        <v>100</v>
      </c>
    </row>
    <row r="758" spans="1:7" hidden="1" x14ac:dyDescent="0.25">
      <c r="A758" s="336" t="s">
        <v>352</v>
      </c>
      <c r="B758" s="336" t="s">
        <v>936</v>
      </c>
      <c r="C758" s="337" t="s">
        <v>937</v>
      </c>
      <c r="D758" s="338">
        <v>453090</v>
      </c>
      <c r="E758" s="498">
        <v>453076.45</v>
      </c>
      <c r="F758" s="499"/>
      <c r="G758" s="338">
        <v>99.997009424176213</v>
      </c>
    </row>
    <row r="759" spans="1:7" hidden="1" x14ac:dyDescent="0.25">
      <c r="A759" s="339" t="s">
        <v>324</v>
      </c>
      <c r="B759" s="339" t="s">
        <v>354</v>
      </c>
      <c r="C759" s="340" t="s">
        <v>24</v>
      </c>
      <c r="D759" s="341">
        <v>453090</v>
      </c>
      <c r="E759" s="506">
        <v>453076.45</v>
      </c>
      <c r="F759" s="499"/>
      <c r="G759" s="341">
        <v>99.997009424176213</v>
      </c>
    </row>
    <row r="760" spans="1:7" hidden="1" x14ac:dyDescent="0.25">
      <c r="A760" s="342" t="s">
        <v>324</v>
      </c>
      <c r="B760" s="342" t="s">
        <v>366</v>
      </c>
      <c r="C760" s="343" t="s">
        <v>38</v>
      </c>
      <c r="D760" s="344">
        <v>443540</v>
      </c>
      <c r="E760" s="502">
        <v>443538.96</v>
      </c>
      <c r="F760" s="499"/>
      <c r="G760" s="344">
        <v>99.99976552283897</v>
      </c>
    </row>
    <row r="761" spans="1:7" hidden="1" x14ac:dyDescent="0.25">
      <c r="A761" s="342" t="s">
        <v>324</v>
      </c>
      <c r="B761" s="342" t="s">
        <v>367</v>
      </c>
      <c r="C761" s="343" t="s">
        <v>138</v>
      </c>
      <c r="D761" s="344">
        <v>18150</v>
      </c>
      <c r="E761" s="502">
        <v>18148.96</v>
      </c>
      <c r="F761" s="499"/>
      <c r="G761" s="344">
        <v>99.994269972451789</v>
      </c>
    </row>
    <row r="762" spans="1:7" hidden="1" x14ac:dyDescent="0.25">
      <c r="A762" s="345" t="s">
        <v>938</v>
      </c>
      <c r="B762" s="345" t="s">
        <v>300</v>
      </c>
      <c r="C762" s="346" t="s">
        <v>87</v>
      </c>
      <c r="D762" s="347">
        <v>16150</v>
      </c>
      <c r="E762" s="503">
        <v>16148.96</v>
      </c>
      <c r="F762" s="499"/>
      <c r="G762" s="347">
        <v>99.993560371517034</v>
      </c>
    </row>
    <row r="763" spans="1:7" hidden="1" x14ac:dyDescent="0.25">
      <c r="A763" s="345" t="s">
        <v>939</v>
      </c>
      <c r="B763" s="345" t="s">
        <v>415</v>
      </c>
      <c r="C763" s="346" t="s">
        <v>88</v>
      </c>
      <c r="D763" s="347">
        <v>2000</v>
      </c>
      <c r="E763" s="503">
        <v>2000</v>
      </c>
      <c r="F763" s="499"/>
      <c r="G763" s="347">
        <v>100</v>
      </c>
    </row>
    <row r="764" spans="1:7" hidden="1" x14ac:dyDescent="0.25">
      <c r="A764" s="342" t="s">
        <v>324</v>
      </c>
      <c r="B764" s="342" t="s">
        <v>419</v>
      </c>
      <c r="C764" s="343" t="s">
        <v>108</v>
      </c>
      <c r="D764" s="344">
        <v>270320</v>
      </c>
      <c r="E764" s="502">
        <v>270320</v>
      </c>
      <c r="F764" s="499"/>
      <c r="G764" s="344">
        <v>100</v>
      </c>
    </row>
    <row r="765" spans="1:7" hidden="1" x14ac:dyDescent="0.25">
      <c r="A765" s="345" t="s">
        <v>940</v>
      </c>
      <c r="B765" s="345" t="s">
        <v>316</v>
      </c>
      <c r="C765" s="346" t="s">
        <v>421</v>
      </c>
      <c r="D765" s="347">
        <v>59300</v>
      </c>
      <c r="E765" s="503">
        <v>75206.62</v>
      </c>
      <c r="F765" s="499"/>
      <c r="G765" s="347">
        <v>126.82397976391231</v>
      </c>
    </row>
    <row r="766" spans="1:7" hidden="1" x14ac:dyDescent="0.25">
      <c r="A766" s="345" t="s">
        <v>941</v>
      </c>
      <c r="B766" s="345" t="s">
        <v>423</v>
      </c>
      <c r="C766" s="346" t="s">
        <v>90</v>
      </c>
      <c r="D766" s="347">
        <v>201020</v>
      </c>
      <c r="E766" s="503">
        <v>186687.99</v>
      </c>
      <c r="F766" s="499"/>
      <c r="G766" s="347">
        <v>92.870356183464338</v>
      </c>
    </row>
    <row r="767" spans="1:7" hidden="1" x14ac:dyDescent="0.25">
      <c r="A767" s="345" t="s">
        <v>942</v>
      </c>
      <c r="B767" s="345" t="s">
        <v>427</v>
      </c>
      <c r="C767" s="346" t="s">
        <v>428</v>
      </c>
      <c r="D767" s="347">
        <v>10000</v>
      </c>
      <c r="E767" s="503">
        <v>8425.39</v>
      </c>
      <c r="F767" s="499"/>
      <c r="G767" s="347">
        <v>84.253900000000002</v>
      </c>
    </row>
    <row r="768" spans="1:7" hidden="1" x14ac:dyDescent="0.25">
      <c r="A768" s="342" t="s">
        <v>324</v>
      </c>
      <c r="B768" s="342" t="s">
        <v>429</v>
      </c>
      <c r="C768" s="343" t="s">
        <v>110</v>
      </c>
      <c r="D768" s="344">
        <v>154722.5</v>
      </c>
      <c r="E768" s="502">
        <v>154722.5</v>
      </c>
      <c r="F768" s="499"/>
      <c r="G768" s="344">
        <v>100</v>
      </c>
    </row>
    <row r="769" spans="1:7" hidden="1" x14ac:dyDescent="0.25">
      <c r="A769" s="345" t="s">
        <v>943</v>
      </c>
      <c r="B769" s="345" t="s">
        <v>431</v>
      </c>
      <c r="C769" s="346" t="s">
        <v>160</v>
      </c>
      <c r="D769" s="347">
        <v>27000</v>
      </c>
      <c r="E769" s="503">
        <v>27517.77</v>
      </c>
      <c r="F769" s="499"/>
      <c r="G769" s="347">
        <v>101.91766666666666</v>
      </c>
    </row>
    <row r="770" spans="1:7" hidden="1" x14ac:dyDescent="0.25">
      <c r="A770" s="345" t="s">
        <v>944</v>
      </c>
      <c r="B770" s="345" t="s">
        <v>433</v>
      </c>
      <c r="C770" s="346" t="s">
        <v>95</v>
      </c>
      <c r="D770" s="347">
        <v>54722.5</v>
      </c>
      <c r="E770" s="503">
        <v>52890.57</v>
      </c>
      <c r="F770" s="499"/>
      <c r="G770" s="347">
        <v>96.652327653159119</v>
      </c>
    </row>
    <row r="771" spans="1:7" hidden="1" x14ac:dyDescent="0.25">
      <c r="A771" s="345" t="s">
        <v>945</v>
      </c>
      <c r="B771" s="345" t="s">
        <v>466</v>
      </c>
      <c r="C771" s="346" t="s">
        <v>96</v>
      </c>
      <c r="D771" s="347">
        <v>45000</v>
      </c>
      <c r="E771" s="503">
        <v>47327.08</v>
      </c>
      <c r="F771" s="499"/>
      <c r="G771" s="347">
        <v>105.1712888888889</v>
      </c>
    </row>
    <row r="772" spans="1:7" hidden="1" x14ac:dyDescent="0.25">
      <c r="A772" s="345" t="s">
        <v>946</v>
      </c>
      <c r="B772" s="345" t="s">
        <v>312</v>
      </c>
      <c r="C772" s="346" t="s">
        <v>97</v>
      </c>
      <c r="D772" s="347">
        <v>12000</v>
      </c>
      <c r="E772" s="503">
        <v>11760</v>
      </c>
      <c r="F772" s="499"/>
      <c r="G772" s="347">
        <v>98</v>
      </c>
    </row>
    <row r="773" spans="1:7" hidden="1" x14ac:dyDescent="0.25">
      <c r="A773" s="345" t="s">
        <v>947</v>
      </c>
      <c r="B773" s="345" t="s">
        <v>302</v>
      </c>
      <c r="C773" s="346" t="s">
        <v>99</v>
      </c>
      <c r="D773" s="347">
        <v>16000</v>
      </c>
      <c r="E773" s="503">
        <v>15227.08</v>
      </c>
      <c r="F773" s="499"/>
      <c r="G773" s="347">
        <v>95.169250000000005</v>
      </c>
    </row>
    <row r="774" spans="1:7" hidden="1" x14ac:dyDescent="0.25">
      <c r="A774" s="342" t="s">
        <v>324</v>
      </c>
      <c r="B774" s="342" t="s">
        <v>401</v>
      </c>
      <c r="C774" s="343" t="s">
        <v>104</v>
      </c>
      <c r="D774" s="344">
        <v>347.5</v>
      </c>
      <c r="E774" s="502">
        <v>347.5</v>
      </c>
      <c r="F774" s="499"/>
      <c r="G774" s="344">
        <v>100</v>
      </c>
    </row>
    <row r="775" spans="1:7" hidden="1" x14ac:dyDescent="0.25">
      <c r="A775" s="345" t="s">
        <v>948</v>
      </c>
      <c r="B775" s="345" t="s">
        <v>442</v>
      </c>
      <c r="C775" s="346" t="s">
        <v>443</v>
      </c>
      <c r="D775" s="347">
        <v>347.5</v>
      </c>
      <c r="E775" s="503">
        <v>347.5</v>
      </c>
      <c r="F775" s="499"/>
      <c r="G775" s="347">
        <v>100</v>
      </c>
    </row>
    <row r="776" spans="1:7" hidden="1" x14ac:dyDescent="0.25">
      <c r="A776" s="342" t="s">
        <v>324</v>
      </c>
      <c r="B776" s="342" t="s">
        <v>447</v>
      </c>
      <c r="C776" s="343" t="s">
        <v>164</v>
      </c>
      <c r="D776" s="344">
        <v>9550</v>
      </c>
      <c r="E776" s="502">
        <v>9537.49</v>
      </c>
      <c r="F776" s="499"/>
      <c r="G776" s="344">
        <v>99.869005235602089</v>
      </c>
    </row>
    <row r="777" spans="1:7" hidden="1" x14ac:dyDescent="0.25">
      <c r="A777" s="342" t="s">
        <v>324</v>
      </c>
      <c r="B777" s="342" t="s">
        <v>448</v>
      </c>
      <c r="C777" s="343" t="s">
        <v>190</v>
      </c>
      <c r="D777" s="344">
        <v>9550</v>
      </c>
      <c r="E777" s="502">
        <v>9537.49</v>
      </c>
      <c r="F777" s="499"/>
      <c r="G777" s="344">
        <v>99.869005235602089</v>
      </c>
    </row>
    <row r="778" spans="1:7" hidden="1" x14ac:dyDescent="0.25">
      <c r="A778" s="345" t="s">
        <v>949</v>
      </c>
      <c r="B778" s="345" t="s">
        <v>293</v>
      </c>
      <c r="C778" s="346" t="s">
        <v>450</v>
      </c>
      <c r="D778" s="347">
        <v>9550</v>
      </c>
      <c r="E778" s="503">
        <v>9537.49</v>
      </c>
      <c r="F778" s="499"/>
      <c r="G778" s="347">
        <v>99.869005235602089</v>
      </c>
    </row>
    <row r="779" spans="1:7" hidden="1" x14ac:dyDescent="0.25">
      <c r="A779" s="336" t="s">
        <v>352</v>
      </c>
      <c r="B779" s="336" t="s">
        <v>950</v>
      </c>
      <c r="C779" s="337" t="s">
        <v>951</v>
      </c>
      <c r="D779" s="338">
        <v>122220</v>
      </c>
      <c r="E779" s="498">
        <v>121840.66</v>
      </c>
      <c r="F779" s="499"/>
      <c r="G779" s="338">
        <v>99.689625265913932</v>
      </c>
    </row>
    <row r="780" spans="1:7" hidden="1" x14ac:dyDescent="0.25">
      <c r="A780" s="339" t="s">
        <v>324</v>
      </c>
      <c r="B780" s="339" t="s">
        <v>354</v>
      </c>
      <c r="C780" s="340" t="s">
        <v>24</v>
      </c>
      <c r="D780" s="341">
        <v>122220</v>
      </c>
      <c r="E780" s="506">
        <v>121840.66</v>
      </c>
      <c r="F780" s="499"/>
      <c r="G780" s="341">
        <v>99.689625265913932</v>
      </c>
    </row>
    <row r="781" spans="1:7" hidden="1" x14ac:dyDescent="0.25">
      <c r="A781" s="342" t="s">
        <v>324</v>
      </c>
      <c r="B781" s="342" t="s">
        <v>366</v>
      </c>
      <c r="C781" s="343" t="s">
        <v>38</v>
      </c>
      <c r="D781" s="344">
        <v>118220</v>
      </c>
      <c r="E781" s="502">
        <v>118214.71</v>
      </c>
      <c r="F781" s="499"/>
      <c r="G781" s="344">
        <v>99.995525291828798</v>
      </c>
    </row>
    <row r="782" spans="1:7" hidden="1" x14ac:dyDescent="0.25">
      <c r="A782" s="342" t="s">
        <v>324</v>
      </c>
      <c r="B782" s="342" t="s">
        <v>367</v>
      </c>
      <c r="C782" s="343" t="s">
        <v>138</v>
      </c>
      <c r="D782" s="344">
        <v>7380</v>
      </c>
      <c r="E782" s="502">
        <v>7379</v>
      </c>
      <c r="F782" s="499"/>
      <c r="G782" s="344">
        <v>99.986449864498638</v>
      </c>
    </row>
    <row r="783" spans="1:7" hidden="1" x14ac:dyDescent="0.25">
      <c r="A783" s="345" t="s">
        <v>952</v>
      </c>
      <c r="B783" s="345" t="s">
        <v>300</v>
      </c>
      <c r="C783" s="346" t="s">
        <v>87</v>
      </c>
      <c r="D783" s="347">
        <v>6000</v>
      </c>
      <c r="E783" s="503">
        <v>5999</v>
      </c>
      <c r="F783" s="499"/>
      <c r="G783" s="347">
        <v>99.983333333333334</v>
      </c>
    </row>
    <row r="784" spans="1:7" hidden="1" x14ac:dyDescent="0.25">
      <c r="A784" s="345" t="s">
        <v>953</v>
      </c>
      <c r="B784" s="345" t="s">
        <v>301</v>
      </c>
      <c r="C784" s="346" t="s">
        <v>371</v>
      </c>
      <c r="D784" s="347">
        <v>0</v>
      </c>
      <c r="E784" s="503">
        <v>0</v>
      </c>
      <c r="F784" s="499"/>
      <c r="G784" s="347">
        <v>0</v>
      </c>
    </row>
    <row r="785" spans="1:7" hidden="1" x14ac:dyDescent="0.25">
      <c r="A785" s="345" t="s">
        <v>954</v>
      </c>
      <c r="B785" s="345" t="s">
        <v>415</v>
      </c>
      <c r="C785" s="346" t="s">
        <v>88</v>
      </c>
      <c r="D785" s="347">
        <v>1380</v>
      </c>
      <c r="E785" s="503">
        <v>1380</v>
      </c>
      <c r="F785" s="499"/>
      <c r="G785" s="347">
        <v>100</v>
      </c>
    </row>
    <row r="786" spans="1:7" hidden="1" x14ac:dyDescent="0.25">
      <c r="A786" s="342" t="s">
        <v>324</v>
      </c>
      <c r="B786" s="342" t="s">
        <v>419</v>
      </c>
      <c r="C786" s="343" t="s">
        <v>108</v>
      </c>
      <c r="D786" s="344">
        <v>61395.75</v>
      </c>
      <c r="E786" s="502">
        <v>61395.75</v>
      </c>
      <c r="F786" s="499"/>
      <c r="G786" s="344">
        <v>100</v>
      </c>
    </row>
    <row r="787" spans="1:7" hidden="1" x14ac:dyDescent="0.25">
      <c r="A787" s="345" t="s">
        <v>955</v>
      </c>
      <c r="B787" s="345" t="s">
        <v>316</v>
      </c>
      <c r="C787" s="346" t="s">
        <v>421</v>
      </c>
      <c r="D787" s="347">
        <v>18813.25</v>
      </c>
      <c r="E787" s="503">
        <v>18813.25</v>
      </c>
      <c r="F787" s="499"/>
      <c r="G787" s="347">
        <v>100</v>
      </c>
    </row>
    <row r="788" spans="1:7" hidden="1" x14ac:dyDescent="0.25">
      <c r="A788" s="345" t="s">
        <v>956</v>
      </c>
      <c r="B788" s="345" t="s">
        <v>423</v>
      </c>
      <c r="C788" s="346" t="s">
        <v>90</v>
      </c>
      <c r="D788" s="347">
        <v>40020</v>
      </c>
      <c r="E788" s="503">
        <v>40020</v>
      </c>
      <c r="F788" s="499"/>
      <c r="G788" s="347">
        <v>100</v>
      </c>
    </row>
    <row r="789" spans="1:7" hidden="1" x14ac:dyDescent="0.25">
      <c r="A789" s="345" t="s">
        <v>957</v>
      </c>
      <c r="B789" s="345" t="s">
        <v>318</v>
      </c>
      <c r="C789" s="346" t="s">
        <v>425</v>
      </c>
      <c r="D789" s="347">
        <v>2562.5</v>
      </c>
      <c r="E789" s="503">
        <v>2562.5</v>
      </c>
      <c r="F789" s="499"/>
      <c r="G789" s="347">
        <v>100</v>
      </c>
    </row>
    <row r="790" spans="1:7" hidden="1" x14ac:dyDescent="0.25">
      <c r="A790" s="345" t="s">
        <v>958</v>
      </c>
      <c r="B790" s="345" t="s">
        <v>427</v>
      </c>
      <c r="C790" s="346" t="s">
        <v>428</v>
      </c>
      <c r="D790" s="347">
        <v>0</v>
      </c>
      <c r="E790" s="503">
        <v>0</v>
      </c>
      <c r="F790" s="499"/>
      <c r="G790" s="347">
        <v>0</v>
      </c>
    </row>
    <row r="791" spans="1:7" hidden="1" x14ac:dyDescent="0.25">
      <c r="A791" s="342" t="s">
        <v>324</v>
      </c>
      <c r="B791" s="342" t="s">
        <v>429</v>
      </c>
      <c r="C791" s="343" t="s">
        <v>110</v>
      </c>
      <c r="D791" s="344">
        <v>37936</v>
      </c>
      <c r="E791" s="502">
        <v>37931.71</v>
      </c>
      <c r="F791" s="499"/>
      <c r="G791" s="344">
        <v>99.988691480388027</v>
      </c>
    </row>
    <row r="792" spans="1:7" hidden="1" x14ac:dyDescent="0.25">
      <c r="A792" s="345" t="s">
        <v>959</v>
      </c>
      <c r="B792" s="345" t="s">
        <v>431</v>
      </c>
      <c r="C792" s="346" t="s">
        <v>160</v>
      </c>
      <c r="D792" s="347">
        <v>12350</v>
      </c>
      <c r="E792" s="503">
        <v>12348.59</v>
      </c>
      <c r="F792" s="499"/>
      <c r="G792" s="347">
        <v>99.988582995951418</v>
      </c>
    </row>
    <row r="793" spans="1:7" hidden="1" x14ac:dyDescent="0.25">
      <c r="A793" s="345" t="s">
        <v>960</v>
      </c>
      <c r="B793" s="345" t="s">
        <v>433</v>
      </c>
      <c r="C793" s="346" t="s">
        <v>95</v>
      </c>
      <c r="D793" s="347">
        <v>11800</v>
      </c>
      <c r="E793" s="503">
        <v>11800</v>
      </c>
      <c r="F793" s="499"/>
      <c r="G793" s="347">
        <v>100</v>
      </c>
    </row>
    <row r="794" spans="1:7" hidden="1" x14ac:dyDescent="0.25">
      <c r="A794" s="345" t="s">
        <v>961</v>
      </c>
      <c r="B794" s="345" t="s">
        <v>312</v>
      </c>
      <c r="C794" s="346" t="s">
        <v>97</v>
      </c>
      <c r="D794" s="347">
        <v>4030</v>
      </c>
      <c r="E794" s="503">
        <v>4030</v>
      </c>
      <c r="F794" s="499"/>
      <c r="G794" s="347">
        <v>100</v>
      </c>
    </row>
    <row r="795" spans="1:7" hidden="1" x14ac:dyDescent="0.25">
      <c r="A795" s="345" t="s">
        <v>962</v>
      </c>
      <c r="B795" s="345" t="s">
        <v>302</v>
      </c>
      <c r="C795" s="346" t="s">
        <v>99</v>
      </c>
      <c r="D795" s="347">
        <v>9756</v>
      </c>
      <c r="E795" s="503">
        <v>9753.1200000000008</v>
      </c>
      <c r="F795" s="499"/>
      <c r="G795" s="347">
        <v>99.970479704797043</v>
      </c>
    </row>
    <row r="796" spans="1:7" hidden="1" x14ac:dyDescent="0.25">
      <c r="A796" s="342" t="s">
        <v>324</v>
      </c>
      <c r="B796" s="342" t="s">
        <v>401</v>
      </c>
      <c r="C796" s="343" t="s">
        <v>104</v>
      </c>
      <c r="D796" s="344">
        <v>11508.25</v>
      </c>
      <c r="E796" s="502">
        <v>11508.25</v>
      </c>
      <c r="F796" s="499"/>
      <c r="G796" s="344">
        <v>100</v>
      </c>
    </row>
    <row r="797" spans="1:7" hidden="1" x14ac:dyDescent="0.25">
      <c r="A797" s="345" t="s">
        <v>963</v>
      </c>
      <c r="B797" s="345" t="s">
        <v>310</v>
      </c>
      <c r="C797" s="346" t="s">
        <v>163</v>
      </c>
      <c r="D797" s="347">
        <v>7886</v>
      </c>
      <c r="E797" s="503">
        <v>7886</v>
      </c>
      <c r="F797" s="499"/>
      <c r="G797" s="347">
        <v>100</v>
      </c>
    </row>
    <row r="798" spans="1:7" hidden="1" x14ac:dyDescent="0.25">
      <c r="A798" s="345" t="s">
        <v>964</v>
      </c>
      <c r="B798" s="345" t="s">
        <v>442</v>
      </c>
      <c r="C798" s="346" t="s">
        <v>443</v>
      </c>
      <c r="D798" s="347">
        <v>1350</v>
      </c>
      <c r="E798" s="503">
        <v>1350</v>
      </c>
      <c r="F798" s="499"/>
      <c r="G798" s="347">
        <v>100</v>
      </c>
    </row>
    <row r="799" spans="1:7" hidden="1" x14ac:dyDescent="0.25">
      <c r="A799" s="345" t="s">
        <v>965</v>
      </c>
      <c r="B799" s="345" t="s">
        <v>296</v>
      </c>
      <c r="C799" s="346" t="s">
        <v>104</v>
      </c>
      <c r="D799" s="347">
        <v>2272.25</v>
      </c>
      <c r="E799" s="503">
        <v>2272.25</v>
      </c>
      <c r="F799" s="499"/>
      <c r="G799" s="347">
        <v>100</v>
      </c>
    </row>
    <row r="800" spans="1:7" hidden="1" x14ac:dyDescent="0.25">
      <c r="A800" s="342" t="s">
        <v>324</v>
      </c>
      <c r="B800" s="342" t="s">
        <v>447</v>
      </c>
      <c r="C800" s="343" t="s">
        <v>164</v>
      </c>
      <c r="D800" s="344">
        <v>4000</v>
      </c>
      <c r="E800" s="502">
        <v>3625.95</v>
      </c>
      <c r="F800" s="499"/>
      <c r="G800" s="344">
        <v>90.648750000000007</v>
      </c>
    </row>
    <row r="801" spans="1:7" hidden="1" x14ac:dyDescent="0.25">
      <c r="A801" s="342" t="s">
        <v>324</v>
      </c>
      <c r="B801" s="342" t="s">
        <v>448</v>
      </c>
      <c r="C801" s="343" t="s">
        <v>190</v>
      </c>
      <c r="D801" s="344">
        <v>4000</v>
      </c>
      <c r="E801" s="502">
        <v>3625.95</v>
      </c>
      <c r="F801" s="499"/>
      <c r="G801" s="344">
        <v>90.648750000000007</v>
      </c>
    </row>
    <row r="802" spans="1:7" hidden="1" x14ac:dyDescent="0.25">
      <c r="A802" s="345" t="s">
        <v>966</v>
      </c>
      <c r="B802" s="345" t="s">
        <v>293</v>
      </c>
      <c r="C802" s="346" t="s">
        <v>450</v>
      </c>
      <c r="D802" s="347">
        <v>4000</v>
      </c>
      <c r="E802" s="503">
        <v>3625.95</v>
      </c>
      <c r="F802" s="499"/>
      <c r="G802" s="347">
        <v>90.648750000000007</v>
      </c>
    </row>
    <row r="803" spans="1:7" hidden="1" x14ac:dyDescent="0.25">
      <c r="A803" s="336" t="s">
        <v>352</v>
      </c>
      <c r="B803" s="336" t="s">
        <v>967</v>
      </c>
      <c r="C803" s="337" t="s">
        <v>968</v>
      </c>
      <c r="D803" s="338">
        <v>179085</v>
      </c>
      <c r="E803" s="498">
        <v>179085</v>
      </c>
      <c r="F803" s="499"/>
      <c r="G803" s="338">
        <v>100</v>
      </c>
    </row>
    <row r="804" spans="1:7" hidden="1" x14ac:dyDescent="0.25">
      <c r="A804" s="339" t="s">
        <v>324</v>
      </c>
      <c r="B804" s="339" t="s">
        <v>354</v>
      </c>
      <c r="C804" s="340" t="s">
        <v>24</v>
      </c>
      <c r="D804" s="341">
        <v>179085</v>
      </c>
      <c r="E804" s="506">
        <v>179085</v>
      </c>
      <c r="F804" s="499"/>
      <c r="G804" s="341">
        <v>100</v>
      </c>
    </row>
    <row r="805" spans="1:7" hidden="1" x14ac:dyDescent="0.25">
      <c r="A805" s="342" t="s">
        <v>324</v>
      </c>
      <c r="B805" s="342" t="s">
        <v>366</v>
      </c>
      <c r="C805" s="343" t="s">
        <v>38</v>
      </c>
      <c r="D805" s="344">
        <v>175585</v>
      </c>
      <c r="E805" s="502">
        <v>175585</v>
      </c>
      <c r="F805" s="499"/>
      <c r="G805" s="344">
        <v>100</v>
      </c>
    </row>
    <row r="806" spans="1:7" hidden="1" x14ac:dyDescent="0.25">
      <c r="A806" s="342" t="s">
        <v>324</v>
      </c>
      <c r="B806" s="342" t="s">
        <v>367</v>
      </c>
      <c r="C806" s="343" t="s">
        <v>138</v>
      </c>
      <c r="D806" s="344">
        <v>6209</v>
      </c>
      <c r="E806" s="502">
        <v>6209</v>
      </c>
      <c r="F806" s="499"/>
      <c r="G806" s="344">
        <v>100</v>
      </c>
    </row>
    <row r="807" spans="1:7" hidden="1" x14ac:dyDescent="0.25">
      <c r="A807" s="345" t="s">
        <v>969</v>
      </c>
      <c r="B807" s="345" t="s">
        <v>300</v>
      </c>
      <c r="C807" s="346" t="s">
        <v>87</v>
      </c>
      <c r="D807" s="347">
        <v>6209</v>
      </c>
      <c r="E807" s="503">
        <v>6209</v>
      </c>
      <c r="F807" s="499"/>
      <c r="G807" s="347">
        <v>100</v>
      </c>
    </row>
    <row r="808" spans="1:7" hidden="1" x14ac:dyDescent="0.25">
      <c r="A808" s="345" t="s">
        <v>970</v>
      </c>
      <c r="B808" s="345" t="s">
        <v>415</v>
      </c>
      <c r="C808" s="346" t="s">
        <v>88</v>
      </c>
      <c r="D808" s="347">
        <v>0</v>
      </c>
      <c r="E808" s="503">
        <v>0</v>
      </c>
      <c r="F808" s="499"/>
      <c r="G808" s="347">
        <v>0</v>
      </c>
    </row>
    <row r="809" spans="1:7" hidden="1" x14ac:dyDescent="0.25">
      <c r="A809" s="342" t="s">
        <v>324</v>
      </c>
      <c r="B809" s="342" t="s">
        <v>419</v>
      </c>
      <c r="C809" s="343" t="s">
        <v>108</v>
      </c>
      <c r="D809" s="344">
        <v>117607</v>
      </c>
      <c r="E809" s="502">
        <v>117607</v>
      </c>
      <c r="F809" s="499"/>
      <c r="G809" s="344">
        <v>100</v>
      </c>
    </row>
    <row r="810" spans="1:7" hidden="1" x14ac:dyDescent="0.25">
      <c r="A810" s="345" t="s">
        <v>971</v>
      </c>
      <c r="B810" s="345" t="s">
        <v>316</v>
      </c>
      <c r="C810" s="346" t="s">
        <v>421</v>
      </c>
      <c r="D810" s="347">
        <v>17000</v>
      </c>
      <c r="E810" s="503">
        <v>20355.84</v>
      </c>
      <c r="F810" s="499"/>
      <c r="G810" s="347">
        <v>119.74023529411765</v>
      </c>
    </row>
    <row r="811" spans="1:7" hidden="1" x14ac:dyDescent="0.25">
      <c r="A811" s="345" t="s">
        <v>972</v>
      </c>
      <c r="B811" s="345" t="s">
        <v>317</v>
      </c>
      <c r="C811" s="346" t="s">
        <v>193</v>
      </c>
      <c r="D811" s="347">
        <v>2948</v>
      </c>
      <c r="E811" s="503">
        <v>1275</v>
      </c>
      <c r="F811" s="499"/>
      <c r="G811" s="347">
        <v>43.249660786974218</v>
      </c>
    </row>
    <row r="812" spans="1:7" hidden="1" x14ac:dyDescent="0.25">
      <c r="A812" s="345" t="s">
        <v>973</v>
      </c>
      <c r="B812" s="345" t="s">
        <v>423</v>
      </c>
      <c r="C812" s="346" t="s">
        <v>90</v>
      </c>
      <c r="D812" s="347">
        <v>87590</v>
      </c>
      <c r="E812" s="503">
        <v>88295.86</v>
      </c>
      <c r="F812" s="499"/>
      <c r="G812" s="347">
        <v>100.8058682498002</v>
      </c>
    </row>
    <row r="813" spans="1:7" hidden="1" x14ac:dyDescent="0.25">
      <c r="A813" s="345" t="s">
        <v>974</v>
      </c>
      <c r="B813" s="345" t="s">
        <v>303</v>
      </c>
      <c r="C813" s="346" t="s">
        <v>975</v>
      </c>
      <c r="D813" s="347">
        <v>8069</v>
      </c>
      <c r="E813" s="503">
        <v>6769.67</v>
      </c>
      <c r="F813" s="499"/>
      <c r="G813" s="347">
        <v>83.897261122815721</v>
      </c>
    </row>
    <row r="814" spans="1:7" hidden="1" x14ac:dyDescent="0.25">
      <c r="A814" s="345" t="s">
        <v>976</v>
      </c>
      <c r="B814" s="345" t="s">
        <v>318</v>
      </c>
      <c r="C814" s="346" t="s">
        <v>425</v>
      </c>
      <c r="D814" s="347">
        <v>1000</v>
      </c>
      <c r="E814" s="503">
        <v>0</v>
      </c>
      <c r="F814" s="499"/>
      <c r="G814" s="347">
        <v>0</v>
      </c>
    </row>
    <row r="815" spans="1:7" hidden="1" x14ac:dyDescent="0.25">
      <c r="A815" s="345" t="s">
        <v>977</v>
      </c>
      <c r="B815" s="345" t="s">
        <v>427</v>
      </c>
      <c r="C815" s="346" t="s">
        <v>428</v>
      </c>
      <c r="D815" s="347">
        <v>1000</v>
      </c>
      <c r="E815" s="503">
        <v>910.63</v>
      </c>
      <c r="F815" s="499"/>
      <c r="G815" s="347">
        <v>91.063000000000002</v>
      </c>
    </row>
    <row r="816" spans="1:7" hidden="1" x14ac:dyDescent="0.25">
      <c r="A816" s="342" t="s">
        <v>324</v>
      </c>
      <c r="B816" s="342" t="s">
        <v>429</v>
      </c>
      <c r="C816" s="343" t="s">
        <v>110</v>
      </c>
      <c r="D816" s="344">
        <v>31150</v>
      </c>
      <c r="E816" s="502">
        <v>31150</v>
      </c>
      <c r="F816" s="499"/>
      <c r="G816" s="344">
        <v>100</v>
      </c>
    </row>
    <row r="817" spans="1:7" hidden="1" x14ac:dyDescent="0.25">
      <c r="A817" s="345" t="s">
        <v>978</v>
      </c>
      <c r="B817" s="345" t="s">
        <v>431</v>
      </c>
      <c r="C817" s="346" t="s">
        <v>160</v>
      </c>
      <c r="D817" s="347">
        <v>5500</v>
      </c>
      <c r="E817" s="503">
        <v>6229.98</v>
      </c>
      <c r="F817" s="499"/>
      <c r="G817" s="347">
        <v>113.27236363636364</v>
      </c>
    </row>
    <row r="818" spans="1:7" hidden="1" x14ac:dyDescent="0.25">
      <c r="A818" s="345" t="s">
        <v>979</v>
      </c>
      <c r="B818" s="345" t="s">
        <v>463</v>
      </c>
      <c r="C818" s="346" t="s">
        <v>94</v>
      </c>
      <c r="D818" s="347">
        <v>500</v>
      </c>
      <c r="E818" s="503">
        <v>200</v>
      </c>
      <c r="F818" s="499"/>
      <c r="G818" s="347">
        <v>40</v>
      </c>
    </row>
    <row r="819" spans="1:7" hidden="1" x14ac:dyDescent="0.25">
      <c r="A819" s="345" t="s">
        <v>980</v>
      </c>
      <c r="B819" s="345" t="s">
        <v>433</v>
      </c>
      <c r="C819" s="346" t="s">
        <v>95</v>
      </c>
      <c r="D819" s="347">
        <v>15500</v>
      </c>
      <c r="E819" s="503">
        <v>16487.82</v>
      </c>
      <c r="F819" s="499"/>
      <c r="G819" s="347">
        <v>106.37303225806451</v>
      </c>
    </row>
    <row r="820" spans="1:7" hidden="1" x14ac:dyDescent="0.25">
      <c r="A820" s="345" t="s">
        <v>981</v>
      </c>
      <c r="B820" s="345" t="s">
        <v>312</v>
      </c>
      <c r="C820" s="346" t="s">
        <v>97</v>
      </c>
      <c r="D820" s="347">
        <v>3650</v>
      </c>
      <c r="E820" s="503">
        <v>2500</v>
      </c>
      <c r="F820" s="499"/>
      <c r="G820" s="347">
        <v>68.493150684931507</v>
      </c>
    </row>
    <row r="821" spans="1:7" hidden="1" x14ac:dyDescent="0.25">
      <c r="A821" s="345" t="s">
        <v>982</v>
      </c>
      <c r="B821" s="345" t="s">
        <v>436</v>
      </c>
      <c r="C821" s="346" t="s">
        <v>98</v>
      </c>
      <c r="D821" s="347">
        <v>1000</v>
      </c>
      <c r="E821" s="503">
        <v>935</v>
      </c>
      <c r="F821" s="499"/>
      <c r="G821" s="347">
        <v>93.5</v>
      </c>
    </row>
    <row r="822" spans="1:7" hidden="1" x14ac:dyDescent="0.25">
      <c r="A822" s="345" t="s">
        <v>983</v>
      </c>
      <c r="B822" s="345" t="s">
        <v>302</v>
      </c>
      <c r="C822" s="346" t="s">
        <v>99</v>
      </c>
      <c r="D822" s="347">
        <v>0</v>
      </c>
      <c r="E822" s="503">
        <v>0</v>
      </c>
      <c r="F822" s="499"/>
      <c r="G822" s="347">
        <v>0</v>
      </c>
    </row>
    <row r="823" spans="1:7" hidden="1" x14ac:dyDescent="0.25">
      <c r="A823" s="345" t="s">
        <v>984</v>
      </c>
      <c r="B823" s="345" t="s">
        <v>439</v>
      </c>
      <c r="C823" s="346" t="s">
        <v>100</v>
      </c>
      <c r="D823" s="347">
        <v>5000</v>
      </c>
      <c r="E823" s="503">
        <v>4797.2</v>
      </c>
      <c r="F823" s="499"/>
      <c r="G823" s="347">
        <v>95.944000000000003</v>
      </c>
    </row>
    <row r="824" spans="1:7" hidden="1" x14ac:dyDescent="0.25">
      <c r="A824" s="342" t="s">
        <v>324</v>
      </c>
      <c r="B824" s="342" t="s">
        <v>401</v>
      </c>
      <c r="C824" s="343" t="s">
        <v>104</v>
      </c>
      <c r="D824" s="344">
        <v>20619</v>
      </c>
      <c r="E824" s="502">
        <v>20619</v>
      </c>
      <c r="F824" s="499"/>
      <c r="G824" s="344">
        <v>100</v>
      </c>
    </row>
    <row r="825" spans="1:7" hidden="1" x14ac:dyDescent="0.25">
      <c r="A825" s="345" t="s">
        <v>985</v>
      </c>
      <c r="B825" s="345" t="s">
        <v>310</v>
      </c>
      <c r="C825" s="346" t="s">
        <v>163</v>
      </c>
      <c r="D825" s="347">
        <v>16969</v>
      </c>
      <c r="E825" s="503">
        <v>16969</v>
      </c>
      <c r="F825" s="499"/>
      <c r="G825" s="347">
        <v>100</v>
      </c>
    </row>
    <row r="826" spans="1:7" hidden="1" x14ac:dyDescent="0.25">
      <c r="A826" s="345" t="s">
        <v>986</v>
      </c>
      <c r="B826" s="345" t="s">
        <v>294</v>
      </c>
      <c r="C826" s="346" t="s">
        <v>101</v>
      </c>
      <c r="D826" s="347">
        <v>0</v>
      </c>
      <c r="E826" s="503">
        <v>0</v>
      </c>
      <c r="F826" s="499"/>
      <c r="G826" s="347">
        <v>0</v>
      </c>
    </row>
    <row r="827" spans="1:7" hidden="1" x14ac:dyDescent="0.25">
      <c r="A827" s="345" t="s">
        <v>987</v>
      </c>
      <c r="B827" s="345" t="s">
        <v>442</v>
      </c>
      <c r="C827" s="346" t="s">
        <v>443</v>
      </c>
      <c r="D827" s="347">
        <v>1400</v>
      </c>
      <c r="E827" s="503">
        <v>1100</v>
      </c>
      <c r="F827" s="499"/>
      <c r="G827" s="347">
        <v>78.571428571428569</v>
      </c>
    </row>
    <row r="828" spans="1:7" hidden="1" x14ac:dyDescent="0.25">
      <c r="A828" s="345" t="s">
        <v>988</v>
      </c>
      <c r="B828" s="345" t="s">
        <v>314</v>
      </c>
      <c r="C828" s="346" t="s">
        <v>445</v>
      </c>
      <c r="D828" s="347">
        <v>750</v>
      </c>
      <c r="E828" s="503">
        <v>1135.56</v>
      </c>
      <c r="F828" s="499"/>
      <c r="G828" s="347">
        <v>151.40799999999999</v>
      </c>
    </row>
    <row r="829" spans="1:7" hidden="1" x14ac:dyDescent="0.25">
      <c r="A829" s="345" t="s">
        <v>989</v>
      </c>
      <c r="B829" s="345" t="s">
        <v>296</v>
      </c>
      <c r="C829" s="346" t="s">
        <v>104</v>
      </c>
      <c r="D829" s="347">
        <v>1500</v>
      </c>
      <c r="E829" s="503">
        <v>1414.44</v>
      </c>
      <c r="F829" s="499"/>
      <c r="G829" s="347">
        <v>94.296000000000006</v>
      </c>
    </row>
    <row r="830" spans="1:7" hidden="1" x14ac:dyDescent="0.25">
      <c r="A830" s="342" t="s">
        <v>324</v>
      </c>
      <c r="B830" s="342" t="s">
        <v>447</v>
      </c>
      <c r="C830" s="343" t="s">
        <v>164</v>
      </c>
      <c r="D830" s="344">
        <v>3500</v>
      </c>
      <c r="E830" s="502">
        <v>3500</v>
      </c>
      <c r="F830" s="499"/>
      <c r="G830" s="344">
        <v>100</v>
      </c>
    </row>
    <row r="831" spans="1:7" hidden="1" x14ac:dyDescent="0.25">
      <c r="A831" s="342" t="s">
        <v>324</v>
      </c>
      <c r="B831" s="342" t="s">
        <v>448</v>
      </c>
      <c r="C831" s="343" t="s">
        <v>190</v>
      </c>
      <c r="D831" s="344">
        <v>3500</v>
      </c>
      <c r="E831" s="502">
        <v>3500</v>
      </c>
      <c r="F831" s="499"/>
      <c r="G831" s="344">
        <v>100</v>
      </c>
    </row>
    <row r="832" spans="1:7" hidden="1" x14ac:dyDescent="0.25">
      <c r="A832" s="345" t="s">
        <v>990</v>
      </c>
      <c r="B832" s="345" t="s">
        <v>293</v>
      </c>
      <c r="C832" s="346" t="s">
        <v>450</v>
      </c>
      <c r="D832" s="347">
        <v>3500</v>
      </c>
      <c r="E832" s="503">
        <v>3500</v>
      </c>
      <c r="F832" s="499"/>
      <c r="G832" s="347">
        <v>100</v>
      </c>
    </row>
    <row r="833" spans="1:7" hidden="1" x14ac:dyDescent="0.25">
      <c r="A833" s="336" t="s">
        <v>352</v>
      </c>
      <c r="B833" s="336" t="s">
        <v>991</v>
      </c>
      <c r="C833" s="337" t="s">
        <v>992</v>
      </c>
      <c r="D833" s="338">
        <v>177750</v>
      </c>
      <c r="E833" s="498">
        <v>177036.85</v>
      </c>
      <c r="F833" s="499"/>
      <c r="G833" s="338">
        <v>99.598790436005629</v>
      </c>
    </row>
    <row r="834" spans="1:7" hidden="1" x14ac:dyDescent="0.25">
      <c r="A834" s="339" t="s">
        <v>324</v>
      </c>
      <c r="B834" s="339" t="s">
        <v>354</v>
      </c>
      <c r="C834" s="340" t="s">
        <v>24</v>
      </c>
      <c r="D834" s="341">
        <v>177750</v>
      </c>
      <c r="E834" s="506">
        <v>177036.85</v>
      </c>
      <c r="F834" s="499"/>
      <c r="G834" s="341">
        <v>99.598790436005629</v>
      </c>
    </row>
    <row r="835" spans="1:7" hidden="1" x14ac:dyDescent="0.25">
      <c r="A835" s="342" t="s">
        <v>324</v>
      </c>
      <c r="B835" s="342" t="s">
        <v>366</v>
      </c>
      <c r="C835" s="343" t="s">
        <v>38</v>
      </c>
      <c r="D835" s="344">
        <v>173500</v>
      </c>
      <c r="E835" s="502">
        <v>172928.98</v>
      </c>
      <c r="F835" s="499"/>
      <c r="G835" s="344">
        <v>99.670881844380403</v>
      </c>
    </row>
    <row r="836" spans="1:7" hidden="1" x14ac:dyDescent="0.25">
      <c r="A836" s="342" t="s">
        <v>324</v>
      </c>
      <c r="B836" s="342" t="s">
        <v>367</v>
      </c>
      <c r="C836" s="343" t="s">
        <v>138</v>
      </c>
      <c r="D836" s="344">
        <v>3600</v>
      </c>
      <c r="E836" s="502">
        <v>3598</v>
      </c>
      <c r="F836" s="499"/>
      <c r="G836" s="344">
        <v>99.944444444444443</v>
      </c>
    </row>
    <row r="837" spans="1:7" hidden="1" x14ac:dyDescent="0.25">
      <c r="A837" s="345" t="s">
        <v>993</v>
      </c>
      <c r="B837" s="345" t="s">
        <v>300</v>
      </c>
      <c r="C837" s="346" t="s">
        <v>87</v>
      </c>
      <c r="D837" s="347">
        <v>2000</v>
      </c>
      <c r="E837" s="503">
        <v>3546</v>
      </c>
      <c r="F837" s="499"/>
      <c r="G837" s="347">
        <v>177.3</v>
      </c>
    </row>
    <row r="838" spans="1:7" hidden="1" x14ac:dyDescent="0.25">
      <c r="A838" s="345" t="s">
        <v>994</v>
      </c>
      <c r="B838" s="345" t="s">
        <v>415</v>
      </c>
      <c r="C838" s="346" t="s">
        <v>88</v>
      </c>
      <c r="D838" s="347">
        <v>1350</v>
      </c>
      <c r="E838" s="503">
        <v>0</v>
      </c>
      <c r="F838" s="499"/>
      <c r="G838" s="347">
        <v>0</v>
      </c>
    </row>
    <row r="839" spans="1:7" hidden="1" x14ac:dyDescent="0.25">
      <c r="A839" s="345" t="s">
        <v>995</v>
      </c>
      <c r="B839" s="345" t="s">
        <v>417</v>
      </c>
      <c r="C839" s="346" t="s">
        <v>418</v>
      </c>
      <c r="D839" s="347">
        <v>250</v>
      </c>
      <c r="E839" s="503">
        <v>52</v>
      </c>
      <c r="F839" s="499"/>
      <c r="G839" s="347">
        <v>20.8</v>
      </c>
    </row>
    <row r="840" spans="1:7" hidden="1" x14ac:dyDescent="0.25">
      <c r="A840" s="342" t="s">
        <v>324</v>
      </c>
      <c r="B840" s="342" t="s">
        <v>419</v>
      </c>
      <c r="C840" s="343" t="s">
        <v>108</v>
      </c>
      <c r="D840" s="344">
        <v>121420</v>
      </c>
      <c r="E840" s="502">
        <v>121320.42</v>
      </c>
      <c r="F840" s="499"/>
      <c r="G840" s="344">
        <v>99.917987152034257</v>
      </c>
    </row>
    <row r="841" spans="1:7" hidden="1" x14ac:dyDescent="0.25">
      <c r="A841" s="345" t="s">
        <v>996</v>
      </c>
      <c r="B841" s="345" t="s">
        <v>316</v>
      </c>
      <c r="C841" s="346" t="s">
        <v>421</v>
      </c>
      <c r="D841" s="347">
        <v>47000</v>
      </c>
      <c r="E841" s="503">
        <v>47173.64</v>
      </c>
      <c r="F841" s="499"/>
      <c r="G841" s="347">
        <v>100.36944680851065</v>
      </c>
    </row>
    <row r="842" spans="1:7" hidden="1" x14ac:dyDescent="0.25">
      <c r="A842" s="345" t="s">
        <v>997</v>
      </c>
      <c r="B842" s="345" t="s">
        <v>423</v>
      </c>
      <c r="C842" s="346" t="s">
        <v>90</v>
      </c>
      <c r="D842" s="347">
        <v>72420</v>
      </c>
      <c r="E842" s="503">
        <v>73083.87</v>
      </c>
      <c r="F842" s="499"/>
      <c r="G842" s="347">
        <v>100.91669428334714</v>
      </c>
    </row>
    <row r="843" spans="1:7" hidden="1" x14ac:dyDescent="0.25">
      <c r="A843" s="345" t="s">
        <v>998</v>
      </c>
      <c r="B843" s="345" t="s">
        <v>318</v>
      </c>
      <c r="C843" s="346" t="s">
        <v>425</v>
      </c>
      <c r="D843" s="347">
        <v>1200</v>
      </c>
      <c r="E843" s="503">
        <v>513</v>
      </c>
      <c r="F843" s="499"/>
      <c r="G843" s="347">
        <v>42.75</v>
      </c>
    </row>
    <row r="844" spans="1:7" hidden="1" x14ac:dyDescent="0.25">
      <c r="A844" s="345" t="s">
        <v>999</v>
      </c>
      <c r="B844" s="345" t="s">
        <v>427</v>
      </c>
      <c r="C844" s="346" t="s">
        <v>428</v>
      </c>
      <c r="D844" s="347">
        <v>800</v>
      </c>
      <c r="E844" s="503">
        <v>549.91</v>
      </c>
      <c r="F844" s="499"/>
      <c r="G844" s="347">
        <v>68.738749999999996</v>
      </c>
    </row>
    <row r="845" spans="1:7" hidden="1" x14ac:dyDescent="0.25">
      <c r="A845" s="342" t="s">
        <v>324</v>
      </c>
      <c r="B845" s="342" t="s">
        <v>429</v>
      </c>
      <c r="C845" s="343" t="s">
        <v>110</v>
      </c>
      <c r="D845" s="344">
        <v>40730</v>
      </c>
      <c r="E845" s="502">
        <v>40638.97</v>
      </c>
      <c r="F845" s="499"/>
      <c r="G845" s="344">
        <v>99.776503805548742</v>
      </c>
    </row>
    <row r="846" spans="1:7" hidden="1" x14ac:dyDescent="0.25">
      <c r="A846" s="345" t="s">
        <v>1000</v>
      </c>
      <c r="B846" s="345" t="s">
        <v>431</v>
      </c>
      <c r="C846" s="346" t="s">
        <v>160</v>
      </c>
      <c r="D846" s="347">
        <v>13500</v>
      </c>
      <c r="E846" s="503">
        <v>13598.01</v>
      </c>
      <c r="F846" s="499"/>
      <c r="G846" s="347">
        <v>100.726</v>
      </c>
    </row>
    <row r="847" spans="1:7" hidden="1" x14ac:dyDescent="0.25">
      <c r="A847" s="345" t="s">
        <v>1001</v>
      </c>
      <c r="B847" s="345" t="s">
        <v>463</v>
      </c>
      <c r="C847" s="346" t="s">
        <v>94</v>
      </c>
      <c r="D847" s="347">
        <v>50</v>
      </c>
      <c r="E847" s="503">
        <v>0</v>
      </c>
      <c r="F847" s="499"/>
      <c r="G847" s="347">
        <v>0</v>
      </c>
    </row>
    <row r="848" spans="1:7" hidden="1" x14ac:dyDescent="0.25">
      <c r="A848" s="345" t="s">
        <v>1002</v>
      </c>
      <c r="B848" s="345" t="s">
        <v>433</v>
      </c>
      <c r="C848" s="346" t="s">
        <v>95</v>
      </c>
      <c r="D848" s="347">
        <v>12210</v>
      </c>
      <c r="E848" s="503">
        <v>12359.2</v>
      </c>
      <c r="F848" s="499"/>
      <c r="G848" s="347">
        <v>101.22194922194922</v>
      </c>
    </row>
    <row r="849" spans="1:7" hidden="1" x14ac:dyDescent="0.25">
      <c r="A849" s="345" t="s">
        <v>1003</v>
      </c>
      <c r="B849" s="345" t="s">
        <v>466</v>
      </c>
      <c r="C849" s="346" t="s">
        <v>96</v>
      </c>
      <c r="D849" s="347">
        <v>50</v>
      </c>
      <c r="E849" s="503">
        <v>0</v>
      </c>
      <c r="F849" s="499"/>
      <c r="G849" s="347">
        <v>0</v>
      </c>
    </row>
    <row r="850" spans="1:7" hidden="1" x14ac:dyDescent="0.25">
      <c r="A850" s="345" t="s">
        <v>1004</v>
      </c>
      <c r="B850" s="345" t="s">
        <v>312</v>
      </c>
      <c r="C850" s="346" t="s">
        <v>97</v>
      </c>
      <c r="D850" s="347">
        <v>2000</v>
      </c>
      <c r="E850" s="503">
        <v>2722.5</v>
      </c>
      <c r="F850" s="499"/>
      <c r="G850" s="347">
        <v>136.125</v>
      </c>
    </row>
    <row r="851" spans="1:7" hidden="1" x14ac:dyDescent="0.25">
      <c r="A851" s="345" t="s">
        <v>1005</v>
      </c>
      <c r="B851" s="345" t="s">
        <v>436</v>
      </c>
      <c r="C851" s="346" t="s">
        <v>98</v>
      </c>
      <c r="D851" s="347">
        <v>100</v>
      </c>
      <c r="E851" s="503">
        <v>0</v>
      </c>
      <c r="F851" s="499"/>
      <c r="G851" s="347">
        <v>0</v>
      </c>
    </row>
    <row r="852" spans="1:7" hidden="1" x14ac:dyDescent="0.25">
      <c r="A852" s="345" t="s">
        <v>1006</v>
      </c>
      <c r="B852" s="345" t="s">
        <v>302</v>
      </c>
      <c r="C852" s="346" t="s">
        <v>99</v>
      </c>
      <c r="D852" s="347">
        <v>100</v>
      </c>
      <c r="E852" s="503">
        <v>0</v>
      </c>
      <c r="F852" s="499"/>
      <c r="G852" s="347">
        <v>0</v>
      </c>
    </row>
    <row r="853" spans="1:7" hidden="1" x14ac:dyDescent="0.25">
      <c r="A853" s="345" t="s">
        <v>1007</v>
      </c>
      <c r="B853" s="345" t="s">
        <v>439</v>
      </c>
      <c r="C853" s="346" t="s">
        <v>100</v>
      </c>
      <c r="D853" s="347">
        <v>12720</v>
      </c>
      <c r="E853" s="503">
        <v>11959.26</v>
      </c>
      <c r="F853" s="499"/>
      <c r="G853" s="347">
        <v>94.01933962264151</v>
      </c>
    </row>
    <row r="854" spans="1:7" hidden="1" x14ac:dyDescent="0.25">
      <c r="A854" s="342" t="s">
        <v>324</v>
      </c>
      <c r="B854" s="342" t="s">
        <v>401</v>
      </c>
      <c r="C854" s="343" t="s">
        <v>104</v>
      </c>
      <c r="D854" s="344">
        <v>7750</v>
      </c>
      <c r="E854" s="502">
        <v>7371.59</v>
      </c>
      <c r="F854" s="499"/>
      <c r="G854" s="344">
        <v>95.117290322580644</v>
      </c>
    </row>
    <row r="855" spans="1:7" hidden="1" x14ac:dyDescent="0.25">
      <c r="A855" s="345" t="s">
        <v>1008</v>
      </c>
      <c r="B855" s="345" t="s">
        <v>310</v>
      </c>
      <c r="C855" s="346" t="s">
        <v>163</v>
      </c>
      <c r="D855" s="347">
        <v>4000</v>
      </c>
      <c r="E855" s="503">
        <v>2645.54</v>
      </c>
      <c r="F855" s="499"/>
      <c r="G855" s="347">
        <v>66.138499999999993</v>
      </c>
    </row>
    <row r="856" spans="1:7" hidden="1" x14ac:dyDescent="0.25">
      <c r="A856" s="345" t="s">
        <v>1009</v>
      </c>
      <c r="B856" s="345" t="s">
        <v>294</v>
      </c>
      <c r="C856" s="346" t="s">
        <v>101</v>
      </c>
      <c r="D856" s="347">
        <v>1100</v>
      </c>
      <c r="E856" s="503">
        <v>1938.84</v>
      </c>
      <c r="F856" s="499"/>
      <c r="G856" s="347">
        <v>176.25818181818181</v>
      </c>
    </row>
    <row r="857" spans="1:7" hidden="1" x14ac:dyDescent="0.25">
      <c r="A857" s="345" t="s">
        <v>1010</v>
      </c>
      <c r="B857" s="345" t="s">
        <v>442</v>
      </c>
      <c r="C857" s="346" t="s">
        <v>443</v>
      </c>
      <c r="D857" s="347">
        <v>1000</v>
      </c>
      <c r="E857" s="503">
        <v>1000</v>
      </c>
      <c r="F857" s="499"/>
      <c r="G857" s="347">
        <v>100</v>
      </c>
    </row>
    <row r="858" spans="1:7" hidden="1" x14ac:dyDescent="0.25">
      <c r="A858" s="345" t="s">
        <v>1011</v>
      </c>
      <c r="B858" s="345" t="s">
        <v>314</v>
      </c>
      <c r="C858" s="346" t="s">
        <v>445</v>
      </c>
      <c r="D858" s="347">
        <v>100</v>
      </c>
      <c r="E858" s="503">
        <v>0</v>
      </c>
      <c r="F858" s="499"/>
      <c r="G858" s="347">
        <v>0</v>
      </c>
    </row>
    <row r="859" spans="1:7" hidden="1" x14ac:dyDescent="0.25">
      <c r="A859" s="345" t="s">
        <v>1012</v>
      </c>
      <c r="B859" s="345" t="s">
        <v>315</v>
      </c>
      <c r="C859" s="346" t="s">
        <v>189</v>
      </c>
      <c r="D859" s="347">
        <v>50</v>
      </c>
      <c r="E859" s="503">
        <v>0</v>
      </c>
      <c r="F859" s="499"/>
      <c r="G859" s="347">
        <v>0</v>
      </c>
    </row>
    <row r="860" spans="1:7" hidden="1" x14ac:dyDescent="0.25">
      <c r="A860" s="345" t="s">
        <v>1013</v>
      </c>
      <c r="B860" s="345" t="s">
        <v>296</v>
      </c>
      <c r="C860" s="346" t="s">
        <v>104</v>
      </c>
      <c r="D860" s="347">
        <v>1500</v>
      </c>
      <c r="E860" s="503">
        <v>1787.21</v>
      </c>
      <c r="F860" s="499"/>
      <c r="G860" s="347">
        <v>119.14733333333334</v>
      </c>
    </row>
    <row r="861" spans="1:7" hidden="1" x14ac:dyDescent="0.25">
      <c r="A861" s="342" t="s">
        <v>324</v>
      </c>
      <c r="B861" s="342" t="s">
        <v>447</v>
      </c>
      <c r="C861" s="343" t="s">
        <v>164</v>
      </c>
      <c r="D861" s="344">
        <v>4250</v>
      </c>
      <c r="E861" s="502">
        <v>4107.87</v>
      </c>
      <c r="F861" s="499"/>
      <c r="G861" s="344">
        <v>96.655764705882348</v>
      </c>
    </row>
    <row r="862" spans="1:7" hidden="1" x14ac:dyDescent="0.25">
      <c r="A862" s="342" t="s">
        <v>324</v>
      </c>
      <c r="B862" s="342" t="s">
        <v>448</v>
      </c>
      <c r="C862" s="343" t="s">
        <v>190</v>
      </c>
      <c r="D862" s="344">
        <v>4250</v>
      </c>
      <c r="E862" s="502">
        <v>4107.87</v>
      </c>
      <c r="F862" s="499"/>
      <c r="G862" s="344">
        <v>96.655764705882348</v>
      </c>
    </row>
    <row r="863" spans="1:7" hidden="1" x14ac:dyDescent="0.25">
      <c r="A863" s="345" t="s">
        <v>1014</v>
      </c>
      <c r="B863" s="345" t="s">
        <v>293</v>
      </c>
      <c r="C863" s="346" t="s">
        <v>450</v>
      </c>
      <c r="D863" s="347">
        <v>4200</v>
      </c>
      <c r="E863" s="503">
        <v>3978.7</v>
      </c>
      <c r="F863" s="499"/>
      <c r="G863" s="347">
        <v>94.730952380952374</v>
      </c>
    </row>
    <row r="864" spans="1:7" hidden="1" x14ac:dyDescent="0.25">
      <c r="A864" s="345" t="s">
        <v>1015</v>
      </c>
      <c r="B864" s="345" t="s">
        <v>305</v>
      </c>
      <c r="C864" s="346" t="s">
        <v>166</v>
      </c>
      <c r="D864" s="347">
        <v>50</v>
      </c>
      <c r="E864" s="503">
        <v>129.16999999999999</v>
      </c>
      <c r="F864" s="499"/>
      <c r="G864" s="347">
        <v>258.33999999999997</v>
      </c>
    </row>
    <row r="865" spans="1:7" hidden="1" x14ac:dyDescent="0.25">
      <c r="A865" s="336" t="s">
        <v>352</v>
      </c>
      <c r="B865" s="336" t="s">
        <v>1016</v>
      </c>
      <c r="C865" s="337" t="s">
        <v>1017</v>
      </c>
      <c r="D865" s="338">
        <v>399750</v>
      </c>
      <c r="E865" s="498">
        <v>399750</v>
      </c>
      <c r="F865" s="499"/>
      <c r="G865" s="338">
        <v>100</v>
      </c>
    </row>
    <row r="866" spans="1:7" hidden="1" x14ac:dyDescent="0.25">
      <c r="A866" s="339" t="s">
        <v>324</v>
      </c>
      <c r="B866" s="339" t="s">
        <v>354</v>
      </c>
      <c r="C866" s="340" t="s">
        <v>24</v>
      </c>
      <c r="D866" s="341">
        <v>399750</v>
      </c>
      <c r="E866" s="506">
        <v>399750</v>
      </c>
      <c r="F866" s="499"/>
      <c r="G866" s="341">
        <v>100</v>
      </c>
    </row>
    <row r="867" spans="1:7" hidden="1" x14ac:dyDescent="0.25">
      <c r="A867" s="342" t="s">
        <v>324</v>
      </c>
      <c r="B867" s="342" t="s">
        <v>366</v>
      </c>
      <c r="C867" s="343" t="s">
        <v>38</v>
      </c>
      <c r="D867" s="344">
        <v>395906.55</v>
      </c>
      <c r="E867" s="502">
        <v>395906.55</v>
      </c>
      <c r="F867" s="499"/>
      <c r="G867" s="344">
        <v>100</v>
      </c>
    </row>
    <row r="868" spans="1:7" hidden="1" x14ac:dyDescent="0.25">
      <c r="A868" s="342" t="s">
        <v>324</v>
      </c>
      <c r="B868" s="342" t="s">
        <v>367</v>
      </c>
      <c r="C868" s="343" t="s">
        <v>138</v>
      </c>
      <c r="D868" s="344">
        <v>10200</v>
      </c>
      <c r="E868" s="502">
        <v>10200</v>
      </c>
      <c r="F868" s="499"/>
      <c r="G868" s="344">
        <v>100</v>
      </c>
    </row>
    <row r="869" spans="1:7" hidden="1" x14ac:dyDescent="0.25">
      <c r="A869" s="345" t="s">
        <v>1018</v>
      </c>
      <c r="B869" s="345" t="s">
        <v>300</v>
      </c>
      <c r="C869" s="346" t="s">
        <v>87</v>
      </c>
      <c r="D869" s="347">
        <v>3700</v>
      </c>
      <c r="E869" s="503">
        <v>5983</v>
      </c>
      <c r="F869" s="499"/>
      <c r="G869" s="347">
        <v>161.70270270270271</v>
      </c>
    </row>
    <row r="870" spans="1:7" hidden="1" x14ac:dyDescent="0.25">
      <c r="A870" s="345" t="s">
        <v>1019</v>
      </c>
      <c r="B870" s="345" t="s">
        <v>415</v>
      </c>
      <c r="C870" s="346" t="s">
        <v>88</v>
      </c>
      <c r="D870" s="347">
        <v>6500</v>
      </c>
      <c r="E870" s="503">
        <v>4217</v>
      </c>
      <c r="F870" s="499"/>
      <c r="G870" s="347">
        <v>64.876923076923077</v>
      </c>
    </row>
    <row r="871" spans="1:7" hidden="1" x14ac:dyDescent="0.25">
      <c r="A871" s="342" t="s">
        <v>324</v>
      </c>
      <c r="B871" s="342" t="s">
        <v>419</v>
      </c>
      <c r="C871" s="343" t="s">
        <v>108</v>
      </c>
      <c r="D871" s="344">
        <v>245844.55</v>
      </c>
      <c r="E871" s="502">
        <v>245844.55</v>
      </c>
      <c r="F871" s="499"/>
      <c r="G871" s="344">
        <v>100</v>
      </c>
    </row>
    <row r="872" spans="1:7" hidden="1" x14ac:dyDescent="0.25">
      <c r="A872" s="345" t="s">
        <v>1020</v>
      </c>
      <c r="B872" s="345" t="s">
        <v>316</v>
      </c>
      <c r="C872" s="346" t="s">
        <v>421</v>
      </c>
      <c r="D872" s="347">
        <v>55000</v>
      </c>
      <c r="E872" s="503">
        <v>64744.75</v>
      </c>
      <c r="F872" s="499"/>
      <c r="G872" s="347">
        <v>117.71772727272727</v>
      </c>
    </row>
    <row r="873" spans="1:7" hidden="1" x14ac:dyDescent="0.25">
      <c r="A873" s="345" t="s">
        <v>1021</v>
      </c>
      <c r="B873" s="345" t="s">
        <v>423</v>
      </c>
      <c r="C873" s="346" t="s">
        <v>90</v>
      </c>
      <c r="D873" s="347">
        <v>185844.55</v>
      </c>
      <c r="E873" s="503">
        <v>178311.76</v>
      </c>
      <c r="F873" s="499"/>
      <c r="G873" s="347">
        <v>95.946725368056264</v>
      </c>
    </row>
    <row r="874" spans="1:7" hidden="1" x14ac:dyDescent="0.25">
      <c r="A874" s="345" t="s">
        <v>1022</v>
      </c>
      <c r="B874" s="345" t="s">
        <v>318</v>
      </c>
      <c r="C874" s="346" t="s">
        <v>425</v>
      </c>
      <c r="D874" s="347">
        <v>0</v>
      </c>
      <c r="E874" s="503">
        <v>0</v>
      </c>
      <c r="F874" s="499"/>
      <c r="G874" s="347">
        <v>0</v>
      </c>
    </row>
    <row r="875" spans="1:7" hidden="1" x14ac:dyDescent="0.25">
      <c r="A875" s="345" t="s">
        <v>1023</v>
      </c>
      <c r="B875" s="345" t="s">
        <v>427</v>
      </c>
      <c r="C875" s="346" t="s">
        <v>428</v>
      </c>
      <c r="D875" s="347">
        <v>5000</v>
      </c>
      <c r="E875" s="503">
        <v>2788.04</v>
      </c>
      <c r="F875" s="499"/>
      <c r="G875" s="347">
        <v>55.760800000000003</v>
      </c>
    </row>
    <row r="876" spans="1:7" hidden="1" x14ac:dyDescent="0.25">
      <c r="A876" s="342" t="s">
        <v>324</v>
      </c>
      <c r="B876" s="342" t="s">
        <v>429</v>
      </c>
      <c r="C876" s="343" t="s">
        <v>110</v>
      </c>
      <c r="D876" s="344">
        <v>105830</v>
      </c>
      <c r="E876" s="502">
        <v>105830</v>
      </c>
      <c r="F876" s="499"/>
      <c r="G876" s="344">
        <v>100</v>
      </c>
    </row>
    <row r="877" spans="1:7" hidden="1" x14ac:dyDescent="0.25">
      <c r="A877" s="345" t="s">
        <v>1024</v>
      </c>
      <c r="B877" s="345" t="s">
        <v>431</v>
      </c>
      <c r="C877" s="346" t="s">
        <v>160</v>
      </c>
      <c r="D877" s="347">
        <v>25000</v>
      </c>
      <c r="E877" s="503">
        <v>23464.19</v>
      </c>
      <c r="F877" s="499"/>
      <c r="G877" s="347">
        <v>93.856759999999994</v>
      </c>
    </row>
    <row r="878" spans="1:7" hidden="1" x14ac:dyDescent="0.25">
      <c r="A878" s="345" t="s">
        <v>1025</v>
      </c>
      <c r="B878" s="345" t="s">
        <v>433</v>
      </c>
      <c r="C878" s="346" t="s">
        <v>95</v>
      </c>
      <c r="D878" s="347">
        <v>25000</v>
      </c>
      <c r="E878" s="503">
        <v>31569.87</v>
      </c>
      <c r="F878" s="499"/>
      <c r="G878" s="347">
        <v>126.27948000000001</v>
      </c>
    </row>
    <row r="879" spans="1:7" hidden="1" x14ac:dyDescent="0.25">
      <c r="A879" s="345" t="s">
        <v>1026</v>
      </c>
      <c r="B879" s="345" t="s">
        <v>466</v>
      </c>
      <c r="C879" s="346" t="s">
        <v>96</v>
      </c>
      <c r="D879" s="347">
        <v>25000</v>
      </c>
      <c r="E879" s="503">
        <v>20638.87</v>
      </c>
      <c r="F879" s="499"/>
      <c r="G879" s="347">
        <v>82.555480000000003</v>
      </c>
    </row>
    <row r="880" spans="1:7" hidden="1" x14ac:dyDescent="0.25">
      <c r="A880" s="345" t="s">
        <v>1027</v>
      </c>
      <c r="B880" s="345" t="s">
        <v>312</v>
      </c>
      <c r="C880" s="346" t="s">
        <v>97</v>
      </c>
      <c r="D880" s="347">
        <v>15000</v>
      </c>
      <c r="E880" s="503">
        <v>13897.07</v>
      </c>
      <c r="F880" s="499"/>
      <c r="G880" s="347">
        <v>92.647133333333329</v>
      </c>
    </row>
    <row r="881" spans="1:7" hidden="1" x14ac:dyDescent="0.25">
      <c r="A881" s="345" t="s">
        <v>1028</v>
      </c>
      <c r="B881" s="345" t="s">
        <v>302</v>
      </c>
      <c r="C881" s="346" t="s">
        <v>99</v>
      </c>
      <c r="D881" s="347">
        <v>9830</v>
      </c>
      <c r="E881" s="503">
        <v>10337.5</v>
      </c>
      <c r="F881" s="499"/>
      <c r="G881" s="347">
        <v>105.16276703967446</v>
      </c>
    </row>
    <row r="882" spans="1:7" hidden="1" x14ac:dyDescent="0.25">
      <c r="A882" s="345" t="s">
        <v>1029</v>
      </c>
      <c r="B882" s="345" t="s">
        <v>439</v>
      </c>
      <c r="C882" s="346" t="s">
        <v>100</v>
      </c>
      <c r="D882" s="347">
        <v>6000</v>
      </c>
      <c r="E882" s="503">
        <v>5922.5</v>
      </c>
      <c r="F882" s="499"/>
      <c r="G882" s="347">
        <v>98.708333333333329</v>
      </c>
    </row>
    <row r="883" spans="1:7" hidden="1" x14ac:dyDescent="0.25">
      <c r="A883" s="342" t="s">
        <v>324</v>
      </c>
      <c r="B883" s="342" t="s">
        <v>401</v>
      </c>
      <c r="C883" s="343" t="s">
        <v>104</v>
      </c>
      <c r="D883" s="344">
        <v>34032</v>
      </c>
      <c r="E883" s="502">
        <v>34032</v>
      </c>
      <c r="F883" s="499"/>
      <c r="G883" s="344">
        <v>100</v>
      </c>
    </row>
    <row r="884" spans="1:7" hidden="1" x14ac:dyDescent="0.25">
      <c r="A884" s="345" t="s">
        <v>1030</v>
      </c>
      <c r="B884" s="345" t="s">
        <v>310</v>
      </c>
      <c r="C884" s="346" t="s">
        <v>163</v>
      </c>
      <c r="D884" s="347">
        <v>24000</v>
      </c>
      <c r="E884" s="503">
        <v>25848</v>
      </c>
      <c r="F884" s="499"/>
      <c r="G884" s="347">
        <v>107.7</v>
      </c>
    </row>
    <row r="885" spans="1:7" hidden="1" x14ac:dyDescent="0.25">
      <c r="A885" s="345" t="s">
        <v>1031</v>
      </c>
      <c r="B885" s="345" t="s">
        <v>294</v>
      </c>
      <c r="C885" s="346" t="s">
        <v>101</v>
      </c>
      <c r="D885" s="347">
        <v>1500</v>
      </c>
      <c r="E885" s="503">
        <v>0</v>
      </c>
      <c r="F885" s="499"/>
      <c r="G885" s="347">
        <v>0</v>
      </c>
    </row>
    <row r="886" spans="1:7" hidden="1" x14ac:dyDescent="0.25">
      <c r="A886" s="345" t="s">
        <v>1032</v>
      </c>
      <c r="B886" s="345" t="s">
        <v>442</v>
      </c>
      <c r="C886" s="346" t="s">
        <v>443</v>
      </c>
      <c r="D886" s="347">
        <v>4000</v>
      </c>
      <c r="E886" s="503">
        <v>3950</v>
      </c>
      <c r="F886" s="499"/>
      <c r="G886" s="347">
        <v>98.75</v>
      </c>
    </row>
    <row r="887" spans="1:7" hidden="1" x14ac:dyDescent="0.25">
      <c r="A887" s="345" t="s">
        <v>1033</v>
      </c>
      <c r="B887" s="345" t="s">
        <v>296</v>
      </c>
      <c r="C887" s="346" t="s">
        <v>104</v>
      </c>
      <c r="D887" s="347">
        <v>4532</v>
      </c>
      <c r="E887" s="503">
        <v>4234</v>
      </c>
      <c r="F887" s="499"/>
      <c r="G887" s="347">
        <v>93.424536628420128</v>
      </c>
    </row>
    <row r="888" spans="1:7" hidden="1" x14ac:dyDescent="0.25">
      <c r="A888" s="342" t="s">
        <v>324</v>
      </c>
      <c r="B888" s="342" t="s">
        <v>447</v>
      </c>
      <c r="C888" s="343" t="s">
        <v>164</v>
      </c>
      <c r="D888" s="344">
        <v>3843.45</v>
      </c>
      <c r="E888" s="502">
        <v>3843.45</v>
      </c>
      <c r="F888" s="499"/>
      <c r="G888" s="344">
        <v>100</v>
      </c>
    </row>
    <row r="889" spans="1:7" hidden="1" x14ac:dyDescent="0.25">
      <c r="A889" s="342" t="s">
        <v>324</v>
      </c>
      <c r="B889" s="342" t="s">
        <v>448</v>
      </c>
      <c r="C889" s="343" t="s">
        <v>190</v>
      </c>
      <c r="D889" s="344">
        <v>3843.45</v>
      </c>
      <c r="E889" s="502">
        <v>3843.45</v>
      </c>
      <c r="F889" s="499"/>
      <c r="G889" s="344">
        <v>100</v>
      </c>
    </row>
    <row r="890" spans="1:7" hidden="1" x14ac:dyDescent="0.25">
      <c r="A890" s="345" t="s">
        <v>1034</v>
      </c>
      <c r="B890" s="345" t="s">
        <v>293</v>
      </c>
      <c r="C890" s="346" t="s">
        <v>450</v>
      </c>
      <c r="D890" s="347">
        <v>3843.45</v>
      </c>
      <c r="E890" s="503">
        <v>3843.45</v>
      </c>
      <c r="F890" s="499"/>
      <c r="G890" s="347">
        <v>100</v>
      </c>
    </row>
    <row r="891" spans="1:7" hidden="1" x14ac:dyDescent="0.25">
      <c r="A891" s="336" t="s">
        <v>352</v>
      </c>
      <c r="B891" s="336" t="s">
        <v>1035</v>
      </c>
      <c r="C891" s="337" t="s">
        <v>1036</v>
      </c>
      <c r="D891" s="338">
        <v>598380</v>
      </c>
      <c r="E891" s="498">
        <v>597323.43999999994</v>
      </c>
      <c r="F891" s="499"/>
      <c r="G891" s="338">
        <v>99.823429927470841</v>
      </c>
    </row>
    <row r="892" spans="1:7" hidden="1" x14ac:dyDescent="0.25">
      <c r="A892" s="339" t="s">
        <v>324</v>
      </c>
      <c r="B892" s="339" t="s">
        <v>354</v>
      </c>
      <c r="C892" s="340" t="s">
        <v>24</v>
      </c>
      <c r="D892" s="341">
        <v>598380</v>
      </c>
      <c r="E892" s="506">
        <v>597323.43999999994</v>
      </c>
      <c r="F892" s="499"/>
      <c r="G892" s="341">
        <v>99.823429927470841</v>
      </c>
    </row>
    <row r="893" spans="1:7" hidden="1" x14ac:dyDescent="0.25">
      <c r="A893" s="342" t="s">
        <v>324</v>
      </c>
      <c r="B893" s="342" t="s">
        <v>366</v>
      </c>
      <c r="C893" s="343" t="s">
        <v>38</v>
      </c>
      <c r="D893" s="344">
        <v>592380</v>
      </c>
      <c r="E893" s="502">
        <v>591323.43999999994</v>
      </c>
      <c r="F893" s="499"/>
      <c r="G893" s="344">
        <v>99.821641513893113</v>
      </c>
    </row>
    <row r="894" spans="1:7" hidden="1" x14ac:dyDescent="0.25">
      <c r="A894" s="342" t="s">
        <v>324</v>
      </c>
      <c r="B894" s="342" t="s">
        <v>367</v>
      </c>
      <c r="C894" s="343" t="s">
        <v>138</v>
      </c>
      <c r="D894" s="344">
        <v>20189.599999999999</v>
      </c>
      <c r="E894" s="502">
        <v>20189.599999999999</v>
      </c>
      <c r="F894" s="499"/>
      <c r="G894" s="344">
        <v>100</v>
      </c>
    </row>
    <row r="895" spans="1:7" hidden="1" x14ac:dyDescent="0.25">
      <c r="A895" s="345" t="s">
        <v>1037</v>
      </c>
      <c r="B895" s="345" t="s">
        <v>300</v>
      </c>
      <c r="C895" s="346" t="s">
        <v>87</v>
      </c>
      <c r="D895" s="347">
        <v>10000</v>
      </c>
      <c r="E895" s="503">
        <v>14245.87</v>
      </c>
      <c r="F895" s="499"/>
      <c r="G895" s="347">
        <v>142.45869999999999</v>
      </c>
    </row>
    <row r="896" spans="1:7" hidden="1" x14ac:dyDescent="0.25">
      <c r="A896" s="345" t="s">
        <v>1038</v>
      </c>
      <c r="B896" s="345" t="s">
        <v>415</v>
      </c>
      <c r="C896" s="346" t="s">
        <v>88</v>
      </c>
      <c r="D896" s="347">
        <v>10189.6</v>
      </c>
      <c r="E896" s="503">
        <v>5943.73</v>
      </c>
      <c r="F896" s="499"/>
      <c r="G896" s="347">
        <v>58.331337834654946</v>
      </c>
    </row>
    <row r="897" spans="1:7" hidden="1" x14ac:dyDescent="0.25">
      <c r="A897" s="342" t="s">
        <v>324</v>
      </c>
      <c r="B897" s="342" t="s">
        <v>419</v>
      </c>
      <c r="C897" s="343" t="s">
        <v>108</v>
      </c>
      <c r="D897" s="344">
        <v>390275</v>
      </c>
      <c r="E897" s="502">
        <v>389218.44</v>
      </c>
      <c r="F897" s="499"/>
      <c r="G897" s="344">
        <v>99.729278073153552</v>
      </c>
    </row>
    <row r="898" spans="1:7" hidden="1" x14ac:dyDescent="0.25">
      <c r="A898" s="345" t="s">
        <v>1039</v>
      </c>
      <c r="B898" s="345" t="s">
        <v>316</v>
      </c>
      <c r="C898" s="346" t="s">
        <v>421</v>
      </c>
      <c r="D898" s="347">
        <v>93755</v>
      </c>
      <c r="E898" s="503">
        <v>104677.45</v>
      </c>
      <c r="F898" s="499"/>
      <c r="G898" s="347">
        <v>111.64999200042665</v>
      </c>
    </row>
    <row r="899" spans="1:7" hidden="1" x14ac:dyDescent="0.25">
      <c r="A899" s="345" t="s">
        <v>1040</v>
      </c>
      <c r="B899" s="345" t="s">
        <v>423</v>
      </c>
      <c r="C899" s="346" t="s">
        <v>90</v>
      </c>
      <c r="D899" s="347">
        <v>275020</v>
      </c>
      <c r="E899" s="503">
        <v>253498.55</v>
      </c>
      <c r="F899" s="499"/>
      <c r="G899" s="347">
        <v>92.174587302741614</v>
      </c>
    </row>
    <row r="900" spans="1:7" hidden="1" x14ac:dyDescent="0.25">
      <c r="A900" s="345" t="s">
        <v>1041</v>
      </c>
      <c r="B900" s="345" t="s">
        <v>318</v>
      </c>
      <c r="C900" s="346" t="s">
        <v>425</v>
      </c>
      <c r="D900" s="347">
        <v>11500</v>
      </c>
      <c r="E900" s="503">
        <v>22099</v>
      </c>
      <c r="F900" s="499"/>
      <c r="G900" s="347">
        <v>192.16521739130434</v>
      </c>
    </row>
    <row r="901" spans="1:7" hidden="1" x14ac:dyDescent="0.25">
      <c r="A901" s="345" t="s">
        <v>1042</v>
      </c>
      <c r="B901" s="345" t="s">
        <v>427</v>
      </c>
      <c r="C901" s="346" t="s">
        <v>428</v>
      </c>
      <c r="D901" s="347">
        <v>10000</v>
      </c>
      <c r="E901" s="503">
        <v>8943.44</v>
      </c>
      <c r="F901" s="499"/>
      <c r="G901" s="347">
        <v>89.434399999999997</v>
      </c>
    </row>
    <row r="902" spans="1:7" hidden="1" x14ac:dyDescent="0.25">
      <c r="A902" s="342" t="s">
        <v>324</v>
      </c>
      <c r="B902" s="342" t="s">
        <v>429</v>
      </c>
      <c r="C902" s="343" t="s">
        <v>110</v>
      </c>
      <c r="D902" s="344">
        <v>163260</v>
      </c>
      <c r="E902" s="502">
        <v>163260</v>
      </c>
      <c r="F902" s="499"/>
      <c r="G902" s="344">
        <v>100</v>
      </c>
    </row>
    <row r="903" spans="1:7" hidden="1" x14ac:dyDescent="0.25">
      <c r="A903" s="345" t="s">
        <v>1043</v>
      </c>
      <c r="B903" s="345" t="s">
        <v>431</v>
      </c>
      <c r="C903" s="346" t="s">
        <v>160</v>
      </c>
      <c r="D903" s="347">
        <v>14500</v>
      </c>
      <c r="E903" s="503">
        <v>15025.71</v>
      </c>
      <c r="F903" s="499"/>
      <c r="G903" s="347">
        <v>103.62558620689656</v>
      </c>
    </row>
    <row r="904" spans="1:7" hidden="1" x14ac:dyDescent="0.25">
      <c r="A904" s="345" t="s">
        <v>1044</v>
      </c>
      <c r="B904" s="345" t="s">
        <v>463</v>
      </c>
      <c r="C904" s="346" t="s">
        <v>94</v>
      </c>
      <c r="D904" s="347">
        <v>3500</v>
      </c>
      <c r="E904" s="503">
        <v>2660</v>
      </c>
      <c r="F904" s="499"/>
      <c r="G904" s="347">
        <v>76</v>
      </c>
    </row>
    <row r="905" spans="1:7" hidden="1" x14ac:dyDescent="0.25">
      <c r="A905" s="345" t="s">
        <v>1045</v>
      </c>
      <c r="B905" s="345" t="s">
        <v>433</v>
      </c>
      <c r="C905" s="346" t="s">
        <v>95</v>
      </c>
      <c r="D905" s="347">
        <v>55000</v>
      </c>
      <c r="E905" s="503">
        <v>59969.22</v>
      </c>
      <c r="F905" s="499"/>
      <c r="G905" s="347">
        <v>109.03494545454545</v>
      </c>
    </row>
    <row r="906" spans="1:7" hidden="1" x14ac:dyDescent="0.25">
      <c r="A906" s="345" t="s">
        <v>1046</v>
      </c>
      <c r="B906" s="345" t="s">
        <v>466</v>
      </c>
      <c r="C906" s="346" t="s">
        <v>96</v>
      </c>
      <c r="D906" s="347">
        <v>21000</v>
      </c>
      <c r="E906" s="503">
        <v>19404.919999999998</v>
      </c>
      <c r="F906" s="499"/>
      <c r="G906" s="347">
        <v>92.404380952380947</v>
      </c>
    </row>
    <row r="907" spans="1:7" hidden="1" x14ac:dyDescent="0.25">
      <c r="A907" s="345" t="s">
        <v>1047</v>
      </c>
      <c r="B907" s="345" t="s">
        <v>312</v>
      </c>
      <c r="C907" s="346" t="s">
        <v>97</v>
      </c>
      <c r="D907" s="347">
        <v>16000</v>
      </c>
      <c r="E907" s="503">
        <v>14587.5</v>
      </c>
      <c r="F907" s="499"/>
      <c r="G907" s="347">
        <v>91.171875</v>
      </c>
    </row>
    <row r="908" spans="1:7" hidden="1" x14ac:dyDescent="0.25">
      <c r="A908" s="345" t="s">
        <v>1048</v>
      </c>
      <c r="B908" s="345" t="s">
        <v>436</v>
      </c>
      <c r="C908" s="346" t="s">
        <v>98</v>
      </c>
      <c r="D908" s="347">
        <v>5500</v>
      </c>
      <c r="E908" s="503">
        <v>300</v>
      </c>
      <c r="F908" s="499"/>
      <c r="G908" s="347">
        <v>5.4545454545454541</v>
      </c>
    </row>
    <row r="909" spans="1:7" hidden="1" x14ac:dyDescent="0.25">
      <c r="A909" s="345" t="s">
        <v>1049</v>
      </c>
      <c r="B909" s="345" t="s">
        <v>302</v>
      </c>
      <c r="C909" s="346" t="s">
        <v>99</v>
      </c>
      <c r="D909" s="347">
        <v>42760</v>
      </c>
      <c r="E909" s="503">
        <v>47615.25</v>
      </c>
      <c r="F909" s="499"/>
      <c r="G909" s="347">
        <v>111.35465388213284</v>
      </c>
    </row>
    <row r="910" spans="1:7" hidden="1" x14ac:dyDescent="0.25">
      <c r="A910" s="345" t="s">
        <v>1050</v>
      </c>
      <c r="B910" s="345" t="s">
        <v>439</v>
      </c>
      <c r="C910" s="346" t="s">
        <v>100</v>
      </c>
      <c r="D910" s="347">
        <v>5000</v>
      </c>
      <c r="E910" s="503">
        <v>3697.4</v>
      </c>
      <c r="F910" s="499"/>
      <c r="G910" s="347">
        <v>73.947999999999993</v>
      </c>
    </row>
    <row r="911" spans="1:7" hidden="1" x14ac:dyDescent="0.25">
      <c r="A911" s="342" t="s">
        <v>324</v>
      </c>
      <c r="B911" s="342" t="s">
        <v>401</v>
      </c>
      <c r="C911" s="343" t="s">
        <v>104</v>
      </c>
      <c r="D911" s="344">
        <v>18655.400000000001</v>
      </c>
      <c r="E911" s="502">
        <v>18655.400000000001</v>
      </c>
      <c r="F911" s="499"/>
      <c r="G911" s="344">
        <v>100</v>
      </c>
    </row>
    <row r="912" spans="1:7" hidden="1" x14ac:dyDescent="0.25">
      <c r="A912" s="345" t="s">
        <v>1051</v>
      </c>
      <c r="B912" s="345" t="s">
        <v>310</v>
      </c>
      <c r="C912" s="346" t="s">
        <v>163</v>
      </c>
      <c r="D912" s="347">
        <v>8748.35</v>
      </c>
      <c r="E912" s="503">
        <v>8748.35</v>
      </c>
      <c r="F912" s="499"/>
      <c r="G912" s="347">
        <v>100</v>
      </c>
    </row>
    <row r="913" spans="1:7" hidden="1" x14ac:dyDescent="0.25">
      <c r="A913" s="345" t="s">
        <v>1052</v>
      </c>
      <c r="B913" s="345" t="s">
        <v>294</v>
      </c>
      <c r="C913" s="346" t="s">
        <v>101</v>
      </c>
      <c r="D913" s="347">
        <v>7500</v>
      </c>
      <c r="E913" s="503">
        <v>8207.0499999999993</v>
      </c>
      <c r="F913" s="499"/>
      <c r="G913" s="347">
        <v>109.42733333333334</v>
      </c>
    </row>
    <row r="914" spans="1:7" hidden="1" x14ac:dyDescent="0.25">
      <c r="A914" s="345" t="s">
        <v>1053</v>
      </c>
      <c r="B914" s="345" t="s">
        <v>442</v>
      </c>
      <c r="C914" s="346" t="s">
        <v>443</v>
      </c>
      <c r="D914" s="347">
        <v>1000</v>
      </c>
      <c r="E914" s="503">
        <v>1000</v>
      </c>
      <c r="F914" s="499"/>
      <c r="G914" s="347">
        <v>100</v>
      </c>
    </row>
    <row r="915" spans="1:7" hidden="1" x14ac:dyDescent="0.25">
      <c r="A915" s="345" t="s">
        <v>1054</v>
      </c>
      <c r="B915" s="345" t="s">
        <v>314</v>
      </c>
      <c r="C915" s="346" t="s">
        <v>445</v>
      </c>
      <c r="D915" s="347">
        <v>1407.05</v>
      </c>
      <c r="E915" s="503">
        <v>700</v>
      </c>
      <c r="F915" s="499"/>
      <c r="G915" s="347">
        <v>49.749475853736541</v>
      </c>
    </row>
    <row r="916" spans="1:7" hidden="1" x14ac:dyDescent="0.25">
      <c r="A916" s="342" t="s">
        <v>324</v>
      </c>
      <c r="B916" s="342" t="s">
        <v>447</v>
      </c>
      <c r="C916" s="343" t="s">
        <v>164</v>
      </c>
      <c r="D916" s="344">
        <v>6000</v>
      </c>
      <c r="E916" s="502">
        <v>6000</v>
      </c>
      <c r="F916" s="499"/>
      <c r="G916" s="344">
        <v>100</v>
      </c>
    </row>
    <row r="917" spans="1:7" hidden="1" x14ac:dyDescent="0.25">
      <c r="A917" s="342" t="s">
        <v>324</v>
      </c>
      <c r="B917" s="342" t="s">
        <v>448</v>
      </c>
      <c r="C917" s="343" t="s">
        <v>190</v>
      </c>
      <c r="D917" s="344">
        <v>6000</v>
      </c>
      <c r="E917" s="502">
        <v>6000</v>
      </c>
      <c r="F917" s="499"/>
      <c r="G917" s="344">
        <v>100</v>
      </c>
    </row>
    <row r="918" spans="1:7" hidden="1" x14ac:dyDescent="0.25">
      <c r="A918" s="345" t="s">
        <v>1055</v>
      </c>
      <c r="B918" s="345" t="s">
        <v>293</v>
      </c>
      <c r="C918" s="346" t="s">
        <v>450</v>
      </c>
      <c r="D918" s="347">
        <v>6000</v>
      </c>
      <c r="E918" s="503">
        <v>6000</v>
      </c>
      <c r="F918" s="499"/>
      <c r="G918" s="347">
        <v>100</v>
      </c>
    </row>
    <row r="919" spans="1:7" hidden="1" x14ac:dyDescent="0.25">
      <c r="A919" s="336" t="s">
        <v>352</v>
      </c>
      <c r="B919" s="336" t="s">
        <v>1056</v>
      </c>
      <c r="C919" s="337" t="s">
        <v>1057</v>
      </c>
      <c r="D919" s="338">
        <v>561690</v>
      </c>
      <c r="E919" s="498">
        <v>561690</v>
      </c>
      <c r="F919" s="499"/>
      <c r="G919" s="338">
        <v>100</v>
      </c>
    </row>
    <row r="920" spans="1:7" hidden="1" x14ac:dyDescent="0.25">
      <c r="A920" s="339" t="s">
        <v>324</v>
      </c>
      <c r="B920" s="339" t="s">
        <v>354</v>
      </c>
      <c r="C920" s="340" t="s">
        <v>24</v>
      </c>
      <c r="D920" s="341">
        <v>561690</v>
      </c>
      <c r="E920" s="506">
        <v>561690</v>
      </c>
      <c r="F920" s="499"/>
      <c r="G920" s="341">
        <v>100</v>
      </c>
    </row>
    <row r="921" spans="1:7" hidden="1" x14ac:dyDescent="0.25">
      <c r="A921" s="342" t="s">
        <v>324</v>
      </c>
      <c r="B921" s="342" t="s">
        <v>366</v>
      </c>
      <c r="C921" s="343" t="s">
        <v>38</v>
      </c>
      <c r="D921" s="344">
        <v>553637.19999999995</v>
      </c>
      <c r="E921" s="502">
        <v>553637.19999999995</v>
      </c>
      <c r="F921" s="499"/>
      <c r="G921" s="344">
        <v>100</v>
      </c>
    </row>
    <row r="922" spans="1:7" hidden="1" x14ac:dyDescent="0.25">
      <c r="A922" s="342" t="s">
        <v>324</v>
      </c>
      <c r="B922" s="342" t="s">
        <v>367</v>
      </c>
      <c r="C922" s="343" t="s">
        <v>138</v>
      </c>
      <c r="D922" s="344">
        <v>26000</v>
      </c>
      <c r="E922" s="502">
        <v>26000</v>
      </c>
      <c r="F922" s="499"/>
      <c r="G922" s="344">
        <v>100</v>
      </c>
    </row>
    <row r="923" spans="1:7" hidden="1" x14ac:dyDescent="0.25">
      <c r="A923" s="345" t="s">
        <v>1058</v>
      </c>
      <c r="B923" s="345" t="s">
        <v>300</v>
      </c>
      <c r="C923" s="346" t="s">
        <v>87</v>
      </c>
      <c r="D923" s="347">
        <v>22000</v>
      </c>
      <c r="E923" s="503">
        <v>22170</v>
      </c>
      <c r="F923" s="499"/>
      <c r="G923" s="347">
        <v>100.77272727272727</v>
      </c>
    </row>
    <row r="924" spans="1:7" hidden="1" x14ac:dyDescent="0.25">
      <c r="A924" s="345" t="s">
        <v>1059</v>
      </c>
      <c r="B924" s="345" t="s">
        <v>415</v>
      </c>
      <c r="C924" s="346" t="s">
        <v>88</v>
      </c>
      <c r="D924" s="347">
        <v>4000</v>
      </c>
      <c r="E924" s="503">
        <v>3830</v>
      </c>
      <c r="F924" s="499"/>
      <c r="G924" s="347">
        <v>95.75</v>
      </c>
    </row>
    <row r="925" spans="1:7" hidden="1" x14ac:dyDescent="0.25">
      <c r="A925" s="345" t="s">
        <v>1060</v>
      </c>
      <c r="B925" s="345" t="s">
        <v>417</v>
      </c>
      <c r="C925" s="346" t="s">
        <v>418</v>
      </c>
      <c r="D925" s="347">
        <v>0</v>
      </c>
      <c r="E925" s="503">
        <v>0</v>
      </c>
      <c r="F925" s="499"/>
      <c r="G925" s="347">
        <v>0</v>
      </c>
    </row>
    <row r="926" spans="1:7" hidden="1" x14ac:dyDescent="0.25">
      <c r="A926" s="342" t="s">
        <v>324</v>
      </c>
      <c r="B926" s="342" t="s">
        <v>419</v>
      </c>
      <c r="C926" s="343" t="s">
        <v>108</v>
      </c>
      <c r="D926" s="344">
        <v>397316.56</v>
      </c>
      <c r="E926" s="502">
        <v>397316.56</v>
      </c>
      <c r="F926" s="499"/>
      <c r="G926" s="344">
        <v>100</v>
      </c>
    </row>
    <row r="927" spans="1:7" hidden="1" x14ac:dyDescent="0.25">
      <c r="A927" s="345" t="s">
        <v>1061</v>
      </c>
      <c r="B927" s="345" t="s">
        <v>316</v>
      </c>
      <c r="C927" s="346" t="s">
        <v>421</v>
      </c>
      <c r="D927" s="347">
        <v>49316.56</v>
      </c>
      <c r="E927" s="503">
        <v>83688.990000000005</v>
      </c>
      <c r="F927" s="499"/>
      <c r="G927" s="347">
        <v>169.6975417587926</v>
      </c>
    </row>
    <row r="928" spans="1:7" hidden="1" x14ac:dyDescent="0.25">
      <c r="A928" s="345" t="s">
        <v>1062</v>
      </c>
      <c r="B928" s="345" t="s">
        <v>423</v>
      </c>
      <c r="C928" s="346" t="s">
        <v>90</v>
      </c>
      <c r="D928" s="347">
        <v>340000</v>
      </c>
      <c r="E928" s="503">
        <v>304470.77</v>
      </c>
      <c r="F928" s="499"/>
      <c r="G928" s="347">
        <v>89.550226470588228</v>
      </c>
    </row>
    <row r="929" spans="1:7" hidden="1" x14ac:dyDescent="0.25">
      <c r="A929" s="345" t="s">
        <v>1063</v>
      </c>
      <c r="B929" s="345" t="s">
        <v>318</v>
      </c>
      <c r="C929" s="346" t="s">
        <v>425</v>
      </c>
      <c r="D929" s="347">
        <v>5000</v>
      </c>
      <c r="E929" s="503">
        <v>4857.8</v>
      </c>
      <c r="F929" s="499"/>
      <c r="G929" s="347">
        <v>97.156000000000006</v>
      </c>
    </row>
    <row r="930" spans="1:7" hidden="1" x14ac:dyDescent="0.25">
      <c r="A930" s="345" t="s">
        <v>1064</v>
      </c>
      <c r="B930" s="345" t="s">
        <v>427</v>
      </c>
      <c r="C930" s="346" t="s">
        <v>428</v>
      </c>
      <c r="D930" s="347">
        <v>3000</v>
      </c>
      <c r="E930" s="503">
        <v>4299</v>
      </c>
      <c r="F930" s="499"/>
      <c r="G930" s="347">
        <v>143.30000000000001</v>
      </c>
    </row>
    <row r="931" spans="1:7" hidden="1" x14ac:dyDescent="0.25">
      <c r="A931" s="342" t="s">
        <v>324</v>
      </c>
      <c r="B931" s="342" t="s">
        <v>429</v>
      </c>
      <c r="C931" s="343" t="s">
        <v>110</v>
      </c>
      <c r="D931" s="344">
        <v>103487.2</v>
      </c>
      <c r="E931" s="502">
        <v>103487.2</v>
      </c>
      <c r="F931" s="499"/>
      <c r="G931" s="344">
        <v>100</v>
      </c>
    </row>
    <row r="932" spans="1:7" hidden="1" x14ac:dyDescent="0.25">
      <c r="A932" s="345" t="s">
        <v>1065</v>
      </c>
      <c r="B932" s="345" t="s">
        <v>431</v>
      </c>
      <c r="C932" s="346" t="s">
        <v>160</v>
      </c>
      <c r="D932" s="347">
        <v>18500</v>
      </c>
      <c r="E932" s="503">
        <v>17444.82</v>
      </c>
      <c r="F932" s="499"/>
      <c r="G932" s="347">
        <v>94.296324324324331</v>
      </c>
    </row>
    <row r="933" spans="1:7" hidden="1" x14ac:dyDescent="0.25">
      <c r="A933" s="345" t="s">
        <v>1066</v>
      </c>
      <c r="B933" s="345" t="s">
        <v>463</v>
      </c>
      <c r="C933" s="346" t="s">
        <v>94</v>
      </c>
      <c r="D933" s="347">
        <v>0</v>
      </c>
      <c r="E933" s="503">
        <v>0</v>
      </c>
      <c r="F933" s="499"/>
      <c r="G933" s="347">
        <v>0</v>
      </c>
    </row>
    <row r="934" spans="1:7" hidden="1" x14ac:dyDescent="0.25">
      <c r="A934" s="345" t="s">
        <v>1067</v>
      </c>
      <c r="B934" s="345" t="s">
        <v>433</v>
      </c>
      <c r="C934" s="346" t="s">
        <v>95</v>
      </c>
      <c r="D934" s="347">
        <v>55000</v>
      </c>
      <c r="E934" s="503">
        <v>67875.97</v>
      </c>
      <c r="F934" s="499"/>
      <c r="G934" s="347">
        <v>123.41085454545454</v>
      </c>
    </row>
    <row r="935" spans="1:7" hidden="1" x14ac:dyDescent="0.25">
      <c r="A935" s="345" t="s">
        <v>1068</v>
      </c>
      <c r="B935" s="345" t="s">
        <v>312</v>
      </c>
      <c r="C935" s="346" t="s">
        <v>97</v>
      </c>
      <c r="D935" s="347">
        <v>14947.2</v>
      </c>
      <c r="E935" s="503">
        <v>1170</v>
      </c>
      <c r="F935" s="499"/>
      <c r="G935" s="347">
        <v>7.827552986512524</v>
      </c>
    </row>
    <row r="936" spans="1:7" hidden="1" x14ac:dyDescent="0.25">
      <c r="A936" s="345" t="s">
        <v>1069</v>
      </c>
      <c r="B936" s="345" t="s">
        <v>436</v>
      </c>
      <c r="C936" s="346" t="s">
        <v>98</v>
      </c>
      <c r="D936" s="347">
        <v>2130</v>
      </c>
      <c r="E936" s="503">
        <v>2130</v>
      </c>
      <c r="F936" s="499"/>
      <c r="G936" s="347">
        <v>100</v>
      </c>
    </row>
    <row r="937" spans="1:7" hidden="1" x14ac:dyDescent="0.25">
      <c r="A937" s="345" t="s">
        <v>1070</v>
      </c>
      <c r="B937" s="345" t="s">
        <v>302</v>
      </c>
      <c r="C937" s="346" t="s">
        <v>99</v>
      </c>
      <c r="D937" s="347">
        <v>12150</v>
      </c>
      <c r="E937" s="503">
        <v>12258.06</v>
      </c>
      <c r="F937" s="499"/>
      <c r="G937" s="347">
        <v>100.88938271604938</v>
      </c>
    </row>
    <row r="938" spans="1:7" hidden="1" x14ac:dyDescent="0.25">
      <c r="A938" s="345" t="s">
        <v>1071</v>
      </c>
      <c r="B938" s="345" t="s">
        <v>439</v>
      </c>
      <c r="C938" s="346" t="s">
        <v>100</v>
      </c>
      <c r="D938" s="347">
        <v>760</v>
      </c>
      <c r="E938" s="503">
        <v>2608.35</v>
      </c>
      <c r="F938" s="499"/>
      <c r="G938" s="347">
        <v>343.20394736842104</v>
      </c>
    </row>
    <row r="939" spans="1:7" hidden="1" x14ac:dyDescent="0.25">
      <c r="A939" s="342" t="s">
        <v>324</v>
      </c>
      <c r="B939" s="342" t="s">
        <v>401</v>
      </c>
      <c r="C939" s="343" t="s">
        <v>104</v>
      </c>
      <c r="D939" s="344">
        <v>26833.439999999999</v>
      </c>
      <c r="E939" s="502">
        <v>26833.439999999999</v>
      </c>
      <c r="F939" s="499"/>
      <c r="G939" s="344">
        <v>100</v>
      </c>
    </row>
    <row r="940" spans="1:7" hidden="1" x14ac:dyDescent="0.25">
      <c r="A940" s="345" t="s">
        <v>1072</v>
      </c>
      <c r="B940" s="345" t="s">
        <v>310</v>
      </c>
      <c r="C940" s="346" t="s">
        <v>163</v>
      </c>
      <c r="D940" s="347">
        <v>24154.78</v>
      </c>
      <c r="E940" s="503">
        <v>24154.78</v>
      </c>
      <c r="F940" s="499"/>
      <c r="G940" s="347">
        <v>100</v>
      </c>
    </row>
    <row r="941" spans="1:7" hidden="1" x14ac:dyDescent="0.25">
      <c r="A941" s="345" t="s">
        <v>1073</v>
      </c>
      <c r="B941" s="345" t="s">
        <v>294</v>
      </c>
      <c r="C941" s="346" t="s">
        <v>101</v>
      </c>
      <c r="D941" s="347">
        <v>0</v>
      </c>
      <c r="E941" s="503">
        <v>0</v>
      </c>
      <c r="F941" s="499"/>
      <c r="G941" s="347">
        <v>0</v>
      </c>
    </row>
    <row r="942" spans="1:7" hidden="1" x14ac:dyDescent="0.25">
      <c r="A942" s="345" t="s">
        <v>1074</v>
      </c>
      <c r="B942" s="345" t="s">
        <v>442</v>
      </c>
      <c r="C942" s="346" t="s">
        <v>443</v>
      </c>
      <c r="D942" s="347">
        <v>300</v>
      </c>
      <c r="E942" s="503">
        <v>300</v>
      </c>
      <c r="F942" s="499"/>
      <c r="G942" s="347">
        <v>100</v>
      </c>
    </row>
    <row r="943" spans="1:7" hidden="1" x14ac:dyDescent="0.25">
      <c r="A943" s="345" t="s">
        <v>1075</v>
      </c>
      <c r="B943" s="345" t="s">
        <v>314</v>
      </c>
      <c r="C943" s="346" t="s">
        <v>445</v>
      </c>
      <c r="D943" s="347">
        <v>0</v>
      </c>
      <c r="E943" s="503">
        <v>0</v>
      </c>
      <c r="F943" s="499"/>
      <c r="G943" s="347">
        <v>0</v>
      </c>
    </row>
    <row r="944" spans="1:7" hidden="1" x14ac:dyDescent="0.25">
      <c r="A944" s="345" t="s">
        <v>1076</v>
      </c>
      <c r="B944" s="345" t="s">
        <v>296</v>
      </c>
      <c r="C944" s="346" t="s">
        <v>104</v>
      </c>
      <c r="D944" s="347">
        <v>2378.66</v>
      </c>
      <c r="E944" s="503">
        <v>2378.66</v>
      </c>
      <c r="F944" s="499"/>
      <c r="G944" s="347">
        <v>100</v>
      </c>
    </row>
    <row r="945" spans="1:7" hidden="1" x14ac:dyDescent="0.25">
      <c r="A945" s="342" t="s">
        <v>324</v>
      </c>
      <c r="B945" s="342" t="s">
        <v>447</v>
      </c>
      <c r="C945" s="343" t="s">
        <v>164</v>
      </c>
      <c r="D945" s="344">
        <v>8052.8</v>
      </c>
      <c r="E945" s="502">
        <v>8052.8</v>
      </c>
      <c r="F945" s="499"/>
      <c r="G945" s="344">
        <v>100</v>
      </c>
    </row>
    <row r="946" spans="1:7" hidden="1" x14ac:dyDescent="0.25">
      <c r="A946" s="342" t="s">
        <v>324</v>
      </c>
      <c r="B946" s="342" t="s">
        <v>448</v>
      </c>
      <c r="C946" s="343" t="s">
        <v>190</v>
      </c>
      <c r="D946" s="344">
        <v>8052.8</v>
      </c>
      <c r="E946" s="502">
        <v>8052.8</v>
      </c>
      <c r="F946" s="499"/>
      <c r="G946" s="344">
        <v>100</v>
      </c>
    </row>
    <row r="947" spans="1:7" hidden="1" x14ac:dyDescent="0.25">
      <c r="A947" s="345" t="s">
        <v>1077</v>
      </c>
      <c r="B947" s="345" t="s">
        <v>293</v>
      </c>
      <c r="C947" s="346" t="s">
        <v>450</v>
      </c>
      <c r="D947" s="347">
        <v>8052.8</v>
      </c>
      <c r="E947" s="503">
        <v>8052.8</v>
      </c>
      <c r="F947" s="499"/>
      <c r="G947" s="347">
        <v>100</v>
      </c>
    </row>
    <row r="948" spans="1:7" hidden="1" x14ac:dyDescent="0.25">
      <c r="A948" s="336" t="s">
        <v>352</v>
      </c>
      <c r="B948" s="336" t="s">
        <v>353</v>
      </c>
      <c r="C948" s="337" t="s">
        <v>339</v>
      </c>
      <c r="D948" s="338">
        <v>24715328.989999998</v>
      </c>
      <c r="E948" s="498">
        <v>24699449.41</v>
      </c>
      <c r="F948" s="499"/>
      <c r="G948" s="338">
        <v>99.935750076373964</v>
      </c>
    </row>
    <row r="949" spans="1:7" hidden="1" x14ac:dyDescent="0.25">
      <c r="A949" s="339" t="s">
        <v>324</v>
      </c>
      <c r="B949" s="339" t="s">
        <v>354</v>
      </c>
      <c r="C949" s="340" t="s">
        <v>24</v>
      </c>
      <c r="D949" s="341">
        <v>24715328.989999998</v>
      </c>
      <c r="E949" s="506">
        <v>24699449.41</v>
      </c>
      <c r="F949" s="499"/>
      <c r="G949" s="341">
        <v>99.935750076373964</v>
      </c>
    </row>
    <row r="950" spans="1:7" hidden="1" x14ac:dyDescent="0.25">
      <c r="A950" s="342" t="s">
        <v>324</v>
      </c>
      <c r="B950" s="342" t="s">
        <v>562</v>
      </c>
      <c r="C950" s="343" t="s">
        <v>563</v>
      </c>
      <c r="D950" s="344">
        <v>24715328.989999998</v>
      </c>
      <c r="E950" s="502">
        <v>24699449.41</v>
      </c>
      <c r="F950" s="499"/>
      <c r="G950" s="344">
        <v>99.935750076373964</v>
      </c>
    </row>
    <row r="951" spans="1:7" hidden="1" x14ac:dyDescent="0.25">
      <c r="A951" s="342" t="s">
        <v>324</v>
      </c>
      <c r="B951" s="342" t="s">
        <v>564</v>
      </c>
      <c r="C951" s="343" t="s">
        <v>565</v>
      </c>
      <c r="D951" s="344">
        <v>24715328.989999998</v>
      </c>
      <c r="E951" s="502">
        <v>24699449.41</v>
      </c>
      <c r="F951" s="499"/>
      <c r="G951" s="344">
        <v>99.935750076373964</v>
      </c>
    </row>
    <row r="952" spans="1:7" hidden="1" x14ac:dyDescent="0.25">
      <c r="A952" s="345" t="s">
        <v>1078</v>
      </c>
      <c r="B952" s="345" t="s">
        <v>567</v>
      </c>
      <c r="C952" s="346" t="s">
        <v>1079</v>
      </c>
      <c r="D952" s="347">
        <v>24715328.989999998</v>
      </c>
      <c r="E952" s="503">
        <v>24699449.41</v>
      </c>
      <c r="F952" s="499"/>
      <c r="G952" s="347">
        <v>99.935750076373964</v>
      </c>
    </row>
    <row r="953" spans="1:7" x14ac:dyDescent="0.25">
      <c r="A953" s="327" t="s">
        <v>348</v>
      </c>
      <c r="B953" s="327" t="s">
        <v>1080</v>
      </c>
      <c r="C953" s="328" t="s">
        <v>107</v>
      </c>
      <c r="D953" s="329">
        <v>2387390.04</v>
      </c>
      <c r="E953" s="507">
        <v>2385642.5499999998</v>
      </c>
      <c r="F953" s="499"/>
      <c r="G953" s="329">
        <v>99.926803330385013</v>
      </c>
    </row>
    <row r="954" spans="1:7" x14ac:dyDescent="0.25">
      <c r="A954" s="330" t="s">
        <v>349</v>
      </c>
      <c r="B954" s="330" t="s">
        <v>377</v>
      </c>
      <c r="C954" s="331" t="s">
        <v>378</v>
      </c>
      <c r="D954" s="332">
        <v>2387390.04</v>
      </c>
      <c r="E954" s="504">
        <v>2385642.5499999998</v>
      </c>
      <c r="F954" s="499"/>
      <c r="G954" s="332">
        <v>99.926803330385013</v>
      </c>
    </row>
    <row r="955" spans="1:7" x14ac:dyDescent="0.25">
      <c r="A955" s="333" t="s">
        <v>349</v>
      </c>
      <c r="B955" s="333" t="s">
        <v>265</v>
      </c>
      <c r="C955" s="334" t="s">
        <v>410</v>
      </c>
      <c r="D955" s="335">
        <v>2387390.04</v>
      </c>
      <c r="E955" s="505">
        <v>2385642.5499999998</v>
      </c>
      <c r="F955" s="499"/>
      <c r="G955" s="335">
        <v>99.926803330385013</v>
      </c>
    </row>
    <row r="956" spans="1:7" hidden="1" x14ac:dyDescent="0.25">
      <c r="A956" s="336" t="s">
        <v>352</v>
      </c>
      <c r="B956" s="336" t="s">
        <v>411</v>
      </c>
      <c r="C956" s="337" t="s">
        <v>412</v>
      </c>
      <c r="D956" s="338">
        <v>34711.410000000003</v>
      </c>
      <c r="E956" s="498">
        <v>34711.410000000003</v>
      </c>
      <c r="F956" s="499"/>
      <c r="G956" s="338">
        <v>100</v>
      </c>
    </row>
    <row r="957" spans="1:7" hidden="1" x14ac:dyDescent="0.25">
      <c r="A957" s="339" t="s">
        <v>324</v>
      </c>
      <c r="B957" s="339" t="s">
        <v>354</v>
      </c>
      <c r="C957" s="340" t="s">
        <v>24</v>
      </c>
      <c r="D957" s="341">
        <v>34711.410000000003</v>
      </c>
      <c r="E957" s="506">
        <v>34711.410000000003</v>
      </c>
      <c r="F957" s="499"/>
      <c r="G957" s="341">
        <v>100</v>
      </c>
    </row>
    <row r="958" spans="1:7" hidden="1" x14ac:dyDescent="0.25">
      <c r="A958" s="342" t="s">
        <v>324</v>
      </c>
      <c r="B958" s="342" t="s">
        <v>366</v>
      </c>
      <c r="C958" s="343" t="s">
        <v>38</v>
      </c>
      <c r="D958" s="344">
        <v>34711.410000000003</v>
      </c>
      <c r="E958" s="502">
        <v>34711.410000000003</v>
      </c>
      <c r="F958" s="499"/>
      <c r="G958" s="344">
        <v>100</v>
      </c>
    </row>
    <row r="959" spans="1:7" hidden="1" x14ac:dyDescent="0.25">
      <c r="A959" s="342" t="s">
        <v>324</v>
      </c>
      <c r="B959" s="342" t="s">
        <v>419</v>
      </c>
      <c r="C959" s="343" t="s">
        <v>108</v>
      </c>
      <c r="D959" s="344">
        <v>21511.41</v>
      </c>
      <c r="E959" s="502">
        <v>21511.41</v>
      </c>
      <c r="F959" s="499"/>
      <c r="G959" s="344">
        <v>100</v>
      </c>
    </row>
    <row r="960" spans="1:7" hidden="1" x14ac:dyDescent="0.25">
      <c r="A960" s="345" t="s">
        <v>1081</v>
      </c>
      <c r="B960" s="345" t="s">
        <v>303</v>
      </c>
      <c r="C960" s="346" t="s">
        <v>975</v>
      </c>
      <c r="D960" s="347">
        <v>21511.41</v>
      </c>
      <c r="E960" s="503">
        <v>21511.41</v>
      </c>
      <c r="F960" s="499"/>
      <c r="G960" s="347">
        <v>100</v>
      </c>
    </row>
    <row r="961" spans="1:13" hidden="1" x14ac:dyDescent="0.25">
      <c r="A961" s="342" t="s">
        <v>324</v>
      </c>
      <c r="B961" s="342" t="s">
        <v>429</v>
      </c>
      <c r="C961" s="343" t="s">
        <v>110</v>
      </c>
      <c r="D961" s="344">
        <v>13200</v>
      </c>
      <c r="E961" s="502">
        <v>13200</v>
      </c>
      <c r="F961" s="499"/>
      <c r="G961" s="344">
        <v>100</v>
      </c>
    </row>
    <row r="962" spans="1:13" hidden="1" x14ac:dyDescent="0.25">
      <c r="A962" s="345" t="s">
        <v>1082</v>
      </c>
      <c r="B962" s="345" t="s">
        <v>304</v>
      </c>
      <c r="C962" s="346" t="s">
        <v>1083</v>
      </c>
      <c r="D962" s="347">
        <v>13200</v>
      </c>
      <c r="E962" s="503">
        <v>13200</v>
      </c>
      <c r="F962" s="499"/>
      <c r="G962" s="347">
        <v>100</v>
      </c>
    </row>
    <row r="963" spans="1:13" hidden="1" x14ac:dyDescent="0.25">
      <c r="A963" s="345" t="s">
        <v>1084</v>
      </c>
      <c r="B963" s="345" t="s">
        <v>436</v>
      </c>
      <c r="C963" s="346" t="s">
        <v>98</v>
      </c>
      <c r="D963" s="347">
        <v>0</v>
      </c>
      <c r="E963" s="503">
        <v>0</v>
      </c>
      <c r="F963" s="499"/>
      <c r="G963" s="347">
        <v>0</v>
      </c>
    </row>
    <row r="964" spans="1:13" hidden="1" x14ac:dyDescent="0.25">
      <c r="A964" s="336" t="s">
        <v>352</v>
      </c>
      <c r="B964" s="336" t="s">
        <v>452</v>
      </c>
      <c r="C964" s="337" t="s">
        <v>453</v>
      </c>
      <c r="D964" s="338">
        <v>109388.46</v>
      </c>
      <c r="E964" s="498">
        <v>109388.46</v>
      </c>
      <c r="F964" s="499"/>
      <c r="G964" s="338">
        <v>100</v>
      </c>
    </row>
    <row r="965" spans="1:13" hidden="1" x14ac:dyDescent="0.25">
      <c r="A965" s="339" t="s">
        <v>324</v>
      </c>
      <c r="B965" s="339" t="s">
        <v>354</v>
      </c>
      <c r="C965" s="340" t="s">
        <v>24</v>
      </c>
      <c r="D965" s="341">
        <v>109388.46</v>
      </c>
      <c r="E965" s="506">
        <v>109388.46</v>
      </c>
      <c r="F965" s="499"/>
      <c r="G965" s="341">
        <v>100</v>
      </c>
    </row>
    <row r="966" spans="1:13" hidden="1" x14ac:dyDescent="0.25">
      <c r="A966" s="342" t="s">
        <v>324</v>
      </c>
      <c r="B966" s="342" t="s">
        <v>366</v>
      </c>
      <c r="C966" s="343" t="s">
        <v>38</v>
      </c>
      <c r="D966" s="344">
        <v>109388.46</v>
      </c>
      <c r="E966" s="502">
        <v>109388.46</v>
      </c>
      <c r="F966" s="499"/>
      <c r="G966" s="344">
        <v>100</v>
      </c>
    </row>
    <row r="967" spans="1:13" hidden="1" x14ac:dyDescent="0.25">
      <c r="A967" s="342" t="s">
        <v>324</v>
      </c>
      <c r="B967" s="342" t="s">
        <v>419</v>
      </c>
      <c r="C967" s="343" t="s">
        <v>108</v>
      </c>
      <c r="D967" s="344">
        <v>23500</v>
      </c>
      <c r="E967" s="502">
        <v>23500</v>
      </c>
      <c r="F967" s="499"/>
      <c r="G967" s="344">
        <v>100</v>
      </c>
    </row>
    <row r="968" spans="1:13" hidden="1" x14ac:dyDescent="0.25">
      <c r="A968" s="345" t="s">
        <v>1085</v>
      </c>
      <c r="B968" s="345" t="s">
        <v>303</v>
      </c>
      <c r="C968" s="346" t="s">
        <v>975</v>
      </c>
      <c r="D968" s="347">
        <v>23500</v>
      </c>
      <c r="E968" s="503">
        <v>23500</v>
      </c>
      <c r="F968" s="499"/>
      <c r="G968" s="347">
        <v>100</v>
      </c>
    </row>
    <row r="969" spans="1:13" hidden="1" x14ac:dyDescent="0.25">
      <c r="A969" s="342" t="s">
        <v>324</v>
      </c>
      <c r="B969" s="342" t="s">
        <v>429</v>
      </c>
      <c r="C969" s="343" t="s">
        <v>110</v>
      </c>
      <c r="D969" s="344">
        <v>85888.46</v>
      </c>
      <c r="E969" s="502">
        <v>85888.46</v>
      </c>
      <c r="F969" s="499"/>
      <c r="G969" s="344">
        <v>100</v>
      </c>
    </row>
    <row r="970" spans="1:13" hidden="1" x14ac:dyDescent="0.25">
      <c r="A970" s="345" t="s">
        <v>1086</v>
      </c>
      <c r="B970" s="345" t="s">
        <v>304</v>
      </c>
      <c r="C970" s="346" t="s">
        <v>1083</v>
      </c>
      <c r="D970" s="347">
        <v>84888.46</v>
      </c>
      <c r="E970" s="503">
        <v>85888.46</v>
      </c>
      <c r="F970" s="499"/>
      <c r="G970" s="347">
        <v>101.17801642296256</v>
      </c>
    </row>
    <row r="971" spans="1:13" hidden="1" x14ac:dyDescent="0.25">
      <c r="A971" s="345" t="s">
        <v>1087</v>
      </c>
      <c r="B971" s="345" t="s">
        <v>436</v>
      </c>
      <c r="C971" s="346" t="s">
        <v>98</v>
      </c>
      <c r="D971" s="347">
        <v>1000</v>
      </c>
      <c r="E971" s="503">
        <v>0</v>
      </c>
      <c r="F971" s="499"/>
      <c r="G971" s="347">
        <v>0</v>
      </c>
    </row>
    <row r="972" spans="1:13" x14ac:dyDescent="0.25">
      <c r="A972" s="336" t="s">
        <v>352</v>
      </c>
      <c r="B972" s="336" t="s">
        <v>477</v>
      </c>
      <c r="C972" s="337" t="s">
        <v>478</v>
      </c>
      <c r="D972" s="338">
        <v>61265.49</v>
      </c>
      <c r="E972" s="498">
        <v>61265.49</v>
      </c>
      <c r="F972" s="499"/>
      <c r="G972" s="338">
        <v>100</v>
      </c>
      <c r="L972" s="498">
        <f t="shared" ref="L972" si="0">E972/$L$11</f>
        <v>8131.3278916981872</v>
      </c>
      <c r="M972" s="499"/>
    </row>
    <row r="973" spans="1:13" x14ac:dyDescent="0.25">
      <c r="A973" s="339" t="s">
        <v>324</v>
      </c>
      <c r="B973" s="339" t="s">
        <v>354</v>
      </c>
      <c r="C973" s="340" t="s">
        <v>24</v>
      </c>
      <c r="D973" s="341">
        <v>61265.49</v>
      </c>
      <c r="E973" s="506">
        <v>61265.49</v>
      </c>
      <c r="F973" s="499"/>
      <c r="G973" s="341">
        <v>100</v>
      </c>
      <c r="L973" s="502"/>
      <c r="M973" s="499"/>
    </row>
    <row r="974" spans="1:13" x14ac:dyDescent="0.25">
      <c r="A974" s="342" t="s">
        <v>324</v>
      </c>
      <c r="B974" s="342" t="s">
        <v>366</v>
      </c>
      <c r="C974" s="343" t="s">
        <v>38</v>
      </c>
      <c r="D974" s="344">
        <v>61265.49</v>
      </c>
      <c r="E974" s="502">
        <v>61265.49</v>
      </c>
      <c r="F974" s="499"/>
      <c r="G974" s="344">
        <v>100</v>
      </c>
      <c r="L974" s="502"/>
      <c r="M974" s="499"/>
    </row>
    <row r="975" spans="1:13" x14ac:dyDescent="0.25">
      <c r="A975" s="342" t="s">
        <v>324</v>
      </c>
      <c r="B975" s="342" t="s">
        <v>419</v>
      </c>
      <c r="C975" s="343" t="s">
        <v>108</v>
      </c>
      <c r="D975" s="344">
        <v>18000</v>
      </c>
      <c r="E975" s="502">
        <v>18000</v>
      </c>
      <c r="F975" s="499"/>
      <c r="G975" s="344">
        <v>100</v>
      </c>
      <c r="L975" s="502"/>
      <c r="M975" s="499"/>
    </row>
    <row r="976" spans="1:13" x14ac:dyDescent="0.25">
      <c r="A976" s="345" t="s">
        <v>1088</v>
      </c>
      <c r="B976" s="345" t="s">
        <v>303</v>
      </c>
      <c r="C976" s="346" t="s">
        <v>975</v>
      </c>
      <c r="D976" s="347">
        <v>18000</v>
      </c>
      <c r="E976" s="503">
        <v>18000</v>
      </c>
      <c r="F976" s="499"/>
      <c r="G976" s="347">
        <v>100</v>
      </c>
      <c r="L976" s="502"/>
      <c r="M976" s="499"/>
    </row>
    <row r="977" spans="1:13" x14ac:dyDescent="0.25">
      <c r="A977" s="342" t="s">
        <v>324</v>
      </c>
      <c r="B977" s="342" t="s">
        <v>429</v>
      </c>
      <c r="C977" s="343" t="s">
        <v>110</v>
      </c>
      <c r="D977" s="344">
        <v>43265.49</v>
      </c>
      <c r="E977" s="502">
        <v>43265.49</v>
      </c>
      <c r="F977" s="499"/>
      <c r="G977" s="344">
        <v>100</v>
      </c>
      <c r="L977" s="502"/>
      <c r="M977" s="499"/>
    </row>
    <row r="978" spans="1:13" x14ac:dyDescent="0.25">
      <c r="A978" s="345" t="s">
        <v>1089</v>
      </c>
      <c r="B978" s="345" t="s">
        <v>304</v>
      </c>
      <c r="C978" s="346" t="s">
        <v>1083</v>
      </c>
      <c r="D978" s="347">
        <v>43265.49</v>
      </c>
      <c r="E978" s="503">
        <v>43265.49</v>
      </c>
      <c r="F978" s="499"/>
      <c r="G978" s="347">
        <v>100</v>
      </c>
      <c r="L978" s="502"/>
      <c r="M978" s="499"/>
    </row>
    <row r="979" spans="1:13" hidden="1" x14ac:dyDescent="0.25">
      <c r="A979" s="336" t="s">
        <v>352</v>
      </c>
      <c r="B979" s="336" t="s">
        <v>498</v>
      </c>
      <c r="C979" s="337" t="s">
        <v>499</v>
      </c>
      <c r="D979" s="338">
        <v>64259.79</v>
      </c>
      <c r="E979" s="498">
        <v>64058.18</v>
      </c>
      <c r="F979" s="499"/>
      <c r="G979" s="338">
        <v>99.686257922722746</v>
      </c>
    </row>
    <row r="980" spans="1:13" hidden="1" x14ac:dyDescent="0.25">
      <c r="A980" s="339" t="s">
        <v>324</v>
      </c>
      <c r="B980" s="339" t="s">
        <v>354</v>
      </c>
      <c r="C980" s="340" t="s">
        <v>24</v>
      </c>
      <c r="D980" s="341">
        <v>64259.79</v>
      </c>
      <c r="E980" s="506">
        <v>64058.18</v>
      </c>
      <c r="F980" s="499"/>
      <c r="G980" s="341">
        <v>99.686257922722746</v>
      </c>
    </row>
    <row r="981" spans="1:13" hidden="1" x14ac:dyDescent="0.25">
      <c r="A981" s="342" t="s">
        <v>324</v>
      </c>
      <c r="B981" s="342" t="s">
        <v>366</v>
      </c>
      <c r="C981" s="343" t="s">
        <v>38</v>
      </c>
      <c r="D981" s="344">
        <v>64259.79</v>
      </c>
      <c r="E981" s="502">
        <v>64058.18</v>
      </c>
      <c r="F981" s="499"/>
      <c r="G981" s="344">
        <v>99.686257922722746</v>
      </c>
    </row>
    <row r="982" spans="1:13" hidden="1" x14ac:dyDescent="0.25">
      <c r="A982" s="342" t="s">
        <v>324</v>
      </c>
      <c r="B982" s="342" t="s">
        <v>419</v>
      </c>
      <c r="C982" s="343" t="s">
        <v>108</v>
      </c>
      <c r="D982" s="344">
        <v>22259.79</v>
      </c>
      <c r="E982" s="502">
        <v>22090.42</v>
      </c>
      <c r="F982" s="499"/>
      <c r="G982" s="344">
        <v>99.239121303480403</v>
      </c>
    </row>
    <row r="983" spans="1:13" hidden="1" x14ac:dyDescent="0.25">
      <c r="A983" s="345" t="s">
        <v>1090</v>
      </c>
      <c r="B983" s="345" t="s">
        <v>303</v>
      </c>
      <c r="C983" s="346" t="s">
        <v>975</v>
      </c>
      <c r="D983" s="347">
        <v>22259.79</v>
      </c>
      <c r="E983" s="503">
        <v>22090.42</v>
      </c>
      <c r="F983" s="499"/>
      <c r="G983" s="347">
        <v>99.239121303480403</v>
      </c>
    </row>
    <row r="984" spans="1:13" hidden="1" x14ac:dyDescent="0.25">
      <c r="A984" s="342" t="s">
        <v>324</v>
      </c>
      <c r="B984" s="342" t="s">
        <v>429</v>
      </c>
      <c r="C984" s="343" t="s">
        <v>110</v>
      </c>
      <c r="D984" s="344">
        <v>42000</v>
      </c>
      <c r="E984" s="502">
        <v>41967.76</v>
      </c>
      <c r="F984" s="499"/>
      <c r="G984" s="344">
        <v>99.923238095238091</v>
      </c>
    </row>
    <row r="985" spans="1:13" hidden="1" x14ac:dyDescent="0.25">
      <c r="A985" s="345" t="s">
        <v>1091</v>
      </c>
      <c r="B985" s="345" t="s">
        <v>304</v>
      </c>
      <c r="C985" s="346" t="s">
        <v>1083</v>
      </c>
      <c r="D985" s="347">
        <v>42000</v>
      </c>
      <c r="E985" s="503">
        <v>41967.76</v>
      </c>
      <c r="F985" s="499"/>
      <c r="G985" s="347">
        <v>99.923238095238091</v>
      </c>
    </row>
    <row r="986" spans="1:13" hidden="1" x14ac:dyDescent="0.25">
      <c r="A986" s="336" t="s">
        <v>352</v>
      </c>
      <c r="B986" s="336" t="s">
        <v>399</v>
      </c>
      <c r="C986" s="337" t="s">
        <v>400</v>
      </c>
      <c r="D986" s="338">
        <v>32480.16</v>
      </c>
      <c r="E986" s="498">
        <v>31230.15</v>
      </c>
      <c r="F986" s="499"/>
      <c r="G986" s="338">
        <v>96.151466002630528</v>
      </c>
    </row>
    <row r="987" spans="1:13" hidden="1" x14ac:dyDescent="0.25">
      <c r="A987" s="339" t="s">
        <v>324</v>
      </c>
      <c r="B987" s="339" t="s">
        <v>354</v>
      </c>
      <c r="C987" s="340" t="s">
        <v>24</v>
      </c>
      <c r="D987" s="341">
        <v>32480.16</v>
      </c>
      <c r="E987" s="506">
        <v>31230.15</v>
      </c>
      <c r="F987" s="499"/>
      <c r="G987" s="341">
        <v>96.151466002630528</v>
      </c>
    </row>
    <row r="988" spans="1:13" hidden="1" x14ac:dyDescent="0.25">
      <c r="A988" s="342" t="s">
        <v>324</v>
      </c>
      <c r="B988" s="342" t="s">
        <v>366</v>
      </c>
      <c r="C988" s="343" t="s">
        <v>38</v>
      </c>
      <c r="D988" s="344">
        <v>32480.16</v>
      </c>
      <c r="E988" s="502">
        <v>31230.15</v>
      </c>
      <c r="F988" s="499"/>
      <c r="G988" s="344">
        <v>96.151466002630528</v>
      </c>
    </row>
    <row r="989" spans="1:13" hidden="1" x14ac:dyDescent="0.25">
      <c r="A989" s="342" t="s">
        <v>324</v>
      </c>
      <c r="B989" s="342" t="s">
        <v>419</v>
      </c>
      <c r="C989" s="343" t="s">
        <v>108</v>
      </c>
      <c r="D989" s="344">
        <v>8000</v>
      </c>
      <c r="E989" s="502">
        <v>7999.99</v>
      </c>
      <c r="F989" s="499"/>
      <c r="G989" s="344">
        <v>99.999875000000003</v>
      </c>
    </row>
    <row r="990" spans="1:13" hidden="1" x14ac:dyDescent="0.25">
      <c r="A990" s="345" t="s">
        <v>1092</v>
      </c>
      <c r="B990" s="345" t="s">
        <v>303</v>
      </c>
      <c r="C990" s="346" t="s">
        <v>975</v>
      </c>
      <c r="D990" s="347">
        <v>8000</v>
      </c>
      <c r="E990" s="503">
        <v>7999.99</v>
      </c>
      <c r="F990" s="499"/>
      <c r="G990" s="347">
        <v>99.999875000000003</v>
      </c>
    </row>
    <row r="991" spans="1:13" hidden="1" x14ac:dyDescent="0.25">
      <c r="A991" s="342" t="s">
        <v>324</v>
      </c>
      <c r="B991" s="342" t="s">
        <v>429</v>
      </c>
      <c r="C991" s="343" t="s">
        <v>110</v>
      </c>
      <c r="D991" s="344">
        <v>24480.16</v>
      </c>
      <c r="E991" s="502">
        <v>23230.16</v>
      </c>
      <c r="F991" s="499"/>
      <c r="G991" s="344">
        <v>94.893824223371084</v>
      </c>
    </row>
    <row r="992" spans="1:13" hidden="1" x14ac:dyDescent="0.25">
      <c r="A992" s="345" t="s">
        <v>1093</v>
      </c>
      <c r="B992" s="345" t="s">
        <v>304</v>
      </c>
      <c r="C992" s="346" t="s">
        <v>1083</v>
      </c>
      <c r="D992" s="347">
        <v>24480.16</v>
      </c>
      <c r="E992" s="503">
        <v>23230.16</v>
      </c>
      <c r="F992" s="499"/>
      <c r="G992" s="347">
        <v>94.893824223371084</v>
      </c>
    </row>
    <row r="993" spans="1:7" hidden="1" x14ac:dyDescent="0.25">
      <c r="A993" s="336" t="s">
        <v>352</v>
      </c>
      <c r="B993" s="336" t="s">
        <v>541</v>
      </c>
      <c r="C993" s="337" t="s">
        <v>542</v>
      </c>
      <c r="D993" s="338">
        <v>203905.89</v>
      </c>
      <c r="E993" s="498">
        <v>203905.89</v>
      </c>
      <c r="F993" s="499"/>
      <c r="G993" s="338">
        <v>100</v>
      </c>
    </row>
    <row r="994" spans="1:7" hidden="1" x14ac:dyDescent="0.25">
      <c r="A994" s="339" t="s">
        <v>324</v>
      </c>
      <c r="B994" s="339" t="s">
        <v>354</v>
      </c>
      <c r="C994" s="340" t="s">
        <v>24</v>
      </c>
      <c r="D994" s="341">
        <v>203905.89</v>
      </c>
      <c r="E994" s="506">
        <v>203905.89</v>
      </c>
      <c r="F994" s="499"/>
      <c r="G994" s="341">
        <v>100</v>
      </c>
    </row>
    <row r="995" spans="1:7" hidden="1" x14ac:dyDescent="0.25">
      <c r="A995" s="342" t="s">
        <v>324</v>
      </c>
      <c r="B995" s="342" t="s">
        <v>366</v>
      </c>
      <c r="C995" s="343" t="s">
        <v>38</v>
      </c>
      <c r="D995" s="344">
        <v>203905.89</v>
      </c>
      <c r="E995" s="502">
        <v>203905.89</v>
      </c>
      <c r="F995" s="499"/>
      <c r="G995" s="344">
        <v>100</v>
      </c>
    </row>
    <row r="996" spans="1:7" hidden="1" x14ac:dyDescent="0.25">
      <c r="A996" s="342" t="s">
        <v>324</v>
      </c>
      <c r="B996" s="342" t="s">
        <v>419</v>
      </c>
      <c r="C996" s="343" t="s">
        <v>108</v>
      </c>
      <c r="D996" s="344">
        <v>30000</v>
      </c>
      <c r="E996" s="502">
        <v>30000</v>
      </c>
      <c r="F996" s="499"/>
      <c r="G996" s="344">
        <v>100</v>
      </c>
    </row>
    <row r="997" spans="1:7" hidden="1" x14ac:dyDescent="0.25">
      <c r="A997" s="345" t="s">
        <v>1094</v>
      </c>
      <c r="B997" s="345" t="s">
        <v>303</v>
      </c>
      <c r="C997" s="346" t="s">
        <v>975</v>
      </c>
      <c r="D997" s="347">
        <v>30000</v>
      </c>
      <c r="E997" s="503">
        <v>30000</v>
      </c>
      <c r="F997" s="499"/>
      <c r="G997" s="347">
        <v>100</v>
      </c>
    </row>
    <row r="998" spans="1:7" hidden="1" x14ac:dyDescent="0.25">
      <c r="A998" s="342" t="s">
        <v>324</v>
      </c>
      <c r="B998" s="342" t="s">
        <v>429</v>
      </c>
      <c r="C998" s="343" t="s">
        <v>110</v>
      </c>
      <c r="D998" s="344">
        <v>173905.89</v>
      </c>
      <c r="E998" s="502">
        <v>173905.89</v>
      </c>
      <c r="F998" s="499"/>
      <c r="G998" s="344">
        <v>100</v>
      </c>
    </row>
    <row r="999" spans="1:7" hidden="1" x14ac:dyDescent="0.25">
      <c r="A999" s="345" t="s">
        <v>1095</v>
      </c>
      <c r="B999" s="345" t="s">
        <v>304</v>
      </c>
      <c r="C999" s="346" t="s">
        <v>1083</v>
      </c>
      <c r="D999" s="347">
        <v>169905.89</v>
      </c>
      <c r="E999" s="503">
        <v>173905.89</v>
      </c>
      <c r="F999" s="499"/>
      <c r="G999" s="347">
        <v>102.35424445850582</v>
      </c>
    </row>
    <row r="1000" spans="1:7" hidden="1" x14ac:dyDescent="0.25">
      <c r="A1000" s="345" t="s">
        <v>1096</v>
      </c>
      <c r="B1000" s="345" t="s">
        <v>436</v>
      </c>
      <c r="C1000" s="346" t="s">
        <v>98</v>
      </c>
      <c r="D1000" s="347">
        <v>4000</v>
      </c>
      <c r="E1000" s="503">
        <v>0</v>
      </c>
      <c r="F1000" s="499"/>
      <c r="G1000" s="347">
        <v>0</v>
      </c>
    </row>
    <row r="1001" spans="1:7" hidden="1" x14ac:dyDescent="0.25">
      <c r="A1001" s="336" t="s">
        <v>352</v>
      </c>
      <c r="B1001" s="336" t="s">
        <v>569</v>
      </c>
      <c r="C1001" s="337" t="s">
        <v>570</v>
      </c>
      <c r="D1001" s="338">
        <v>62838.75</v>
      </c>
      <c r="E1001" s="498">
        <v>62838.75</v>
      </c>
      <c r="F1001" s="499"/>
      <c r="G1001" s="338">
        <v>100</v>
      </c>
    </row>
    <row r="1002" spans="1:7" hidden="1" x14ac:dyDescent="0.25">
      <c r="A1002" s="339" t="s">
        <v>324</v>
      </c>
      <c r="B1002" s="339" t="s">
        <v>354</v>
      </c>
      <c r="C1002" s="340" t="s">
        <v>24</v>
      </c>
      <c r="D1002" s="341">
        <v>62838.75</v>
      </c>
      <c r="E1002" s="506">
        <v>62838.75</v>
      </c>
      <c r="F1002" s="499"/>
      <c r="G1002" s="341">
        <v>100</v>
      </c>
    </row>
    <row r="1003" spans="1:7" hidden="1" x14ac:dyDescent="0.25">
      <c r="A1003" s="342" t="s">
        <v>324</v>
      </c>
      <c r="B1003" s="342" t="s">
        <v>366</v>
      </c>
      <c r="C1003" s="343" t="s">
        <v>38</v>
      </c>
      <c r="D1003" s="344">
        <v>62838.75</v>
      </c>
      <c r="E1003" s="502">
        <v>62838.75</v>
      </c>
      <c r="F1003" s="499"/>
      <c r="G1003" s="344">
        <v>100</v>
      </c>
    </row>
    <row r="1004" spans="1:7" hidden="1" x14ac:dyDescent="0.25">
      <c r="A1004" s="342" t="s">
        <v>324</v>
      </c>
      <c r="B1004" s="342" t="s">
        <v>419</v>
      </c>
      <c r="C1004" s="343" t="s">
        <v>108</v>
      </c>
      <c r="D1004" s="344">
        <v>34109.72</v>
      </c>
      <c r="E1004" s="502">
        <v>34109.72</v>
      </c>
      <c r="F1004" s="499"/>
      <c r="G1004" s="344">
        <v>100</v>
      </c>
    </row>
    <row r="1005" spans="1:7" hidden="1" x14ac:dyDescent="0.25">
      <c r="A1005" s="345" t="s">
        <v>1097</v>
      </c>
      <c r="B1005" s="345" t="s">
        <v>303</v>
      </c>
      <c r="C1005" s="346" t="s">
        <v>975</v>
      </c>
      <c r="D1005" s="347">
        <v>34109.72</v>
      </c>
      <c r="E1005" s="503">
        <v>34109.72</v>
      </c>
      <c r="F1005" s="499"/>
      <c r="G1005" s="347">
        <v>100</v>
      </c>
    </row>
    <row r="1006" spans="1:7" hidden="1" x14ac:dyDescent="0.25">
      <c r="A1006" s="342" t="s">
        <v>324</v>
      </c>
      <c r="B1006" s="342" t="s">
        <v>429</v>
      </c>
      <c r="C1006" s="343" t="s">
        <v>110</v>
      </c>
      <c r="D1006" s="344">
        <v>28729.03</v>
      </c>
      <c r="E1006" s="502">
        <v>28729.03</v>
      </c>
      <c r="F1006" s="499"/>
      <c r="G1006" s="344">
        <v>100</v>
      </c>
    </row>
    <row r="1007" spans="1:7" hidden="1" x14ac:dyDescent="0.25">
      <c r="A1007" s="345" t="s">
        <v>1098</v>
      </c>
      <c r="B1007" s="345" t="s">
        <v>304</v>
      </c>
      <c r="C1007" s="346" t="s">
        <v>1083</v>
      </c>
      <c r="D1007" s="347">
        <v>28229.03</v>
      </c>
      <c r="E1007" s="503">
        <v>28729.03</v>
      </c>
      <c r="F1007" s="499"/>
      <c r="G1007" s="347">
        <v>101.77122628726528</v>
      </c>
    </row>
    <row r="1008" spans="1:7" hidden="1" x14ac:dyDescent="0.25">
      <c r="A1008" s="345" t="s">
        <v>1099</v>
      </c>
      <c r="B1008" s="345" t="s">
        <v>436</v>
      </c>
      <c r="C1008" s="346" t="s">
        <v>98</v>
      </c>
      <c r="D1008" s="347">
        <v>500</v>
      </c>
      <c r="E1008" s="503">
        <v>0</v>
      </c>
      <c r="F1008" s="499"/>
      <c r="G1008" s="347">
        <v>0</v>
      </c>
    </row>
    <row r="1009" spans="1:7" hidden="1" x14ac:dyDescent="0.25">
      <c r="A1009" s="336" t="s">
        <v>352</v>
      </c>
      <c r="B1009" s="336" t="s">
        <v>591</v>
      </c>
      <c r="C1009" s="337" t="s">
        <v>592</v>
      </c>
      <c r="D1009" s="338">
        <v>39856.5</v>
      </c>
      <c r="E1009" s="498">
        <v>39856.5</v>
      </c>
      <c r="F1009" s="499"/>
      <c r="G1009" s="338">
        <v>100</v>
      </c>
    </row>
    <row r="1010" spans="1:7" hidden="1" x14ac:dyDescent="0.25">
      <c r="A1010" s="339" t="s">
        <v>324</v>
      </c>
      <c r="B1010" s="339" t="s">
        <v>354</v>
      </c>
      <c r="C1010" s="340" t="s">
        <v>24</v>
      </c>
      <c r="D1010" s="341">
        <v>39856.5</v>
      </c>
      <c r="E1010" s="506">
        <v>39856.5</v>
      </c>
      <c r="F1010" s="499"/>
      <c r="G1010" s="341">
        <v>100</v>
      </c>
    </row>
    <row r="1011" spans="1:7" hidden="1" x14ac:dyDescent="0.25">
      <c r="A1011" s="342" t="s">
        <v>324</v>
      </c>
      <c r="B1011" s="342" t="s">
        <v>366</v>
      </c>
      <c r="C1011" s="343" t="s">
        <v>38</v>
      </c>
      <c r="D1011" s="344">
        <v>39856.5</v>
      </c>
      <c r="E1011" s="502">
        <v>39856.5</v>
      </c>
      <c r="F1011" s="499"/>
      <c r="G1011" s="344">
        <v>100</v>
      </c>
    </row>
    <row r="1012" spans="1:7" hidden="1" x14ac:dyDescent="0.25">
      <c r="A1012" s="342" t="s">
        <v>324</v>
      </c>
      <c r="B1012" s="342" t="s">
        <v>419</v>
      </c>
      <c r="C1012" s="343" t="s">
        <v>108</v>
      </c>
      <c r="D1012" s="344">
        <v>20856.5</v>
      </c>
      <c r="E1012" s="502">
        <v>20856.5</v>
      </c>
      <c r="F1012" s="499"/>
      <c r="G1012" s="344">
        <v>100</v>
      </c>
    </row>
    <row r="1013" spans="1:7" hidden="1" x14ac:dyDescent="0.25">
      <c r="A1013" s="345" t="s">
        <v>1100</v>
      </c>
      <c r="B1013" s="345" t="s">
        <v>303</v>
      </c>
      <c r="C1013" s="346" t="s">
        <v>975</v>
      </c>
      <c r="D1013" s="347">
        <v>20856.5</v>
      </c>
      <c r="E1013" s="503">
        <v>20856.5</v>
      </c>
      <c r="F1013" s="499"/>
      <c r="G1013" s="347">
        <v>100</v>
      </c>
    </row>
    <row r="1014" spans="1:7" hidden="1" x14ac:dyDescent="0.25">
      <c r="A1014" s="342" t="s">
        <v>324</v>
      </c>
      <c r="B1014" s="342" t="s">
        <v>429</v>
      </c>
      <c r="C1014" s="343" t="s">
        <v>110</v>
      </c>
      <c r="D1014" s="344">
        <v>19000</v>
      </c>
      <c r="E1014" s="502">
        <v>19000</v>
      </c>
      <c r="F1014" s="499"/>
      <c r="G1014" s="344">
        <v>100</v>
      </c>
    </row>
    <row r="1015" spans="1:7" hidden="1" x14ac:dyDescent="0.25">
      <c r="A1015" s="345" t="s">
        <v>1101</v>
      </c>
      <c r="B1015" s="345" t="s">
        <v>304</v>
      </c>
      <c r="C1015" s="346" t="s">
        <v>1083</v>
      </c>
      <c r="D1015" s="347">
        <v>19000</v>
      </c>
      <c r="E1015" s="503">
        <v>19000</v>
      </c>
      <c r="F1015" s="499"/>
      <c r="G1015" s="347">
        <v>100</v>
      </c>
    </row>
    <row r="1016" spans="1:7" hidden="1" x14ac:dyDescent="0.25">
      <c r="A1016" s="336" t="s">
        <v>352</v>
      </c>
      <c r="B1016" s="336" t="s">
        <v>611</v>
      </c>
      <c r="C1016" s="337" t="s">
        <v>612</v>
      </c>
      <c r="D1016" s="338">
        <v>98758.53</v>
      </c>
      <c r="E1016" s="498">
        <v>98758.53</v>
      </c>
      <c r="F1016" s="499"/>
      <c r="G1016" s="338">
        <v>100</v>
      </c>
    </row>
    <row r="1017" spans="1:7" hidden="1" x14ac:dyDescent="0.25">
      <c r="A1017" s="339" t="s">
        <v>324</v>
      </c>
      <c r="B1017" s="339" t="s">
        <v>354</v>
      </c>
      <c r="C1017" s="340" t="s">
        <v>24</v>
      </c>
      <c r="D1017" s="341">
        <v>98758.53</v>
      </c>
      <c r="E1017" s="506">
        <v>98758.53</v>
      </c>
      <c r="F1017" s="499"/>
      <c r="G1017" s="341">
        <v>100</v>
      </c>
    </row>
    <row r="1018" spans="1:7" hidden="1" x14ac:dyDescent="0.25">
      <c r="A1018" s="342" t="s">
        <v>324</v>
      </c>
      <c r="B1018" s="342" t="s">
        <v>366</v>
      </c>
      <c r="C1018" s="343" t="s">
        <v>38</v>
      </c>
      <c r="D1018" s="344">
        <v>98758.53</v>
      </c>
      <c r="E1018" s="502">
        <v>98758.53</v>
      </c>
      <c r="F1018" s="499"/>
      <c r="G1018" s="344">
        <v>100</v>
      </c>
    </row>
    <row r="1019" spans="1:7" hidden="1" x14ac:dyDescent="0.25">
      <c r="A1019" s="342" t="s">
        <v>324</v>
      </c>
      <c r="B1019" s="342" t="s">
        <v>419</v>
      </c>
      <c r="C1019" s="343" t="s">
        <v>108</v>
      </c>
      <c r="D1019" s="344">
        <v>34758.53</v>
      </c>
      <c r="E1019" s="502">
        <v>34758.53</v>
      </c>
      <c r="F1019" s="499"/>
      <c r="G1019" s="344">
        <v>100</v>
      </c>
    </row>
    <row r="1020" spans="1:7" hidden="1" x14ac:dyDescent="0.25">
      <c r="A1020" s="345" t="s">
        <v>1102</v>
      </c>
      <c r="B1020" s="345" t="s">
        <v>303</v>
      </c>
      <c r="C1020" s="346" t="s">
        <v>975</v>
      </c>
      <c r="D1020" s="347">
        <v>34758.53</v>
      </c>
      <c r="E1020" s="503">
        <v>34758.53</v>
      </c>
      <c r="F1020" s="499"/>
      <c r="G1020" s="347">
        <v>100</v>
      </c>
    </row>
    <row r="1021" spans="1:7" hidden="1" x14ac:dyDescent="0.25">
      <c r="A1021" s="342" t="s">
        <v>324</v>
      </c>
      <c r="B1021" s="342" t="s">
        <v>429</v>
      </c>
      <c r="C1021" s="343" t="s">
        <v>110</v>
      </c>
      <c r="D1021" s="344">
        <v>64000</v>
      </c>
      <c r="E1021" s="502">
        <v>64000</v>
      </c>
      <c r="F1021" s="499"/>
      <c r="G1021" s="344">
        <v>100</v>
      </c>
    </row>
    <row r="1022" spans="1:7" hidden="1" x14ac:dyDescent="0.25">
      <c r="A1022" s="345" t="s">
        <v>1103</v>
      </c>
      <c r="B1022" s="345" t="s">
        <v>304</v>
      </c>
      <c r="C1022" s="346" t="s">
        <v>1083</v>
      </c>
      <c r="D1022" s="347">
        <v>62000</v>
      </c>
      <c r="E1022" s="503">
        <v>63500</v>
      </c>
      <c r="F1022" s="499"/>
      <c r="G1022" s="347">
        <v>102.41935483870968</v>
      </c>
    </row>
    <row r="1023" spans="1:7" hidden="1" x14ac:dyDescent="0.25">
      <c r="A1023" s="345" t="s">
        <v>1104</v>
      </c>
      <c r="B1023" s="345" t="s">
        <v>436</v>
      </c>
      <c r="C1023" s="346" t="s">
        <v>98</v>
      </c>
      <c r="D1023" s="347">
        <v>2000</v>
      </c>
      <c r="E1023" s="503">
        <v>500</v>
      </c>
      <c r="F1023" s="499"/>
      <c r="G1023" s="347">
        <v>25</v>
      </c>
    </row>
    <row r="1024" spans="1:7" hidden="1" x14ac:dyDescent="0.25">
      <c r="A1024" s="336" t="s">
        <v>352</v>
      </c>
      <c r="B1024" s="336" t="s">
        <v>634</v>
      </c>
      <c r="C1024" s="337" t="s">
        <v>635</v>
      </c>
      <c r="D1024" s="338">
        <v>105736.17</v>
      </c>
      <c r="E1024" s="498">
        <v>105736.17</v>
      </c>
      <c r="F1024" s="499"/>
      <c r="G1024" s="338">
        <v>100</v>
      </c>
    </row>
    <row r="1025" spans="1:7" hidden="1" x14ac:dyDescent="0.25">
      <c r="A1025" s="339" t="s">
        <v>324</v>
      </c>
      <c r="B1025" s="339" t="s">
        <v>354</v>
      </c>
      <c r="C1025" s="340" t="s">
        <v>24</v>
      </c>
      <c r="D1025" s="341">
        <v>105736.17</v>
      </c>
      <c r="E1025" s="506">
        <v>105736.17</v>
      </c>
      <c r="F1025" s="499"/>
      <c r="G1025" s="341">
        <v>100</v>
      </c>
    </row>
    <row r="1026" spans="1:7" hidden="1" x14ac:dyDescent="0.25">
      <c r="A1026" s="342" t="s">
        <v>324</v>
      </c>
      <c r="B1026" s="342" t="s">
        <v>366</v>
      </c>
      <c r="C1026" s="343" t="s">
        <v>38</v>
      </c>
      <c r="D1026" s="344">
        <v>105736.17</v>
      </c>
      <c r="E1026" s="502">
        <v>105736.17</v>
      </c>
      <c r="F1026" s="499"/>
      <c r="G1026" s="344">
        <v>100</v>
      </c>
    </row>
    <row r="1027" spans="1:7" hidden="1" x14ac:dyDescent="0.25">
      <c r="A1027" s="342" t="s">
        <v>324</v>
      </c>
      <c r="B1027" s="342" t="s">
        <v>419</v>
      </c>
      <c r="C1027" s="343" t="s">
        <v>108</v>
      </c>
      <c r="D1027" s="344">
        <v>33250</v>
      </c>
      <c r="E1027" s="502">
        <v>33250</v>
      </c>
      <c r="F1027" s="499"/>
      <c r="G1027" s="344">
        <v>100</v>
      </c>
    </row>
    <row r="1028" spans="1:7" hidden="1" x14ac:dyDescent="0.25">
      <c r="A1028" s="345" t="s">
        <v>1105</v>
      </c>
      <c r="B1028" s="345" t="s">
        <v>303</v>
      </c>
      <c r="C1028" s="346" t="s">
        <v>975</v>
      </c>
      <c r="D1028" s="347">
        <v>33250</v>
      </c>
      <c r="E1028" s="503">
        <v>33250</v>
      </c>
      <c r="F1028" s="499"/>
      <c r="G1028" s="347">
        <v>100</v>
      </c>
    </row>
    <row r="1029" spans="1:7" hidden="1" x14ac:dyDescent="0.25">
      <c r="A1029" s="342" t="s">
        <v>324</v>
      </c>
      <c r="B1029" s="342" t="s">
        <v>429</v>
      </c>
      <c r="C1029" s="343" t="s">
        <v>110</v>
      </c>
      <c r="D1029" s="344">
        <v>72486.17</v>
      </c>
      <c r="E1029" s="502">
        <v>72486.17</v>
      </c>
      <c r="F1029" s="499"/>
      <c r="G1029" s="344">
        <v>100</v>
      </c>
    </row>
    <row r="1030" spans="1:7" hidden="1" x14ac:dyDescent="0.25">
      <c r="A1030" s="345" t="s">
        <v>1106</v>
      </c>
      <c r="B1030" s="345" t="s">
        <v>304</v>
      </c>
      <c r="C1030" s="346" t="s">
        <v>1083</v>
      </c>
      <c r="D1030" s="347">
        <v>72386.17</v>
      </c>
      <c r="E1030" s="503">
        <v>72486.17</v>
      </c>
      <c r="F1030" s="499"/>
      <c r="G1030" s="347">
        <v>100.13814793627014</v>
      </c>
    </row>
    <row r="1031" spans="1:7" hidden="1" x14ac:dyDescent="0.25">
      <c r="A1031" s="345" t="s">
        <v>1107</v>
      </c>
      <c r="B1031" s="345" t="s">
        <v>436</v>
      </c>
      <c r="C1031" s="346" t="s">
        <v>98</v>
      </c>
      <c r="D1031" s="347">
        <v>100</v>
      </c>
      <c r="E1031" s="503">
        <v>0</v>
      </c>
      <c r="F1031" s="499"/>
      <c r="G1031" s="347">
        <v>0</v>
      </c>
    </row>
    <row r="1032" spans="1:7" hidden="1" x14ac:dyDescent="0.25">
      <c r="A1032" s="336" t="s">
        <v>352</v>
      </c>
      <c r="B1032" s="336" t="s">
        <v>657</v>
      </c>
      <c r="C1032" s="337" t="s">
        <v>658</v>
      </c>
      <c r="D1032" s="338">
        <v>97976.52</v>
      </c>
      <c r="E1032" s="498">
        <v>97976.49</v>
      </c>
      <c r="F1032" s="499"/>
      <c r="G1032" s="338">
        <v>99.999969380418904</v>
      </c>
    </row>
    <row r="1033" spans="1:7" hidden="1" x14ac:dyDescent="0.25">
      <c r="A1033" s="339" t="s">
        <v>324</v>
      </c>
      <c r="B1033" s="339" t="s">
        <v>354</v>
      </c>
      <c r="C1033" s="340" t="s">
        <v>24</v>
      </c>
      <c r="D1033" s="341">
        <v>97976.52</v>
      </c>
      <c r="E1033" s="506">
        <v>97976.49</v>
      </c>
      <c r="F1033" s="499"/>
      <c r="G1033" s="341">
        <v>99.999969380418904</v>
      </c>
    </row>
    <row r="1034" spans="1:7" hidden="1" x14ac:dyDescent="0.25">
      <c r="A1034" s="342" t="s">
        <v>324</v>
      </c>
      <c r="B1034" s="342" t="s">
        <v>366</v>
      </c>
      <c r="C1034" s="343" t="s">
        <v>38</v>
      </c>
      <c r="D1034" s="344">
        <v>97976.52</v>
      </c>
      <c r="E1034" s="502">
        <v>97976.49</v>
      </c>
      <c r="F1034" s="499"/>
      <c r="G1034" s="344">
        <v>99.999969380418904</v>
      </c>
    </row>
    <row r="1035" spans="1:7" hidden="1" x14ac:dyDescent="0.25">
      <c r="A1035" s="342" t="s">
        <v>324</v>
      </c>
      <c r="B1035" s="342" t="s">
        <v>419</v>
      </c>
      <c r="C1035" s="343" t="s">
        <v>108</v>
      </c>
      <c r="D1035" s="344">
        <v>20000</v>
      </c>
      <c r="E1035" s="502">
        <v>20000</v>
      </c>
      <c r="F1035" s="499"/>
      <c r="G1035" s="344">
        <v>100</v>
      </c>
    </row>
    <row r="1036" spans="1:7" hidden="1" x14ac:dyDescent="0.25">
      <c r="A1036" s="345" t="s">
        <v>1108</v>
      </c>
      <c r="B1036" s="345" t="s">
        <v>303</v>
      </c>
      <c r="C1036" s="346" t="s">
        <v>975</v>
      </c>
      <c r="D1036" s="347">
        <v>20000</v>
      </c>
      <c r="E1036" s="503">
        <v>20000</v>
      </c>
      <c r="F1036" s="499"/>
      <c r="G1036" s="347">
        <v>100</v>
      </c>
    </row>
    <row r="1037" spans="1:7" hidden="1" x14ac:dyDescent="0.25">
      <c r="A1037" s="345" t="s">
        <v>1109</v>
      </c>
      <c r="B1037" s="345" t="s">
        <v>303</v>
      </c>
      <c r="C1037" s="346" t="s">
        <v>975</v>
      </c>
      <c r="D1037" s="347">
        <v>0</v>
      </c>
      <c r="E1037" s="503">
        <v>0</v>
      </c>
      <c r="F1037" s="499"/>
      <c r="G1037" s="347">
        <v>0</v>
      </c>
    </row>
    <row r="1038" spans="1:7" hidden="1" x14ac:dyDescent="0.25">
      <c r="A1038" s="342" t="s">
        <v>324</v>
      </c>
      <c r="B1038" s="342" t="s">
        <v>429</v>
      </c>
      <c r="C1038" s="343" t="s">
        <v>110</v>
      </c>
      <c r="D1038" s="344">
        <v>77976.52</v>
      </c>
      <c r="E1038" s="502">
        <v>77976.490000000005</v>
      </c>
      <c r="F1038" s="499"/>
      <c r="G1038" s="344">
        <v>99.999961526880142</v>
      </c>
    </row>
    <row r="1039" spans="1:7" hidden="1" x14ac:dyDescent="0.25">
      <c r="A1039" s="345" t="s">
        <v>1110</v>
      </c>
      <c r="B1039" s="345" t="s">
        <v>304</v>
      </c>
      <c r="C1039" s="346" t="s">
        <v>1083</v>
      </c>
      <c r="D1039" s="347">
        <v>77976.52</v>
      </c>
      <c r="E1039" s="503">
        <v>77976.490000000005</v>
      </c>
      <c r="F1039" s="499"/>
      <c r="G1039" s="347">
        <v>99.999961526880142</v>
      </c>
    </row>
    <row r="1040" spans="1:7" hidden="1" x14ac:dyDescent="0.25">
      <c r="A1040" s="345" t="s">
        <v>1111</v>
      </c>
      <c r="B1040" s="345" t="s">
        <v>304</v>
      </c>
      <c r="C1040" s="346" t="s">
        <v>1083</v>
      </c>
      <c r="D1040" s="347">
        <v>0</v>
      </c>
      <c r="E1040" s="503">
        <v>0</v>
      </c>
      <c r="F1040" s="499"/>
      <c r="G1040" s="347">
        <v>0</v>
      </c>
    </row>
    <row r="1041" spans="1:7" hidden="1" x14ac:dyDescent="0.25">
      <c r="A1041" s="336" t="s">
        <v>352</v>
      </c>
      <c r="B1041" s="336" t="s">
        <v>676</v>
      </c>
      <c r="C1041" s="337" t="s">
        <v>677</v>
      </c>
      <c r="D1041" s="338">
        <v>59588.73</v>
      </c>
      <c r="E1041" s="498">
        <v>59588.73</v>
      </c>
      <c r="F1041" s="499"/>
      <c r="G1041" s="338">
        <v>100</v>
      </c>
    </row>
    <row r="1042" spans="1:7" hidden="1" x14ac:dyDescent="0.25">
      <c r="A1042" s="339" t="s">
        <v>324</v>
      </c>
      <c r="B1042" s="339" t="s">
        <v>354</v>
      </c>
      <c r="C1042" s="340" t="s">
        <v>24</v>
      </c>
      <c r="D1042" s="341">
        <v>59588.73</v>
      </c>
      <c r="E1042" s="506">
        <v>59588.73</v>
      </c>
      <c r="F1042" s="499"/>
      <c r="G1042" s="341">
        <v>100</v>
      </c>
    </row>
    <row r="1043" spans="1:7" hidden="1" x14ac:dyDescent="0.25">
      <c r="A1043" s="342" t="s">
        <v>324</v>
      </c>
      <c r="B1043" s="342" t="s">
        <v>366</v>
      </c>
      <c r="C1043" s="343" t="s">
        <v>38</v>
      </c>
      <c r="D1043" s="344">
        <v>59588.73</v>
      </c>
      <c r="E1043" s="502">
        <v>59588.73</v>
      </c>
      <c r="F1043" s="499"/>
      <c r="G1043" s="344">
        <v>100</v>
      </c>
    </row>
    <row r="1044" spans="1:7" hidden="1" x14ac:dyDescent="0.25">
      <c r="A1044" s="342" t="s">
        <v>324</v>
      </c>
      <c r="B1044" s="342" t="s">
        <v>419</v>
      </c>
      <c r="C1044" s="343" t="s">
        <v>108</v>
      </c>
      <c r="D1044" s="344">
        <v>8000</v>
      </c>
      <c r="E1044" s="502">
        <v>8000</v>
      </c>
      <c r="F1044" s="499"/>
      <c r="G1044" s="344">
        <v>100</v>
      </c>
    </row>
    <row r="1045" spans="1:7" hidden="1" x14ac:dyDescent="0.25">
      <c r="A1045" s="345" t="s">
        <v>1112</v>
      </c>
      <c r="B1045" s="345" t="s">
        <v>303</v>
      </c>
      <c r="C1045" s="346" t="s">
        <v>975</v>
      </c>
      <c r="D1045" s="347">
        <v>8000</v>
      </c>
      <c r="E1045" s="503">
        <v>8000</v>
      </c>
      <c r="F1045" s="499"/>
      <c r="G1045" s="347">
        <v>100</v>
      </c>
    </row>
    <row r="1046" spans="1:7" hidden="1" x14ac:dyDescent="0.25">
      <c r="A1046" s="342" t="s">
        <v>324</v>
      </c>
      <c r="B1046" s="342" t="s">
        <v>429</v>
      </c>
      <c r="C1046" s="343" t="s">
        <v>110</v>
      </c>
      <c r="D1046" s="344">
        <v>51588.73</v>
      </c>
      <c r="E1046" s="502">
        <v>51588.73</v>
      </c>
      <c r="F1046" s="499"/>
      <c r="G1046" s="344">
        <v>100</v>
      </c>
    </row>
    <row r="1047" spans="1:7" hidden="1" x14ac:dyDescent="0.25">
      <c r="A1047" s="345" t="s">
        <v>1113</v>
      </c>
      <c r="B1047" s="345" t="s">
        <v>304</v>
      </c>
      <c r="C1047" s="346" t="s">
        <v>1083</v>
      </c>
      <c r="D1047" s="347">
        <v>51588.73</v>
      </c>
      <c r="E1047" s="503">
        <v>51588.73</v>
      </c>
      <c r="F1047" s="499"/>
      <c r="G1047" s="347">
        <v>100</v>
      </c>
    </row>
    <row r="1048" spans="1:7" hidden="1" x14ac:dyDescent="0.25">
      <c r="A1048" s="336" t="s">
        <v>352</v>
      </c>
      <c r="B1048" s="336" t="s">
        <v>691</v>
      </c>
      <c r="C1048" s="337" t="s">
        <v>692</v>
      </c>
      <c r="D1048" s="338">
        <v>58063.14</v>
      </c>
      <c r="E1048" s="498">
        <v>58063.14</v>
      </c>
      <c r="F1048" s="499"/>
      <c r="G1048" s="338">
        <v>100</v>
      </c>
    </row>
    <row r="1049" spans="1:7" hidden="1" x14ac:dyDescent="0.25">
      <c r="A1049" s="339" t="s">
        <v>324</v>
      </c>
      <c r="B1049" s="339" t="s">
        <v>354</v>
      </c>
      <c r="C1049" s="340" t="s">
        <v>24</v>
      </c>
      <c r="D1049" s="341">
        <v>58063.14</v>
      </c>
      <c r="E1049" s="506">
        <v>58063.14</v>
      </c>
      <c r="F1049" s="499"/>
      <c r="G1049" s="341">
        <v>100</v>
      </c>
    </row>
    <row r="1050" spans="1:7" hidden="1" x14ac:dyDescent="0.25">
      <c r="A1050" s="342" t="s">
        <v>324</v>
      </c>
      <c r="B1050" s="342" t="s">
        <v>366</v>
      </c>
      <c r="C1050" s="343" t="s">
        <v>38</v>
      </c>
      <c r="D1050" s="344">
        <v>58063.14</v>
      </c>
      <c r="E1050" s="502">
        <v>58063.14</v>
      </c>
      <c r="F1050" s="499"/>
      <c r="G1050" s="344">
        <v>100</v>
      </c>
    </row>
    <row r="1051" spans="1:7" hidden="1" x14ac:dyDescent="0.25">
      <c r="A1051" s="342" t="s">
        <v>324</v>
      </c>
      <c r="B1051" s="342" t="s">
        <v>419</v>
      </c>
      <c r="C1051" s="343" t="s">
        <v>108</v>
      </c>
      <c r="D1051" s="344">
        <v>4000</v>
      </c>
      <c r="E1051" s="502">
        <v>4000</v>
      </c>
      <c r="F1051" s="499"/>
      <c r="G1051" s="344">
        <v>100</v>
      </c>
    </row>
    <row r="1052" spans="1:7" hidden="1" x14ac:dyDescent="0.25">
      <c r="A1052" s="345" t="s">
        <v>1114</v>
      </c>
      <c r="B1052" s="345" t="s">
        <v>303</v>
      </c>
      <c r="C1052" s="346" t="s">
        <v>975</v>
      </c>
      <c r="D1052" s="347">
        <v>4000</v>
      </c>
      <c r="E1052" s="503">
        <v>4000</v>
      </c>
      <c r="F1052" s="499"/>
      <c r="G1052" s="347">
        <v>100</v>
      </c>
    </row>
    <row r="1053" spans="1:7" hidden="1" x14ac:dyDescent="0.25">
      <c r="A1053" s="342" t="s">
        <v>324</v>
      </c>
      <c r="B1053" s="342" t="s">
        <v>429</v>
      </c>
      <c r="C1053" s="343" t="s">
        <v>110</v>
      </c>
      <c r="D1053" s="344">
        <v>54063.14</v>
      </c>
      <c r="E1053" s="502">
        <v>54063.14</v>
      </c>
      <c r="F1053" s="499"/>
      <c r="G1053" s="344">
        <v>100</v>
      </c>
    </row>
    <row r="1054" spans="1:7" hidden="1" x14ac:dyDescent="0.25">
      <c r="A1054" s="345" t="s">
        <v>1115</v>
      </c>
      <c r="B1054" s="345" t="s">
        <v>304</v>
      </c>
      <c r="C1054" s="346" t="s">
        <v>1083</v>
      </c>
      <c r="D1054" s="347">
        <v>54063.14</v>
      </c>
      <c r="E1054" s="503">
        <v>54063.14</v>
      </c>
      <c r="F1054" s="499"/>
      <c r="G1054" s="347">
        <v>100</v>
      </c>
    </row>
    <row r="1055" spans="1:7" hidden="1" x14ac:dyDescent="0.25">
      <c r="A1055" s="336" t="s">
        <v>352</v>
      </c>
      <c r="B1055" s="336" t="s">
        <v>710</v>
      </c>
      <c r="C1055" s="337" t="s">
        <v>711</v>
      </c>
      <c r="D1055" s="338">
        <v>86980.68</v>
      </c>
      <c r="E1055" s="498">
        <v>86980.68</v>
      </c>
      <c r="F1055" s="499"/>
      <c r="G1055" s="338">
        <v>100</v>
      </c>
    </row>
    <row r="1056" spans="1:7" hidden="1" x14ac:dyDescent="0.25">
      <c r="A1056" s="339" t="s">
        <v>324</v>
      </c>
      <c r="B1056" s="339" t="s">
        <v>354</v>
      </c>
      <c r="C1056" s="340" t="s">
        <v>24</v>
      </c>
      <c r="D1056" s="341">
        <v>86980.68</v>
      </c>
      <c r="E1056" s="506">
        <v>86980.68</v>
      </c>
      <c r="F1056" s="499"/>
      <c r="G1056" s="341">
        <v>100</v>
      </c>
    </row>
    <row r="1057" spans="1:7" hidden="1" x14ac:dyDescent="0.25">
      <c r="A1057" s="342" t="s">
        <v>324</v>
      </c>
      <c r="B1057" s="342" t="s">
        <v>366</v>
      </c>
      <c r="C1057" s="343" t="s">
        <v>38</v>
      </c>
      <c r="D1057" s="344">
        <v>86980.68</v>
      </c>
      <c r="E1057" s="502">
        <v>86980.68</v>
      </c>
      <c r="F1057" s="499"/>
      <c r="G1057" s="344">
        <v>100</v>
      </c>
    </row>
    <row r="1058" spans="1:7" hidden="1" x14ac:dyDescent="0.25">
      <c r="A1058" s="342" t="s">
        <v>324</v>
      </c>
      <c r="B1058" s="342" t="s">
        <v>419</v>
      </c>
      <c r="C1058" s="343" t="s">
        <v>108</v>
      </c>
      <c r="D1058" s="344">
        <v>23000</v>
      </c>
      <c r="E1058" s="502">
        <v>23000</v>
      </c>
      <c r="F1058" s="499"/>
      <c r="G1058" s="344">
        <v>100</v>
      </c>
    </row>
    <row r="1059" spans="1:7" hidden="1" x14ac:dyDescent="0.25">
      <c r="A1059" s="345" t="s">
        <v>1116</v>
      </c>
      <c r="B1059" s="345" t="s">
        <v>303</v>
      </c>
      <c r="C1059" s="346" t="s">
        <v>975</v>
      </c>
      <c r="D1059" s="347">
        <v>23000</v>
      </c>
      <c r="E1059" s="503">
        <v>23000</v>
      </c>
      <c r="F1059" s="499"/>
      <c r="G1059" s="347">
        <v>100</v>
      </c>
    </row>
    <row r="1060" spans="1:7" hidden="1" x14ac:dyDescent="0.25">
      <c r="A1060" s="342" t="s">
        <v>324</v>
      </c>
      <c r="B1060" s="342" t="s">
        <v>429</v>
      </c>
      <c r="C1060" s="343" t="s">
        <v>110</v>
      </c>
      <c r="D1060" s="344">
        <v>63980.68</v>
      </c>
      <c r="E1060" s="502">
        <v>63980.68</v>
      </c>
      <c r="F1060" s="499"/>
      <c r="G1060" s="344">
        <v>100</v>
      </c>
    </row>
    <row r="1061" spans="1:7" hidden="1" x14ac:dyDescent="0.25">
      <c r="A1061" s="345" t="s">
        <v>1117</v>
      </c>
      <c r="B1061" s="345" t="s">
        <v>304</v>
      </c>
      <c r="C1061" s="346" t="s">
        <v>1083</v>
      </c>
      <c r="D1061" s="347">
        <v>63980.68</v>
      </c>
      <c r="E1061" s="503">
        <v>63980.68</v>
      </c>
      <c r="F1061" s="499"/>
      <c r="G1061" s="347">
        <v>100</v>
      </c>
    </row>
    <row r="1062" spans="1:7" hidden="1" x14ac:dyDescent="0.25">
      <c r="A1062" s="336" t="s">
        <v>352</v>
      </c>
      <c r="B1062" s="336" t="s">
        <v>732</v>
      </c>
      <c r="C1062" s="337" t="s">
        <v>733</v>
      </c>
      <c r="D1062" s="338">
        <v>105398.46</v>
      </c>
      <c r="E1062" s="498">
        <v>105398.46</v>
      </c>
      <c r="F1062" s="499"/>
      <c r="G1062" s="338">
        <v>100</v>
      </c>
    </row>
    <row r="1063" spans="1:7" hidden="1" x14ac:dyDescent="0.25">
      <c r="A1063" s="339" t="s">
        <v>324</v>
      </c>
      <c r="B1063" s="339" t="s">
        <v>354</v>
      </c>
      <c r="C1063" s="340" t="s">
        <v>24</v>
      </c>
      <c r="D1063" s="341">
        <v>105398.46</v>
      </c>
      <c r="E1063" s="506">
        <v>105398.46</v>
      </c>
      <c r="F1063" s="499"/>
      <c r="G1063" s="341">
        <v>100</v>
      </c>
    </row>
    <row r="1064" spans="1:7" hidden="1" x14ac:dyDescent="0.25">
      <c r="A1064" s="342" t="s">
        <v>324</v>
      </c>
      <c r="B1064" s="342" t="s">
        <v>366</v>
      </c>
      <c r="C1064" s="343" t="s">
        <v>38</v>
      </c>
      <c r="D1064" s="344">
        <v>105398.46</v>
      </c>
      <c r="E1064" s="502">
        <v>105398.46</v>
      </c>
      <c r="F1064" s="499"/>
      <c r="G1064" s="344">
        <v>100</v>
      </c>
    </row>
    <row r="1065" spans="1:7" hidden="1" x14ac:dyDescent="0.25">
      <c r="A1065" s="342" t="s">
        <v>324</v>
      </c>
      <c r="B1065" s="342" t="s">
        <v>419</v>
      </c>
      <c r="C1065" s="343" t="s">
        <v>108</v>
      </c>
      <c r="D1065" s="344">
        <v>51398.46</v>
      </c>
      <c r="E1065" s="502">
        <v>51398.46</v>
      </c>
      <c r="F1065" s="499"/>
      <c r="G1065" s="344">
        <v>100</v>
      </c>
    </row>
    <row r="1066" spans="1:7" hidden="1" x14ac:dyDescent="0.25">
      <c r="A1066" s="345" t="s">
        <v>1118</v>
      </c>
      <c r="B1066" s="345" t="s">
        <v>303</v>
      </c>
      <c r="C1066" s="346" t="s">
        <v>975</v>
      </c>
      <c r="D1066" s="347">
        <v>51398.46</v>
      </c>
      <c r="E1066" s="503">
        <v>51398.46</v>
      </c>
      <c r="F1066" s="499"/>
      <c r="G1066" s="347">
        <v>100</v>
      </c>
    </row>
    <row r="1067" spans="1:7" hidden="1" x14ac:dyDescent="0.25">
      <c r="A1067" s="342" t="s">
        <v>324</v>
      </c>
      <c r="B1067" s="342" t="s">
        <v>429</v>
      </c>
      <c r="C1067" s="343" t="s">
        <v>110</v>
      </c>
      <c r="D1067" s="344">
        <v>54000</v>
      </c>
      <c r="E1067" s="502">
        <v>54000</v>
      </c>
      <c r="F1067" s="499"/>
      <c r="G1067" s="344">
        <v>100</v>
      </c>
    </row>
    <row r="1068" spans="1:7" hidden="1" x14ac:dyDescent="0.25">
      <c r="A1068" s="345" t="s">
        <v>1119</v>
      </c>
      <c r="B1068" s="345" t="s">
        <v>304</v>
      </c>
      <c r="C1068" s="346" t="s">
        <v>1083</v>
      </c>
      <c r="D1068" s="347">
        <v>54000</v>
      </c>
      <c r="E1068" s="503">
        <v>54000</v>
      </c>
      <c r="F1068" s="499"/>
      <c r="G1068" s="347">
        <v>100</v>
      </c>
    </row>
    <row r="1069" spans="1:7" hidden="1" x14ac:dyDescent="0.25">
      <c r="A1069" s="336" t="s">
        <v>352</v>
      </c>
      <c r="B1069" s="336" t="s">
        <v>754</v>
      </c>
      <c r="C1069" s="337" t="s">
        <v>755</v>
      </c>
      <c r="D1069" s="338">
        <v>71936.429999999993</v>
      </c>
      <c r="E1069" s="498">
        <v>71936.429999999993</v>
      </c>
      <c r="F1069" s="499"/>
      <c r="G1069" s="338">
        <v>100</v>
      </c>
    </row>
    <row r="1070" spans="1:7" hidden="1" x14ac:dyDescent="0.25">
      <c r="A1070" s="339" t="s">
        <v>324</v>
      </c>
      <c r="B1070" s="339" t="s">
        <v>354</v>
      </c>
      <c r="C1070" s="340" t="s">
        <v>24</v>
      </c>
      <c r="D1070" s="341">
        <v>71936.429999999993</v>
      </c>
      <c r="E1070" s="506">
        <v>71936.429999999993</v>
      </c>
      <c r="F1070" s="499"/>
      <c r="G1070" s="341">
        <v>100</v>
      </c>
    </row>
    <row r="1071" spans="1:7" hidden="1" x14ac:dyDescent="0.25">
      <c r="A1071" s="342" t="s">
        <v>324</v>
      </c>
      <c r="B1071" s="342" t="s">
        <v>366</v>
      </c>
      <c r="C1071" s="343" t="s">
        <v>38</v>
      </c>
      <c r="D1071" s="344">
        <v>71936.429999999993</v>
      </c>
      <c r="E1071" s="502">
        <v>71936.429999999993</v>
      </c>
      <c r="F1071" s="499"/>
      <c r="G1071" s="344">
        <v>100</v>
      </c>
    </row>
    <row r="1072" spans="1:7" hidden="1" x14ac:dyDescent="0.25">
      <c r="A1072" s="342" t="s">
        <v>324</v>
      </c>
      <c r="B1072" s="342" t="s">
        <v>419</v>
      </c>
      <c r="C1072" s="343" t="s">
        <v>108</v>
      </c>
      <c r="D1072" s="344">
        <v>22186.43</v>
      </c>
      <c r="E1072" s="502">
        <v>22186.43</v>
      </c>
      <c r="F1072" s="499"/>
      <c r="G1072" s="344">
        <v>100</v>
      </c>
    </row>
    <row r="1073" spans="1:7" hidden="1" x14ac:dyDescent="0.25">
      <c r="A1073" s="345" t="s">
        <v>1120</v>
      </c>
      <c r="B1073" s="345" t="s">
        <v>303</v>
      </c>
      <c r="C1073" s="346" t="s">
        <v>975</v>
      </c>
      <c r="D1073" s="347">
        <v>22186.43</v>
      </c>
      <c r="E1073" s="503">
        <v>22186.43</v>
      </c>
      <c r="F1073" s="499"/>
      <c r="G1073" s="347">
        <v>100</v>
      </c>
    </row>
    <row r="1074" spans="1:7" hidden="1" x14ac:dyDescent="0.25">
      <c r="A1074" s="342" t="s">
        <v>324</v>
      </c>
      <c r="B1074" s="342" t="s">
        <v>429</v>
      </c>
      <c r="C1074" s="343" t="s">
        <v>110</v>
      </c>
      <c r="D1074" s="344">
        <v>49750</v>
      </c>
      <c r="E1074" s="502">
        <v>49750</v>
      </c>
      <c r="F1074" s="499"/>
      <c r="G1074" s="344">
        <v>100</v>
      </c>
    </row>
    <row r="1075" spans="1:7" hidden="1" x14ac:dyDescent="0.25">
      <c r="A1075" s="345" t="s">
        <v>1121</v>
      </c>
      <c r="B1075" s="345" t="s">
        <v>304</v>
      </c>
      <c r="C1075" s="346" t="s">
        <v>1083</v>
      </c>
      <c r="D1075" s="347">
        <v>37000</v>
      </c>
      <c r="E1075" s="503">
        <v>37000</v>
      </c>
      <c r="F1075" s="499"/>
      <c r="G1075" s="347">
        <v>100</v>
      </c>
    </row>
    <row r="1076" spans="1:7" hidden="1" x14ac:dyDescent="0.25">
      <c r="A1076" s="345" t="s">
        <v>1122</v>
      </c>
      <c r="B1076" s="345" t="s">
        <v>436</v>
      </c>
      <c r="C1076" s="346" t="s">
        <v>98</v>
      </c>
      <c r="D1076" s="347">
        <v>12750</v>
      </c>
      <c r="E1076" s="503">
        <v>12750</v>
      </c>
      <c r="F1076" s="499"/>
      <c r="G1076" s="347">
        <v>100</v>
      </c>
    </row>
    <row r="1077" spans="1:7" hidden="1" x14ac:dyDescent="0.25">
      <c r="A1077" s="336" t="s">
        <v>352</v>
      </c>
      <c r="B1077" s="336" t="s">
        <v>773</v>
      </c>
      <c r="C1077" s="337" t="s">
        <v>774</v>
      </c>
      <c r="D1077" s="338">
        <v>144342.78</v>
      </c>
      <c r="E1077" s="498">
        <v>144330.62</v>
      </c>
      <c r="F1077" s="499"/>
      <c r="G1077" s="338">
        <v>99.991575609116026</v>
      </c>
    </row>
    <row r="1078" spans="1:7" hidden="1" x14ac:dyDescent="0.25">
      <c r="A1078" s="339" t="s">
        <v>324</v>
      </c>
      <c r="B1078" s="339" t="s">
        <v>354</v>
      </c>
      <c r="C1078" s="340" t="s">
        <v>24</v>
      </c>
      <c r="D1078" s="341">
        <v>144342.78</v>
      </c>
      <c r="E1078" s="506">
        <v>144330.62</v>
      </c>
      <c r="F1078" s="499"/>
      <c r="G1078" s="341">
        <v>99.991575609116026</v>
      </c>
    </row>
    <row r="1079" spans="1:7" hidden="1" x14ac:dyDescent="0.25">
      <c r="A1079" s="342" t="s">
        <v>324</v>
      </c>
      <c r="B1079" s="342" t="s">
        <v>366</v>
      </c>
      <c r="C1079" s="343" t="s">
        <v>38</v>
      </c>
      <c r="D1079" s="344">
        <v>144342.78</v>
      </c>
      <c r="E1079" s="502">
        <v>144330.62</v>
      </c>
      <c r="F1079" s="499"/>
      <c r="G1079" s="344">
        <v>99.991575609116026</v>
      </c>
    </row>
    <row r="1080" spans="1:7" hidden="1" x14ac:dyDescent="0.25">
      <c r="A1080" s="342" t="s">
        <v>324</v>
      </c>
      <c r="B1080" s="342" t="s">
        <v>419</v>
      </c>
      <c r="C1080" s="343" t="s">
        <v>108</v>
      </c>
      <c r="D1080" s="344">
        <v>20000</v>
      </c>
      <c r="E1080" s="502">
        <v>20000</v>
      </c>
      <c r="F1080" s="499"/>
      <c r="G1080" s="344">
        <v>100</v>
      </c>
    </row>
    <row r="1081" spans="1:7" hidden="1" x14ac:dyDescent="0.25">
      <c r="A1081" s="345" t="s">
        <v>1123</v>
      </c>
      <c r="B1081" s="345" t="s">
        <v>303</v>
      </c>
      <c r="C1081" s="346" t="s">
        <v>975</v>
      </c>
      <c r="D1081" s="347">
        <v>20000</v>
      </c>
      <c r="E1081" s="503">
        <v>20000</v>
      </c>
      <c r="F1081" s="499"/>
      <c r="G1081" s="347">
        <v>100</v>
      </c>
    </row>
    <row r="1082" spans="1:7" hidden="1" x14ac:dyDescent="0.25">
      <c r="A1082" s="342" t="s">
        <v>324</v>
      </c>
      <c r="B1082" s="342" t="s">
        <v>429</v>
      </c>
      <c r="C1082" s="343" t="s">
        <v>110</v>
      </c>
      <c r="D1082" s="344">
        <v>124342.78</v>
      </c>
      <c r="E1082" s="502">
        <v>124330.62</v>
      </c>
      <c r="F1082" s="499"/>
      <c r="G1082" s="344">
        <v>99.990220582168106</v>
      </c>
    </row>
    <row r="1083" spans="1:7" hidden="1" x14ac:dyDescent="0.25">
      <c r="A1083" s="345" t="s">
        <v>1124</v>
      </c>
      <c r="B1083" s="345" t="s">
        <v>304</v>
      </c>
      <c r="C1083" s="346" t="s">
        <v>1083</v>
      </c>
      <c r="D1083" s="347">
        <v>124342.78</v>
      </c>
      <c r="E1083" s="503">
        <v>124330.62</v>
      </c>
      <c r="F1083" s="499"/>
      <c r="G1083" s="347">
        <v>99.990220582168106</v>
      </c>
    </row>
    <row r="1084" spans="1:7" hidden="1" x14ac:dyDescent="0.25">
      <c r="A1084" s="336" t="s">
        <v>352</v>
      </c>
      <c r="B1084" s="336" t="s">
        <v>795</v>
      </c>
      <c r="C1084" s="337" t="s">
        <v>796</v>
      </c>
      <c r="D1084" s="338">
        <v>78145.38</v>
      </c>
      <c r="E1084" s="498">
        <v>78145.38</v>
      </c>
      <c r="F1084" s="499"/>
      <c r="G1084" s="338">
        <v>100</v>
      </c>
    </row>
    <row r="1085" spans="1:7" hidden="1" x14ac:dyDescent="0.25">
      <c r="A1085" s="339" t="s">
        <v>324</v>
      </c>
      <c r="B1085" s="339" t="s">
        <v>354</v>
      </c>
      <c r="C1085" s="340" t="s">
        <v>24</v>
      </c>
      <c r="D1085" s="341">
        <v>78145.38</v>
      </c>
      <c r="E1085" s="506">
        <v>78145.38</v>
      </c>
      <c r="F1085" s="499"/>
      <c r="G1085" s="341">
        <v>100</v>
      </c>
    </row>
    <row r="1086" spans="1:7" hidden="1" x14ac:dyDescent="0.25">
      <c r="A1086" s="342" t="s">
        <v>324</v>
      </c>
      <c r="B1086" s="342" t="s">
        <v>366</v>
      </c>
      <c r="C1086" s="343" t="s">
        <v>38</v>
      </c>
      <c r="D1086" s="344">
        <v>78145.38</v>
      </c>
      <c r="E1086" s="502">
        <v>78145.38</v>
      </c>
      <c r="F1086" s="499"/>
      <c r="G1086" s="344">
        <v>100</v>
      </c>
    </row>
    <row r="1087" spans="1:7" hidden="1" x14ac:dyDescent="0.25">
      <c r="A1087" s="342" t="s">
        <v>324</v>
      </c>
      <c r="B1087" s="342" t="s">
        <v>419</v>
      </c>
      <c r="C1087" s="343" t="s">
        <v>108</v>
      </c>
      <c r="D1087" s="344">
        <v>13145.38</v>
      </c>
      <c r="E1087" s="502">
        <v>13145.38</v>
      </c>
      <c r="F1087" s="499"/>
      <c r="G1087" s="344">
        <v>100</v>
      </c>
    </row>
    <row r="1088" spans="1:7" hidden="1" x14ac:dyDescent="0.25">
      <c r="A1088" s="345" t="s">
        <v>1125</v>
      </c>
      <c r="B1088" s="345" t="s">
        <v>303</v>
      </c>
      <c r="C1088" s="346" t="s">
        <v>975</v>
      </c>
      <c r="D1088" s="347">
        <v>13145.38</v>
      </c>
      <c r="E1088" s="503">
        <v>13145.38</v>
      </c>
      <c r="F1088" s="499"/>
      <c r="G1088" s="347">
        <v>100</v>
      </c>
    </row>
    <row r="1089" spans="1:7" hidden="1" x14ac:dyDescent="0.25">
      <c r="A1089" s="342" t="s">
        <v>324</v>
      </c>
      <c r="B1089" s="342" t="s">
        <v>429</v>
      </c>
      <c r="C1089" s="343" t="s">
        <v>110</v>
      </c>
      <c r="D1089" s="344">
        <v>65000</v>
      </c>
      <c r="E1089" s="502">
        <v>65000</v>
      </c>
      <c r="F1089" s="499"/>
      <c r="G1089" s="344">
        <v>100</v>
      </c>
    </row>
    <row r="1090" spans="1:7" hidden="1" x14ac:dyDescent="0.25">
      <c r="A1090" s="345" t="s">
        <v>1126</v>
      </c>
      <c r="B1090" s="345" t="s">
        <v>304</v>
      </c>
      <c r="C1090" s="346" t="s">
        <v>975</v>
      </c>
      <c r="D1090" s="347">
        <v>65000</v>
      </c>
      <c r="E1090" s="503">
        <v>65000</v>
      </c>
      <c r="F1090" s="499"/>
      <c r="G1090" s="347">
        <v>100</v>
      </c>
    </row>
    <row r="1091" spans="1:7" hidden="1" x14ac:dyDescent="0.25">
      <c r="A1091" s="336" t="s">
        <v>352</v>
      </c>
      <c r="B1091" s="336" t="s">
        <v>816</v>
      </c>
      <c r="C1091" s="337" t="s">
        <v>817</v>
      </c>
      <c r="D1091" s="338">
        <v>69060.509999999995</v>
      </c>
      <c r="E1091" s="498">
        <v>69060.509999999995</v>
      </c>
      <c r="F1091" s="499"/>
      <c r="G1091" s="338">
        <v>100</v>
      </c>
    </row>
    <row r="1092" spans="1:7" hidden="1" x14ac:dyDescent="0.25">
      <c r="A1092" s="339" t="s">
        <v>324</v>
      </c>
      <c r="B1092" s="339" t="s">
        <v>354</v>
      </c>
      <c r="C1092" s="340" t="s">
        <v>24</v>
      </c>
      <c r="D1092" s="341">
        <v>69060.509999999995</v>
      </c>
      <c r="E1092" s="506">
        <v>69060.509999999995</v>
      </c>
      <c r="F1092" s="499"/>
      <c r="G1092" s="341">
        <v>100</v>
      </c>
    </row>
    <row r="1093" spans="1:7" hidden="1" x14ac:dyDescent="0.25">
      <c r="A1093" s="342" t="s">
        <v>324</v>
      </c>
      <c r="B1093" s="342" t="s">
        <v>366</v>
      </c>
      <c r="C1093" s="343" t="s">
        <v>38</v>
      </c>
      <c r="D1093" s="344">
        <v>69060.509999999995</v>
      </c>
      <c r="E1093" s="502">
        <v>69060.509999999995</v>
      </c>
      <c r="F1093" s="499"/>
      <c r="G1093" s="344">
        <v>100</v>
      </c>
    </row>
    <row r="1094" spans="1:7" hidden="1" x14ac:dyDescent="0.25">
      <c r="A1094" s="342" t="s">
        <v>324</v>
      </c>
      <c r="B1094" s="342" t="s">
        <v>419</v>
      </c>
      <c r="C1094" s="343" t="s">
        <v>108</v>
      </c>
      <c r="D1094" s="344">
        <v>38060.51</v>
      </c>
      <c r="E1094" s="502">
        <v>38060.51</v>
      </c>
      <c r="F1094" s="499"/>
      <c r="G1094" s="344">
        <v>100</v>
      </c>
    </row>
    <row r="1095" spans="1:7" hidden="1" x14ac:dyDescent="0.25">
      <c r="A1095" s="345" t="s">
        <v>1127</v>
      </c>
      <c r="B1095" s="345" t="s">
        <v>303</v>
      </c>
      <c r="C1095" s="346" t="s">
        <v>975</v>
      </c>
      <c r="D1095" s="347">
        <v>38060.51</v>
      </c>
      <c r="E1095" s="503">
        <v>38060.51</v>
      </c>
      <c r="F1095" s="499"/>
      <c r="G1095" s="347">
        <v>100</v>
      </c>
    </row>
    <row r="1096" spans="1:7" hidden="1" x14ac:dyDescent="0.25">
      <c r="A1096" s="342" t="s">
        <v>324</v>
      </c>
      <c r="B1096" s="342" t="s">
        <v>429</v>
      </c>
      <c r="C1096" s="343" t="s">
        <v>110</v>
      </c>
      <c r="D1096" s="344">
        <v>31000</v>
      </c>
      <c r="E1096" s="502">
        <v>31000</v>
      </c>
      <c r="F1096" s="499"/>
      <c r="G1096" s="344">
        <v>100</v>
      </c>
    </row>
    <row r="1097" spans="1:7" hidden="1" x14ac:dyDescent="0.25">
      <c r="A1097" s="345" t="s">
        <v>1128</v>
      </c>
      <c r="B1097" s="345" t="s">
        <v>304</v>
      </c>
      <c r="C1097" s="346" t="s">
        <v>1083</v>
      </c>
      <c r="D1097" s="347">
        <v>30000</v>
      </c>
      <c r="E1097" s="503">
        <v>31000</v>
      </c>
      <c r="F1097" s="499"/>
      <c r="G1097" s="347">
        <v>103.33333333333333</v>
      </c>
    </row>
    <row r="1098" spans="1:7" hidden="1" x14ac:dyDescent="0.25">
      <c r="A1098" s="345" t="s">
        <v>1129</v>
      </c>
      <c r="B1098" s="345" t="s">
        <v>436</v>
      </c>
      <c r="C1098" s="346" t="s">
        <v>98</v>
      </c>
      <c r="D1098" s="347">
        <v>1000</v>
      </c>
      <c r="E1098" s="503">
        <v>0</v>
      </c>
      <c r="F1098" s="499"/>
      <c r="G1098" s="347">
        <v>0</v>
      </c>
    </row>
    <row r="1099" spans="1:7" hidden="1" x14ac:dyDescent="0.25">
      <c r="A1099" s="336" t="s">
        <v>352</v>
      </c>
      <c r="B1099" s="336" t="s">
        <v>836</v>
      </c>
      <c r="C1099" s="337" t="s">
        <v>837</v>
      </c>
      <c r="D1099" s="338">
        <v>67478.039999999994</v>
      </c>
      <c r="E1099" s="498">
        <v>67478.039999999994</v>
      </c>
      <c r="F1099" s="499"/>
      <c r="G1099" s="338">
        <v>100</v>
      </c>
    </row>
    <row r="1100" spans="1:7" hidden="1" x14ac:dyDescent="0.25">
      <c r="A1100" s="339" t="s">
        <v>324</v>
      </c>
      <c r="B1100" s="339" t="s">
        <v>354</v>
      </c>
      <c r="C1100" s="340" t="s">
        <v>24</v>
      </c>
      <c r="D1100" s="341">
        <v>67478.039999999994</v>
      </c>
      <c r="E1100" s="506">
        <v>67478.039999999994</v>
      </c>
      <c r="F1100" s="499"/>
      <c r="G1100" s="341">
        <v>100</v>
      </c>
    </row>
    <row r="1101" spans="1:7" hidden="1" x14ac:dyDescent="0.25">
      <c r="A1101" s="342" t="s">
        <v>324</v>
      </c>
      <c r="B1101" s="342" t="s">
        <v>366</v>
      </c>
      <c r="C1101" s="343" t="s">
        <v>38</v>
      </c>
      <c r="D1101" s="344">
        <v>67478.039999999994</v>
      </c>
      <c r="E1101" s="502">
        <v>67478.039999999994</v>
      </c>
      <c r="F1101" s="499"/>
      <c r="G1101" s="344">
        <v>100</v>
      </c>
    </row>
    <row r="1102" spans="1:7" hidden="1" x14ac:dyDescent="0.25">
      <c r="A1102" s="342" t="s">
        <v>324</v>
      </c>
      <c r="B1102" s="342" t="s">
        <v>419</v>
      </c>
      <c r="C1102" s="343" t="s">
        <v>108</v>
      </c>
      <c r="D1102" s="344">
        <v>9000</v>
      </c>
      <c r="E1102" s="502">
        <v>9000</v>
      </c>
      <c r="F1102" s="499"/>
      <c r="G1102" s="344">
        <v>100</v>
      </c>
    </row>
    <row r="1103" spans="1:7" hidden="1" x14ac:dyDescent="0.25">
      <c r="A1103" s="345" t="s">
        <v>1130</v>
      </c>
      <c r="B1103" s="345" t="s">
        <v>303</v>
      </c>
      <c r="C1103" s="346" t="s">
        <v>975</v>
      </c>
      <c r="D1103" s="347">
        <v>9000</v>
      </c>
      <c r="E1103" s="503">
        <v>9000</v>
      </c>
      <c r="F1103" s="499"/>
      <c r="G1103" s="347">
        <v>100</v>
      </c>
    </row>
    <row r="1104" spans="1:7" hidden="1" x14ac:dyDescent="0.25">
      <c r="A1104" s="342" t="s">
        <v>324</v>
      </c>
      <c r="B1104" s="342" t="s">
        <v>429</v>
      </c>
      <c r="C1104" s="343" t="s">
        <v>110</v>
      </c>
      <c r="D1104" s="344">
        <v>58478.04</v>
      </c>
      <c r="E1104" s="502">
        <v>58478.04</v>
      </c>
      <c r="F1104" s="499"/>
      <c r="G1104" s="344">
        <v>100</v>
      </c>
    </row>
    <row r="1105" spans="1:7" hidden="1" x14ac:dyDescent="0.25">
      <c r="A1105" s="345" t="s">
        <v>1131</v>
      </c>
      <c r="B1105" s="345" t="s">
        <v>304</v>
      </c>
      <c r="C1105" s="346" t="s">
        <v>1083</v>
      </c>
      <c r="D1105" s="347">
        <v>58378.04</v>
      </c>
      <c r="E1105" s="503">
        <v>58478.04</v>
      </c>
      <c r="F1105" s="499"/>
      <c r="G1105" s="347">
        <v>100.17129728918614</v>
      </c>
    </row>
    <row r="1106" spans="1:7" hidden="1" x14ac:dyDescent="0.25">
      <c r="A1106" s="345" t="s">
        <v>1132</v>
      </c>
      <c r="B1106" s="345" t="s">
        <v>436</v>
      </c>
      <c r="C1106" s="346" t="s">
        <v>98</v>
      </c>
      <c r="D1106" s="347">
        <v>100</v>
      </c>
      <c r="E1106" s="503">
        <v>0</v>
      </c>
      <c r="F1106" s="499"/>
      <c r="G1106" s="347">
        <v>0</v>
      </c>
    </row>
    <row r="1107" spans="1:7" hidden="1" x14ac:dyDescent="0.25">
      <c r="A1107" s="336" t="s">
        <v>352</v>
      </c>
      <c r="B1107" s="336" t="s">
        <v>860</v>
      </c>
      <c r="C1107" s="337" t="s">
        <v>861</v>
      </c>
      <c r="D1107" s="338">
        <v>74342.94</v>
      </c>
      <c r="E1107" s="498">
        <v>74324.539999999994</v>
      </c>
      <c r="F1107" s="499"/>
      <c r="G1107" s="338">
        <v>99.975249835424862</v>
      </c>
    </row>
    <row r="1108" spans="1:7" hidden="1" x14ac:dyDescent="0.25">
      <c r="A1108" s="339" t="s">
        <v>324</v>
      </c>
      <c r="B1108" s="339" t="s">
        <v>354</v>
      </c>
      <c r="C1108" s="340" t="s">
        <v>24</v>
      </c>
      <c r="D1108" s="341">
        <v>74342.94</v>
      </c>
      <c r="E1108" s="506">
        <v>74324.539999999994</v>
      </c>
      <c r="F1108" s="499"/>
      <c r="G1108" s="341">
        <v>99.975249835424862</v>
      </c>
    </row>
    <row r="1109" spans="1:7" hidden="1" x14ac:dyDescent="0.25">
      <c r="A1109" s="342" t="s">
        <v>324</v>
      </c>
      <c r="B1109" s="342" t="s">
        <v>366</v>
      </c>
      <c r="C1109" s="343" t="s">
        <v>38</v>
      </c>
      <c r="D1109" s="344">
        <v>74342.94</v>
      </c>
      <c r="E1109" s="502">
        <v>74324.539999999994</v>
      </c>
      <c r="F1109" s="499"/>
      <c r="G1109" s="344">
        <v>99.975249835424862</v>
      </c>
    </row>
    <row r="1110" spans="1:7" hidden="1" x14ac:dyDescent="0.25">
      <c r="A1110" s="342" t="s">
        <v>324</v>
      </c>
      <c r="B1110" s="342" t="s">
        <v>419</v>
      </c>
      <c r="C1110" s="343" t="s">
        <v>108</v>
      </c>
      <c r="D1110" s="344">
        <v>12000</v>
      </c>
      <c r="E1110" s="502">
        <v>12000</v>
      </c>
      <c r="F1110" s="499"/>
      <c r="G1110" s="344">
        <v>100</v>
      </c>
    </row>
    <row r="1111" spans="1:7" hidden="1" x14ac:dyDescent="0.25">
      <c r="A1111" s="345" t="s">
        <v>1133</v>
      </c>
      <c r="B1111" s="345" t="s">
        <v>303</v>
      </c>
      <c r="C1111" s="346" t="s">
        <v>975</v>
      </c>
      <c r="D1111" s="347">
        <v>12000</v>
      </c>
      <c r="E1111" s="503">
        <v>12000</v>
      </c>
      <c r="F1111" s="499"/>
      <c r="G1111" s="347">
        <v>100</v>
      </c>
    </row>
    <row r="1112" spans="1:7" hidden="1" x14ac:dyDescent="0.25">
      <c r="A1112" s="342" t="s">
        <v>324</v>
      </c>
      <c r="B1112" s="342" t="s">
        <v>429</v>
      </c>
      <c r="C1112" s="343" t="s">
        <v>110</v>
      </c>
      <c r="D1112" s="344">
        <v>62342.94</v>
      </c>
      <c r="E1112" s="502">
        <v>62324.54</v>
      </c>
      <c r="F1112" s="499"/>
      <c r="G1112" s="344">
        <v>99.970485832076577</v>
      </c>
    </row>
    <row r="1113" spans="1:7" hidden="1" x14ac:dyDescent="0.25">
      <c r="A1113" s="345" t="s">
        <v>1134</v>
      </c>
      <c r="B1113" s="345" t="s">
        <v>304</v>
      </c>
      <c r="C1113" s="346" t="s">
        <v>1083</v>
      </c>
      <c r="D1113" s="347">
        <v>62342.94</v>
      </c>
      <c r="E1113" s="503">
        <v>62324.54</v>
      </c>
      <c r="F1113" s="499"/>
      <c r="G1113" s="347">
        <v>99.970485832076577</v>
      </c>
    </row>
    <row r="1114" spans="1:7" hidden="1" x14ac:dyDescent="0.25">
      <c r="A1114" s="336" t="s">
        <v>352</v>
      </c>
      <c r="B1114" s="336" t="s">
        <v>877</v>
      </c>
      <c r="C1114" s="337" t="s">
        <v>878</v>
      </c>
      <c r="D1114" s="338">
        <v>93600.12</v>
      </c>
      <c r="E1114" s="498">
        <v>93599.94</v>
      </c>
      <c r="F1114" s="499"/>
      <c r="G1114" s="338">
        <v>99.999807692554242</v>
      </c>
    </row>
    <row r="1115" spans="1:7" hidden="1" x14ac:dyDescent="0.25">
      <c r="A1115" s="339" t="s">
        <v>324</v>
      </c>
      <c r="B1115" s="339" t="s">
        <v>354</v>
      </c>
      <c r="C1115" s="340" t="s">
        <v>24</v>
      </c>
      <c r="D1115" s="341">
        <v>93600.12</v>
      </c>
      <c r="E1115" s="506">
        <v>93599.94</v>
      </c>
      <c r="F1115" s="499"/>
      <c r="G1115" s="341">
        <v>99.999807692554242</v>
      </c>
    </row>
    <row r="1116" spans="1:7" hidden="1" x14ac:dyDescent="0.25">
      <c r="A1116" s="342" t="s">
        <v>324</v>
      </c>
      <c r="B1116" s="342" t="s">
        <v>366</v>
      </c>
      <c r="C1116" s="343" t="s">
        <v>38</v>
      </c>
      <c r="D1116" s="344">
        <v>93600.12</v>
      </c>
      <c r="E1116" s="502">
        <v>93599.94</v>
      </c>
      <c r="F1116" s="499"/>
      <c r="G1116" s="344">
        <v>99.999807692554242</v>
      </c>
    </row>
    <row r="1117" spans="1:7" hidden="1" x14ac:dyDescent="0.25">
      <c r="A1117" s="342" t="s">
        <v>324</v>
      </c>
      <c r="B1117" s="342" t="s">
        <v>419</v>
      </c>
      <c r="C1117" s="343" t="s">
        <v>108</v>
      </c>
      <c r="D1117" s="344">
        <v>34492.730000000003</v>
      </c>
      <c r="E1117" s="502">
        <v>34492.550000000003</v>
      </c>
      <c r="F1117" s="499"/>
      <c r="G1117" s="344">
        <v>99.999478150903101</v>
      </c>
    </row>
    <row r="1118" spans="1:7" hidden="1" x14ac:dyDescent="0.25">
      <c r="A1118" s="345" t="s">
        <v>1135</v>
      </c>
      <c r="B1118" s="345" t="s">
        <v>303</v>
      </c>
      <c r="C1118" s="346" t="s">
        <v>975</v>
      </c>
      <c r="D1118" s="347">
        <v>34492.730000000003</v>
      </c>
      <c r="E1118" s="503">
        <v>34492.550000000003</v>
      </c>
      <c r="F1118" s="499"/>
      <c r="G1118" s="347">
        <v>99.999478150903101</v>
      </c>
    </row>
    <row r="1119" spans="1:7" hidden="1" x14ac:dyDescent="0.25">
      <c r="A1119" s="342" t="s">
        <v>324</v>
      </c>
      <c r="B1119" s="342" t="s">
        <v>429</v>
      </c>
      <c r="C1119" s="343" t="s">
        <v>110</v>
      </c>
      <c r="D1119" s="344">
        <v>59107.39</v>
      </c>
      <c r="E1119" s="502">
        <v>59107.39</v>
      </c>
      <c r="F1119" s="499"/>
      <c r="G1119" s="344">
        <v>100</v>
      </c>
    </row>
    <row r="1120" spans="1:7" hidden="1" x14ac:dyDescent="0.25">
      <c r="A1120" s="345" t="s">
        <v>1136</v>
      </c>
      <c r="B1120" s="345" t="s">
        <v>304</v>
      </c>
      <c r="C1120" s="346" t="s">
        <v>1083</v>
      </c>
      <c r="D1120" s="347">
        <v>50000</v>
      </c>
      <c r="E1120" s="503">
        <v>50000</v>
      </c>
      <c r="F1120" s="499"/>
      <c r="G1120" s="347">
        <v>100</v>
      </c>
    </row>
    <row r="1121" spans="1:7" hidden="1" x14ac:dyDescent="0.25">
      <c r="A1121" s="345" t="s">
        <v>1137</v>
      </c>
      <c r="B1121" s="345" t="s">
        <v>436</v>
      </c>
      <c r="C1121" s="346" t="s">
        <v>98</v>
      </c>
      <c r="D1121" s="347">
        <v>9107.39</v>
      </c>
      <c r="E1121" s="503">
        <v>9107.39</v>
      </c>
      <c r="F1121" s="499"/>
      <c r="G1121" s="347">
        <v>100</v>
      </c>
    </row>
    <row r="1122" spans="1:7" hidden="1" x14ac:dyDescent="0.25">
      <c r="A1122" s="336" t="s">
        <v>352</v>
      </c>
      <c r="B1122" s="336" t="s">
        <v>899</v>
      </c>
      <c r="C1122" s="337" t="s">
        <v>900</v>
      </c>
      <c r="D1122" s="338">
        <v>71598.720000000001</v>
      </c>
      <c r="E1122" s="498">
        <v>71598.720000000001</v>
      </c>
      <c r="F1122" s="499"/>
      <c r="G1122" s="338">
        <v>100</v>
      </c>
    </row>
    <row r="1123" spans="1:7" hidden="1" x14ac:dyDescent="0.25">
      <c r="A1123" s="339" t="s">
        <v>324</v>
      </c>
      <c r="B1123" s="339" t="s">
        <v>354</v>
      </c>
      <c r="C1123" s="340" t="s">
        <v>24</v>
      </c>
      <c r="D1123" s="341">
        <v>71598.720000000001</v>
      </c>
      <c r="E1123" s="506">
        <v>71598.720000000001</v>
      </c>
      <c r="F1123" s="499"/>
      <c r="G1123" s="341">
        <v>100</v>
      </c>
    </row>
    <row r="1124" spans="1:7" hidden="1" x14ac:dyDescent="0.25">
      <c r="A1124" s="342" t="s">
        <v>324</v>
      </c>
      <c r="B1124" s="342" t="s">
        <v>366</v>
      </c>
      <c r="C1124" s="343" t="s">
        <v>38</v>
      </c>
      <c r="D1124" s="344">
        <v>71598.720000000001</v>
      </c>
      <c r="E1124" s="502">
        <v>71598.720000000001</v>
      </c>
      <c r="F1124" s="499"/>
      <c r="G1124" s="344">
        <v>100</v>
      </c>
    </row>
    <row r="1125" spans="1:7" hidden="1" x14ac:dyDescent="0.25">
      <c r="A1125" s="342" t="s">
        <v>324</v>
      </c>
      <c r="B1125" s="342" t="s">
        <v>419</v>
      </c>
      <c r="C1125" s="343" t="s">
        <v>108</v>
      </c>
      <c r="D1125" s="344">
        <v>8898.7199999999993</v>
      </c>
      <c r="E1125" s="502">
        <v>8898.7199999999993</v>
      </c>
      <c r="F1125" s="499"/>
      <c r="G1125" s="344">
        <v>100</v>
      </c>
    </row>
    <row r="1126" spans="1:7" hidden="1" x14ac:dyDescent="0.25">
      <c r="A1126" s="345" t="s">
        <v>1138</v>
      </c>
      <c r="B1126" s="345" t="s">
        <v>303</v>
      </c>
      <c r="C1126" s="346" t="s">
        <v>975</v>
      </c>
      <c r="D1126" s="347">
        <v>8898.7199999999993</v>
      </c>
      <c r="E1126" s="503">
        <v>8898.7199999999993</v>
      </c>
      <c r="F1126" s="499"/>
      <c r="G1126" s="347">
        <v>100</v>
      </c>
    </row>
    <row r="1127" spans="1:7" hidden="1" x14ac:dyDescent="0.25">
      <c r="A1127" s="342" t="s">
        <v>324</v>
      </c>
      <c r="B1127" s="342" t="s">
        <v>429</v>
      </c>
      <c r="C1127" s="343" t="s">
        <v>110</v>
      </c>
      <c r="D1127" s="344">
        <v>62700</v>
      </c>
      <c r="E1127" s="502">
        <v>62700</v>
      </c>
      <c r="F1127" s="499"/>
      <c r="G1127" s="344">
        <v>100</v>
      </c>
    </row>
    <row r="1128" spans="1:7" hidden="1" x14ac:dyDescent="0.25">
      <c r="A1128" s="345" t="s">
        <v>1139</v>
      </c>
      <c r="B1128" s="345" t="s">
        <v>304</v>
      </c>
      <c r="C1128" s="346" t="s">
        <v>1083</v>
      </c>
      <c r="D1128" s="347">
        <v>62700</v>
      </c>
      <c r="E1128" s="503">
        <v>62700</v>
      </c>
      <c r="F1128" s="499"/>
      <c r="G1128" s="347">
        <v>100</v>
      </c>
    </row>
    <row r="1129" spans="1:7" hidden="1" x14ac:dyDescent="0.25">
      <c r="A1129" s="336" t="s">
        <v>352</v>
      </c>
      <c r="B1129" s="336" t="s">
        <v>918</v>
      </c>
      <c r="C1129" s="337" t="s">
        <v>919</v>
      </c>
      <c r="D1129" s="338">
        <v>67348.38</v>
      </c>
      <c r="E1129" s="498">
        <v>67348.38</v>
      </c>
      <c r="F1129" s="499"/>
      <c r="G1129" s="338">
        <v>100</v>
      </c>
    </row>
    <row r="1130" spans="1:7" hidden="1" x14ac:dyDescent="0.25">
      <c r="A1130" s="339" t="s">
        <v>324</v>
      </c>
      <c r="B1130" s="339" t="s">
        <v>354</v>
      </c>
      <c r="C1130" s="340" t="s">
        <v>24</v>
      </c>
      <c r="D1130" s="341">
        <v>67348.38</v>
      </c>
      <c r="E1130" s="506">
        <v>67348.38</v>
      </c>
      <c r="F1130" s="499"/>
      <c r="G1130" s="341">
        <v>100</v>
      </c>
    </row>
    <row r="1131" spans="1:7" hidden="1" x14ac:dyDescent="0.25">
      <c r="A1131" s="342" t="s">
        <v>324</v>
      </c>
      <c r="B1131" s="342" t="s">
        <v>366</v>
      </c>
      <c r="C1131" s="343" t="s">
        <v>38</v>
      </c>
      <c r="D1131" s="344">
        <v>67348.38</v>
      </c>
      <c r="E1131" s="502">
        <v>67348.38</v>
      </c>
      <c r="F1131" s="499"/>
      <c r="G1131" s="344">
        <v>100</v>
      </c>
    </row>
    <row r="1132" spans="1:7" hidden="1" x14ac:dyDescent="0.25">
      <c r="A1132" s="342" t="s">
        <v>324</v>
      </c>
      <c r="B1132" s="342" t="s">
        <v>419</v>
      </c>
      <c r="C1132" s="343" t="s">
        <v>108</v>
      </c>
      <c r="D1132" s="344">
        <v>14487.74</v>
      </c>
      <c r="E1132" s="502">
        <v>14487.74</v>
      </c>
      <c r="F1132" s="499"/>
      <c r="G1132" s="344">
        <v>100</v>
      </c>
    </row>
    <row r="1133" spans="1:7" hidden="1" x14ac:dyDescent="0.25">
      <c r="A1133" s="345" t="s">
        <v>1140</v>
      </c>
      <c r="B1133" s="345" t="s">
        <v>303</v>
      </c>
      <c r="C1133" s="346" t="s">
        <v>975</v>
      </c>
      <c r="D1133" s="347">
        <v>14487.74</v>
      </c>
      <c r="E1133" s="503">
        <v>14487.74</v>
      </c>
      <c r="F1133" s="499"/>
      <c r="G1133" s="347">
        <v>100</v>
      </c>
    </row>
    <row r="1134" spans="1:7" hidden="1" x14ac:dyDescent="0.25">
      <c r="A1134" s="342" t="s">
        <v>324</v>
      </c>
      <c r="B1134" s="342" t="s">
        <v>429</v>
      </c>
      <c r="C1134" s="343" t="s">
        <v>110</v>
      </c>
      <c r="D1134" s="344">
        <v>52860.639999999999</v>
      </c>
      <c r="E1134" s="502">
        <v>52860.639999999999</v>
      </c>
      <c r="F1134" s="499"/>
      <c r="G1134" s="344">
        <v>100</v>
      </c>
    </row>
    <row r="1135" spans="1:7" hidden="1" x14ac:dyDescent="0.25">
      <c r="A1135" s="345" t="s">
        <v>1141</v>
      </c>
      <c r="B1135" s="345" t="s">
        <v>304</v>
      </c>
      <c r="C1135" s="346" t="s">
        <v>1083</v>
      </c>
      <c r="D1135" s="347">
        <v>52860.639999999999</v>
      </c>
      <c r="E1135" s="503">
        <v>52860.639999999999</v>
      </c>
      <c r="F1135" s="499"/>
      <c r="G1135" s="347">
        <v>100</v>
      </c>
    </row>
    <row r="1136" spans="1:7" hidden="1" x14ac:dyDescent="0.25">
      <c r="A1136" s="336" t="s">
        <v>352</v>
      </c>
      <c r="B1136" s="336" t="s">
        <v>936</v>
      </c>
      <c r="C1136" s="337" t="s">
        <v>937</v>
      </c>
      <c r="D1136" s="338">
        <v>77295.210000000006</v>
      </c>
      <c r="E1136" s="498">
        <v>77295.210000000006</v>
      </c>
      <c r="F1136" s="499"/>
      <c r="G1136" s="338">
        <v>100</v>
      </c>
    </row>
    <row r="1137" spans="1:7" hidden="1" x14ac:dyDescent="0.25">
      <c r="A1137" s="339" t="s">
        <v>324</v>
      </c>
      <c r="B1137" s="339" t="s">
        <v>354</v>
      </c>
      <c r="C1137" s="340" t="s">
        <v>24</v>
      </c>
      <c r="D1137" s="341">
        <v>77295.210000000006</v>
      </c>
      <c r="E1137" s="506">
        <v>77295.210000000006</v>
      </c>
      <c r="F1137" s="499"/>
      <c r="G1137" s="341">
        <v>100</v>
      </c>
    </row>
    <row r="1138" spans="1:7" hidden="1" x14ac:dyDescent="0.25">
      <c r="A1138" s="342" t="s">
        <v>324</v>
      </c>
      <c r="B1138" s="342" t="s">
        <v>366</v>
      </c>
      <c r="C1138" s="343" t="s">
        <v>38</v>
      </c>
      <c r="D1138" s="344">
        <v>77295.210000000006</v>
      </c>
      <c r="E1138" s="502">
        <v>77295.210000000006</v>
      </c>
      <c r="F1138" s="499"/>
      <c r="G1138" s="344">
        <v>100</v>
      </c>
    </row>
    <row r="1139" spans="1:7" hidden="1" x14ac:dyDescent="0.25">
      <c r="A1139" s="342" t="s">
        <v>324</v>
      </c>
      <c r="B1139" s="342" t="s">
        <v>419</v>
      </c>
      <c r="C1139" s="343" t="s">
        <v>108</v>
      </c>
      <c r="D1139" s="344">
        <v>27230.95</v>
      </c>
      <c r="E1139" s="502">
        <v>27230.95</v>
      </c>
      <c r="F1139" s="499"/>
      <c r="G1139" s="344">
        <v>100</v>
      </c>
    </row>
    <row r="1140" spans="1:7" hidden="1" x14ac:dyDescent="0.25">
      <c r="A1140" s="345" t="s">
        <v>1142</v>
      </c>
      <c r="B1140" s="345" t="s">
        <v>303</v>
      </c>
      <c r="C1140" s="346" t="s">
        <v>975</v>
      </c>
      <c r="D1140" s="347">
        <v>27230.95</v>
      </c>
      <c r="E1140" s="503">
        <v>27230.95</v>
      </c>
      <c r="F1140" s="499"/>
      <c r="G1140" s="347">
        <v>100</v>
      </c>
    </row>
    <row r="1141" spans="1:7" hidden="1" x14ac:dyDescent="0.25">
      <c r="A1141" s="342" t="s">
        <v>324</v>
      </c>
      <c r="B1141" s="342" t="s">
        <v>429</v>
      </c>
      <c r="C1141" s="343" t="s">
        <v>110</v>
      </c>
      <c r="D1141" s="344">
        <v>50064.26</v>
      </c>
      <c r="E1141" s="502">
        <v>50064.26</v>
      </c>
      <c r="F1141" s="499"/>
      <c r="G1141" s="344">
        <v>100</v>
      </c>
    </row>
    <row r="1142" spans="1:7" hidden="1" x14ac:dyDescent="0.25">
      <c r="A1142" s="345" t="s">
        <v>1143</v>
      </c>
      <c r="B1142" s="345" t="s">
        <v>304</v>
      </c>
      <c r="C1142" s="346" t="s">
        <v>1083</v>
      </c>
      <c r="D1142" s="347">
        <v>50064.26</v>
      </c>
      <c r="E1142" s="503">
        <v>50064.26</v>
      </c>
      <c r="F1142" s="499"/>
      <c r="G1142" s="347">
        <v>100</v>
      </c>
    </row>
    <row r="1143" spans="1:7" hidden="1" x14ac:dyDescent="0.25">
      <c r="A1143" s="336" t="s">
        <v>352</v>
      </c>
      <c r="B1143" s="336" t="s">
        <v>950</v>
      </c>
      <c r="C1143" s="337" t="s">
        <v>951</v>
      </c>
      <c r="D1143" s="338">
        <v>29809.74</v>
      </c>
      <c r="E1143" s="498">
        <v>29809.74</v>
      </c>
      <c r="F1143" s="499"/>
      <c r="G1143" s="338">
        <v>100</v>
      </c>
    </row>
    <row r="1144" spans="1:7" hidden="1" x14ac:dyDescent="0.25">
      <c r="A1144" s="339" t="s">
        <v>324</v>
      </c>
      <c r="B1144" s="339" t="s">
        <v>354</v>
      </c>
      <c r="C1144" s="340" t="s">
        <v>24</v>
      </c>
      <c r="D1144" s="341">
        <v>29809.74</v>
      </c>
      <c r="E1144" s="506">
        <v>29809.74</v>
      </c>
      <c r="F1144" s="499"/>
      <c r="G1144" s="341">
        <v>100</v>
      </c>
    </row>
    <row r="1145" spans="1:7" hidden="1" x14ac:dyDescent="0.25">
      <c r="A1145" s="342" t="s">
        <v>324</v>
      </c>
      <c r="B1145" s="342" t="s">
        <v>366</v>
      </c>
      <c r="C1145" s="343" t="s">
        <v>38</v>
      </c>
      <c r="D1145" s="344">
        <v>29809.74</v>
      </c>
      <c r="E1145" s="502">
        <v>29809.74</v>
      </c>
      <c r="F1145" s="499"/>
      <c r="G1145" s="344">
        <v>100</v>
      </c>
    </row>
    <row r="1146" spans="1:7" hidden="1" x14ac:dyDescent="0.25">
      <c r="A1146" s="342" t="s">
        <v>324</v>
      </c>
      <c r="B1146" s="342" t="s">
        <v>419</v>
      </c>
      <c r="C1146" s="343" t="s">
        <v>108</v>
      </c>
      <c r="D1146" s="344">
        <v>6037.42</v>
      </c>
      <c r="E1146" s="502">
        <v>6037.42</v>
      </c>
      <c r="F1146" s="499"/>
      <c r="G1146" s="344">
        <v>100</v>
      </c>
    </row>
    <row r="1147" spans="1:7" hidden="1" x14ac:dyDescent="0.25">
      <c r="A1147" s="345" t="s">
        <v>1144</v>
      </c>
      <c r="B1147" s="345" t="s">
        <v>303</v>
      </c>
      <c r="C1147" s="346" t="s">
        <v>975</v>
      </c>
      <c r="D1147" s="347">
        <v>6037.42</v>
      </c>
      <c r="E1147" s="503">
        <v>6037.42</v>
      </c>
      <c r="F1147" s="499"/>
      <c r="G1147" s="347">
        <v>100</v>
      </c>
    </row>
    <row r="1148" spans="1:7" hidden="1" x14ac:dyDescent="0.25">
      <c r="A1148" s="342" t="s">
        <v>324</v>
      </c>
      <c r="B1148" s="342" t="s">
        <v>429</v>
      </c>
      <c r="C1148" s="343" t="s">
        <v>110</v>
      </c>
      <c r="D1148" s="344">
        <v>23772.32</v>
      </c>
      <c r="E1148" s="502">
        <v>23772.32</v>
      </c>
      <c r="F1148" s="499"/>
      <c r="G1148" s="344">
        <v>100</v>
      </c>
    </row>
    <row r="1149" spans="1:7" hidden="1" x14ac:dyDescent="0.25">
      <c r="A1149" s="345" t="s">
        <v>1145</v>
      </c>
      <c r="B1149" s="345" t="s">
        <v>304</v>
      </c>
      <c r="C1149" s="346" t="s">
        <v>1083</v>
      </c>
      <c r="D1149" s="347">
        <v>23772.32</v>
      </c>
      <c r="E1149" s="503">
        <v>23772.32</v>
      </c>
      <c r="F1149" s="499"/>
      <c r="G1149" s="347">
        <v>100</v>
      </c>
    </row>
    <row r="1150" spans="1:7" hidden="1" x14ac:dyDescent="0.25">
      <c r="A1150" s="336" t="s">
        <v>352</v>
      </c>
      <c r="B1150" s="336" t="s">
        <v>967</v>
      </c>
      <c r="C1150" s="337" t="s">
        <v>968</v>
      </c>
      <c r="D1150" s="338">
        <v>40856.82</v>
      </c>
      <c r="E1150" s="498">
        <v>40856.379999999997</v>
      </c>
      <c r="F1150" s="499"/>
      <c r="G1150" s="338">
        <v>99.998923068413063</v>
      </c>
    </row>
    <row r="1151" spans="1:7" hidden="1" x14ac:dyDescent="0.25">
      <c r="A1151" s="339" t="s">
        <v>324</v>
      </c>
      <c r="B1151" s="339" t="s">
        <v>354</v>
      </c>
      <c r="C1151" s="340" t="s">
        <v>24</v>
      </c>
      <c r="D1151" s="341">
        <v>40856.82</v>
      </c>
      <c r="E1151" s="506">
        <v>40856.379999999997</v>
      </c>
      <c r="F1151" s="499"/>
      <c r="G1151" s="341">
        <v>99.998923068413063</v>
      </c>
    </row>
    <row r="1152" spans="1:7" hidden="1" x14ac:dyDescent="0.25">
      <c r="A1152" s="342" t="s">
        <v>324</v>
      </c>
      <c r="B1152" s="342" t="s">
        <v>366</v>
      </c>
      <c r="C1152" s="343" t="s">
        <v>38</v>
      </c>
      <c r="D1152" s="344">
        <v>40856.82</v>
      </c>
      <c r="E1152" s="502">
        <v>40856.379999999997</v>
      </c>
      <c r="F1152" s="499"/>
      <c r="G1152" s="344">
        <v>99.998923068413063</v>
      </c>
    </row>
    <row r="1153" spans="1:7" hidden="1" x14ac:dyDescent="0.25">
      <c r="A1153" s="342" t="s">
        <v>324</v>
      </c>
      <c r="B1153" s="342" t="s">
        <v>419</v>
      </c>
      <c r="C1153" s="343" t="s">
        <v>108</v>
      </c>
      <c r="D1153" s="344">
        <v>15000</v>
      </c>
      <c r="E1153" s="502">
        <v>14999.56</v>
      </c>
      <c r="F1153" s="499"/>
      <c r="G1153" s="344">
        <v>99.997066666666669</v>
      </c>
    </row>
    <row r="1154" spans="1:7" hidden="1" x14ac:dyDescent="0.25">
      <c r="A1154" s="345" t="s">
        <v>1146</v>
      </c>
      <c r="B1154" s="345" t="s">
        <v>303</v>
      </c>
      <c r="C1154" s="346" t="s">
        <v>975</v>
      </c>
      <c r="D1154" s="347">
        <v>15000</v>
      </c>
      <c r="E1154" s="503">
        <v>14999.56</v>
      </c>
      <c r="F1154" s="499"/>
      <c r="G1154" s="347">
        <v>99.997066666666669</v>
      </c>
    </row>
    <row r="1155" spans="1:7" hidden="1" x14ac:dyDescent="0.25">
      <c r="A1155" s="342" t="s">
        <v>324</v>
      </c>
      <c r="B1155" s="342" t="s">
        <v>429</v>
      </c>
      <c r="C1155" s="343" t="s">
        <v>110</v>
      </c>
      <c r="D1155" s="344">
        <v>25856.82</v>
      </c>
      <c r="E1155" s="502">
        <v>25856.82</v>
      </c>
      <c r="F1155" s="499"/>
      <c r="G1155" s="344">
        <v>100</v>
      </c>
    </row>
    <row r="1156" spans="1:7" hidden="1" x14ac:dyDescent="0.25">
      <c r="A1156" s="345" t="s">
        <v>1147</v>
      </c>
      <c r="B1156" s="345" t="s">
        <v>304</v>
      </c>
      <c r="C1156" s="346" t="s">
        <v>1083</v>
      </c>
      <c r="D1156" s="347">
        <v>25856.82</v>
      </c>
      <c r="E1156" s="503">
        <v>25856.82</v>
      </c>
      <c r="F1156" s="499"/>
      <c r="G1156" s="347">
        <v>100</v>
      </c>
    </row>
    <row r="1157" spans="1:7" hidden="1" x14ac:dyDescent="0.25">
      <c r="A1157" s="345" t="s">
        <v>1148</v>
      </c>
      <c r="B1157" s="345" t="s">
        <v>436</v>
      </c>
      <c r="C1157" s="346" t="s">
        <v>98</v>
      </c>
      <c r="D1157" s="347">
        <v>0</v>
      </c>
      <c r="E1157" s="503">
        <v>0</v>
      </c>
      <c r="F1157" s="499"/>
      <c r="G1157" s="347">
        <v>0</v>
      </c>
    </row>
    <row r="1158" spans="1:7" hidden="1" x14ac:dyDescent="0.25">
      <c r="A1158" s="336" t="s">
        <v>352</v>
      </c>
      <c r="B1158" s="336" t="s">
        <v>991</v>
      </c>
      <c r="C1158" s="337" t="s">
        <v>992</v>
      </c>
      <c r="D1158" s="338">
        <v>27653.31</v>
      </c>
      <c r="E1158" s="498">
        <v>27600.01</v>
      </c>
      <c r="F1158" s="499"/>
      <c r="G1158" s="338">
        <v>99.80725634652778</v>
      </c>
    </row>
    <row r="1159" spans="1:7" hidden="1" x14ac:dyDescent="0.25">
      <c r="A1159" s="339" t="s">
        <v>324</v>
      </c>
      <c r="B1159" s="339" t="s">
        <v>354</v>
      </c>
      <c r="C1159" s="340" t="s">
        <v>24</v>
      </c>
      <c r="D1159" s="341">
        <v>27653.31</v>
      </c>
      <c r="E1159" s="506">
        <v>27600.01</v>
      </c>
      <c r="F1159" s="499"/>
      <c r="G1159" s="341">
        <v>99.80725634652778</v>
      </c>
    </row>
    <row r="1160" spans="1:7" hidden="1" x14ac:dyDescent="0.25">
      <c r="A1160" s="342" t="s">
        <v>324</v>
      </c>
      <c r="B1160" s="342" t="s">
        <v>366</v>
      </c>
      <c r="C1160" s="343" t="s">
        <v>38</v>
      </c>
      <c r="D1160" s="344">
        <v>27653.31</v>
      </c>
      <c r="E1160" s="502">
        <v>27600.01</v>
      </c>
      <c r="F1160" s="499"/>
      <c r="G1160" s="344">
        <v>99.80725634652778</v>
      </c>
    </row>
    <row r="1161" spans="1:7" hidden="1" x14ac:dyDescent="0.25">
      <c r="A1161" s="342" t="s">
        <v>324</v>
      </c>
      <c r="B1161" s="342" t="s">
        <v>419</v>
      </c>
      <c r="C1161" s="343" t="s">
        <v>108</v>
      </c>
      <c r="D1161" s="344">
        <v>6603.31</v>
      </c>
      <c r="E1161" s="502">
        <v>6555.77</v>
      </c>
      <c r="F1161" s="499"/>
      <c r="G1161" s="344">
        <v>99.280058031502378</v>
      </c>
    </row>
    <row r="1162" spans="1:7" hidden="1" x14ac:dyDescent="0.25">
      <c r="A1162" s="345" t="s">
        <v>1149</v>
      </c>
      <c r="B1162" s="345" t="s">
        <v>303</v>
      </c>
      <c r="C1162" s="346" t="s">
        <v>193</v>
      </c>
      <c r="D1162" s="347">
        <v>6603.31</v>
      </c>
      <c r="E1162" s="503">
        <v>6555.77</v>
      </c>
      <c r="F1162" s="499"/>
      <c r="G1162" s="347">
        <v>99.280058031502378</v>
      </c>
    </row>
    <row r="1163" spans="1:7" hidden="1" x14ac:dyDescent="0.25">
      <c r="A1163" s="342" t="s">
        <v>324</v>
      </c>
      <c r="B1163" s="342" t="s">
        <v>429</v>
      </c>
      <c r="C1163" s="343" t="s">
        <v>110</v>
      </c>
      <c r="D1163" s="344">
        <v>21050</v>
      </c>
      <c r="E1163" s="502">
        <v>21044.240000000002</v>
      </c>
      <c r="F1163" s="499"/>
      <c r="G1163" s="344">
        <v>99.972636579572452</v>
      </c>
    </row>
    <row r="1164" spans="1:7" hidden="1" x14ac:dyDescent="0.25">
      <c r="A1164" s="345" t="s">
        <v>1150</v>
      </c>
      <c r="B1164" s="345" t="s">
        <v>304</v>
      </c>
      <c r="C1164" s="346" t="s">
        <v>1083</v>
      </c>
      <c r="D1164" s="347">
        <v>21000</v>
      </c>
      <c r="E1164" s="503">
        <v>21044.240000000002</v>
      </c>
      <c r="F1164" s="499"/>
      <c r="G1164" s="347">
        <v>100.21066666666667</v>
      </c>
    </row>
    <row r="1165" spans="1:7" hidden="1" x14ac:dyDescent="0.25">
      <c r="A1165" s="345" t="s">
        <v>1151</v>
      </c>
      <c r="B1165" s="345" t="s">
        <v>436</v>
      </c>
      <c r="C1165" s="346" t="s">
        <v>98</v>
      </c>
      <c r="D1165" s="347">
        <v>50</v>
      </c>
      <c r="E1165" s="503">
        <v>0</v>
      </c>
      <c r="F1165" s="499"/>
      <c r="G1165" s="347">
        <v>0</v>
      </c>
    </row>
    <row r="1166" spans="1:7" hidden="1" x14ac:dyDescent="0.25">
      <c r="A1166" s="336" t="s">
        <v>352</v>
      </c>
      <c r="B1166" s="336" t="s">
        <v>1016</v>
      </c>
      <c r="C1166" s="337" t="s">
        <v>1017</v>
      </c>
      <c r="D1166" s="338">
        <v>79127.759999999995</v>
      </c>
      <c r="E1166" s="498">
        <v>79117.77</v>
      </c>
      <c r="F1166" s="499"/>
      <c r="G1166" s="338">
        <v>99.987374847967388</v>
      </c>
    </row>
    <row r="1167" spans="1:7" hidden="1" x14ac:dyDescent="0.25">
      <c r="A1167" s="339" t="s">
        <v>324</v>
      </c>
      <c r="B1167" s="339" t="s">
        <v>354</v>
      </c>
      <c r="C1167" s="340" t="s">
        <v>24</v>
      </c>
      <c r="D1167" s="341">
        <v>79127.759999999995</v>
      </c>
      <c r="E1167" s="506">
        <v>79117.77</v>
      </c>
      <c r="F1167" s="499"/>
      <c r="G1167" s="341">
        <v>99.987374847967388</v>
      </c>
    </row>
    <row r="1168" spans="1:7" hidden="1" x14ac:dyDescent="0.25">
      <c r="A1168" s="342" t="s">
        <v>324</v>
      </c>
      <c r="B1168" s="342" t="s">
        <v>366</v>
      </c>
      <c r="C1168" s="343" t="s">
        <v>38</v>
      </c>
      <c r="D1168" s="344">
        <v>79127.759999999995</v>
      </c>
      <c r="E1168" s="502">
        <v>79117.77</v>
      </c>
      <c r="F1168" s="499"/>
      <c r="G1168" s="344">
        <v>99.987374847967388</v>
      </c>
    </row>
    <row r="1169" spans="1:7" hidden="1" x14ac:dyDescent="0.25">
      <c r="A1169" s="342" t="s">
        <v>324</v>
      </c>
      <c r="B1169" s="342" t="s">
        <v>419</v>
      </c>
      <c r="C1169" s="343" t="s">
        <v>108</v>
      </c>
      <c r="D1169" s="344">
        <v>16414.2</v>
      </c>
      <c r="E1169" s="502">
        <v>16404.21</v>
      </c>
      <c r="F1169" s="499"/>
      <c r="G1169" s="344">
        <v>99.939138063384149</v>
      </c>
    </row>
    <row r="1170" spans="1:7" hidden="1" x14ac:dyDescent="0.25">
      <c r="A1170" s="345" t="s">
        <v>1152</v>
      </c>
      <c r="B1170" s="345" t="s">
        <v>303</v>
      </c>
      <c r="C1170" s="346" t="s">
        <v>975</v>
      </c>
      <c r="D1170" s="347">
        <v>16414.2</v>
      </c>
      <c r="E1170" s="503">
        <v>16404.21</v>
      </c>
      <c r="F1170" s="499"/>
      <c r="G1170" s="347">
        <v>99.939138063384149</v>
      </c>
    </row>
    <row r="1171" spans="1:7" hidden="1" x14ac:dyDescent="0.25">
      <c r="A1171" s="342" t="s">
        <v>324</v>
      </c>
      <c r="B1171" s="342" t="s">
        <v>429</v>
      </c>
      <c r="C1171" s="343" t="s">
        <v>110</v>
      </c>
      <c r="D1171" s="344">
        <v>62713.56</v>
      </c>
      <c r="E1171" s="502">
        <v>62713.56</v>
      </c>
      <c r="F1171" s="499"/>
      <c r="G1171" s="344">
        <v>100</v>
      </c>
    </row>
    <row r="1172" spans="1:7" hidden="1" x14ac:dyDescent="0.25">
      <c r="A1172" s="345" t="s">
        <v>1153</v>
      </c>
      <c r="B1172" s="345" t="s">
        <v>304</v>
      </c>
      <c r="C1172" s="346" t="s">
        <v>1083</v>
      </c>
      <c r="D1172" s="347">
        <v>50516.67</v>
      </c>
      <c r="E1172" s="503">
        <v>56321.83</v>
      </c>
      <c r="F1172" s="499"/>
      <c r="G1172" s="347">
        <v>111.49157297977084</v>
      </c>
    </row>
    <row r="1173" spans="1:7" hidden="1" x14ac:dyDescent="0.25">
      <c r="A1173" s="345" t="s">
        <v>1154</v>
      </c>
      <c r="B1173" s="345" t="s">
        <v>436</v>
      </c>
      <c r="C1173" s="346" t="s">
        <v>98</v>
      </c>
      <c r="D1173" s="347">
        <v>12196.89</v>
      </c>
      <c r="E1173" s="503">
        <v>6391.73</v>
      </c>
      <c r="F1173" s="499"/>
      <c r="G1173" s="347">
        <v>52.404588382776268</v>
      </c>
    </row>
    <row r="1174" spans="1:7" hidden="1" x14ac:dyDescent="0.25">
      <c r="A1174" s="336" t="s">
        <v>352</v>
      </c>
      <c r="B1174" s="336" t="s">
        <v>1035</v>
      </c>
      <c r="C1174" s="337" t="s">
        <v>1036</v>
      </c>
      <c r="D1174" s="338">
        <v>96558.54</v>
      </c>
      <c r="E1174" s="498">
        <v>96357.17</v>
      </c>
      <c r="F1174" s="499"/>
      <c r="G1174" s="338">
        <v>99.791452936218789</v>
      </c>
    </row>
    <row r="1175" spans="1:7" hidden="1" x14ac:dyDescent="0.25">
      <c r="A1175" s="339" t="s">
        <v>324</v>
      </c>
      <c r="B1175" s="339" t="s">
        <v>354</v>
      </c>
      <c r="C1175" s="340" t="s">
        <v>24</v>
      </c>
      <c r="D1175" s="341">
        <v>96558.54</v>
      </c>
      <c r="E1175" s="506">
        <v>96357.17</v>
      </c>
      <c r="F1175" s="499"/>
      <c r="G1175" s="341">
        <v>99.791452936218789</v>
      </c>
    </row>
    <row r="1176" spans="1:7" hidden="1" x14ac:dyDescent="0.25">
      <c r="A1176" s="342" t="s">
        <v>324</v>
      </c>
      <c r="B1176" s="342" t="s">
        <v>366</v>
      </c>
      <c r="C1176" s="343" t="s">
        <v>38</v>
      </c>
      <c r="D1176" s="344">
        <v>96558.54</v>
      </c>
      <c r="E1176" s="502">
        <v>96357.17</v>
      </c>
      <c r="F1176" s="499"/>
      <c r="G1176" s="344">
        <v>99.791452936218789</v>
      </c>
    </row>
    <row r="1177" spans="1:7" hidden="1" x14ac:dyDescent="0.25">
      <c r="A1177" s="342" t="s">
        <v>324</v>
      </c>
      <c r="B1177" s="342" t="s">
        <v>419</v>
      </c>
      <c r="C1177" s="343" t="s">
        <v>108</v>
      </c>
      <c r="D1177" s="344">
        <v>46558.54</v>
      </c>
      <c r="E1177" s="502">
        <v>46558.54</v>
      </c>
      <c r="F1177" s="499"/>
      <c r="G1177" s="344">
        <v>100</v>
      </c>
    </row>
    <row r="1178" spans="1:7" hidden="1" x14ac:dyDescent="0.25">
      <c r="A1178" s="345" t="s">
        <v>1155</v>
      </c>
      <c r="B1178" s="345" t="s">
        <v>303</v>
      </c>
      <c r="C1178" s="346" t="s">
        <v>975</v>
      </c>
      <c r="D1178" s="347">
        <v>46558.54</v>
      </c>
      <c r="E1178" s="503">
        <v>46558.54</v>
      </c>
      <c r="F1178" s="499"/>
      <c r="G1178" s="347">
        <v>100</v>
      </c>
    </row>
    <row r="1179" spans="1:7" hidden="1" x14ac:dyDescent="0.25">
      <c r="A1179" s="342" t="s">
        <v>324</v>
      </c>
      <c r="B1179" s="342" t="s">
        <v>429</v>
      </c>
      <c r="C1179" s="343" t="s">
        <v>110</v>
      </c>
      <c r="D1179" s="344">
        <v>50000</v>
      </c>
      <c r="E1179" s="502">
        <v>49798.63</v>
      </c>
      <c r="F1179" s="499"/>
      <c r="G1179" s="344">
        <v>99.597260000000006</v>
      </c>
    </row>
    <row r="1180" spans="1:7" hidden="1" x14ac:dyDescent="0.25">
      <c r="A1180" s="345" t="s">
        <v>1156</v>
      </c>
      <c r="B1180" s="345" t="s">
        <v>304</v>
      </c>
      <c r="C1180" s="346" t="s">
        <v>1083</v>
      </c>
      <c r="D1180" s="347">
        <v>50000</v>
      </c>
      <c r="E1180" s="503">
        <v>49798.63</v>
      </c>
      <c r="F1180" s="499"/>
      <c r="G1180" s="347">
        <v>99.597260000000006</v>
      </c>
    </row>
    <row r="1181" spans="1:7" hidden="1" x14ac:dyDescent="0.25">
      <c r="A1181" s="336" t="s">
        <v>352</v>
      </c>
      <c r="B1181" s="336" t="s">
        <v>1056</v>
      </c>
      <c r="C1181" s="337" t="s">
        <v>1057</v>
      </c>
      <c r="D1181" s="338">
        <v>77026.679999999993</v>
      </c>
      <c r="E1181" s="498">
        <v>77026.679999999993</v>
      </c>
      <c r="F1181" s="499"/>
      <c r="G1181" s="338">
        <v>100</v>
      </c>
    </row>
    <row r="1182" spans="1:7" hidden="1" x14ac:dyDescent="0.25">
      <c r="A1182" s="339" t="s">
        <v>324</v>
      </c>
      <c r="B1182" s="339" t="s">
        <v>354</v>
      </c>
      <c r="C1182" s="340" t="s">
        <v>24</v>
      </c>
      <c r="D1182" s="341">
        <v>77026.679999999993</v>
      </c>
      <c r="E1182" s="506">
        <v>77026.679999999993</v>
      </c>
      <c r="F1182" s="499"/>
      <c r="G1182" s="341">
        <v>100</v>
      </c>
    </row>
    <row r="1183" spans="1:7" hidden="1" x14ac:dyDescent="0.25">
      <c r="A1183" s="342" t="s">
        <v>324</v>
      </c>
      <c r="B1183" s="342" t="s">
        <v>366</v>
      </c>
      <c r="C1183" s="343" t="s">
        <v>38</v>
      </c>
      <c r="D1183" s="344">
        <v>77026.679999999993</v>
      </c>
      <c r="E1183" s="502">
        <v>77026.679999999993</v>
      </c>
      <c r="F1183" s="499"/>
      <c r="G1183" s="344">
        <v>100</v>
      </c>
    </row>
    <row r="1184" spans="1:7" hidden="1" x14ac:dyDescent="0.25">
      <c r="A1184" s="342" t="s">
        <v>324</v>
      </c>
      <c r="B1184" s="342" t="s">
        <v>419</v>
      </c>
      <c r="C1184" s="343" t="s">
        <v>108</v>
      </c>
      <c r="D1184" s="344">
        <v>12026.68</v>
      </c>
      <c r="E1184" s="502">
        <v>12026.68</v>
      </c>
      <c r="F1184" s="499"/>
      <c r="G1184" s="344">
        <v>100</v>
      </c>
    </row>
    <row r="1185" spans="1:7" hidden="1" x14ac:dyDescent="0.25">
      <c r="A1185" s="345" t="s">
        <v>1157</v>
      </c>
      <c r="B1185" s="345" t="s">
        <v>303</v>
      </c>
      <c r="C1185" s="346" t="s">
        <v>975</v>
      </c>
      <c r="D1185" s="347">
        <v>12026.68</v>
      </c>
      <c r="E1185" s="503">
        <v>12026.68</v>
      </c>
      <c r="F1185" s="499"/>
      <c r="G1185" s="347">
        <v>100</v>
      </c>
    </row>
    <row r="1186" spans="1:7" hidden="1" x14ac:dyDescent="0.25">
      <c r="A1186" s="342" t="s">
        <v>324</v>
      </c>
      <c r="B1186" s="342" t="s">
        <v>429</v>
      </c>
      <c r="C1186" s="343" t="s">
        <v>110</v>
      </c>
      <c r="D1186" s="344">
        <v>65000</v>
      </c>
      <c r="E1186" s="502">
        <v>65000</v>
      </c>
      <c r="F1186" s="499"/>
      <c r="G1186" s="344">
        <v>100</v>
      </c>
    </row>
    <row r="1187" spans="1:7" hidden="1" x14ac:dyDescent="0.25">
      <c r="A1187" s="345" t="s">
        <v>1158</v>
      </c>
      <c r="B1187" s="345" t="s">
        <v>304</v>
      </c>
      <c r="C1187" s="346" t="s">
        <v>1083</v>
      </c>
      <c r="D1187" s="347">
        <v>65000</v>
      </c>
      <c r="E1187" s="503">
        <v>65000</v>
      </c>
      <c r="F1187" s="499"/>
      <c r="G1187" s="347">
        <v>100</v>
      </c>
    </row>
    <row r="1188" spans="1:7" hidden="1" x14ac:dyDescent="0.25">
      <c r="A1188" s="321" t="s">
        <v>342</v>
      </c>
      <c r="B1188" s="321" t="s">
        <v>1159</v>
      </c>
      <c r="C1188" s="322" t="s">
        <v>149</v>
      </c>
      <c r="D1188" s="323">
        <v>82077182.280000001</v>
      </c>
      <c r="E1188" s="509">
        <v>54721328.109999999</v>
      </c>
      <c r="F1188" s="499"/>
      <c r="G1188" s="323">
        <v>66.670573465012964</v>
      </c>
    </row>
    <row r="1189" spans="1:7" hidden="1" x14ac:dyDescent="0.25">
      <c r="A1189" s="324" t="s">
        <v>345</v>
      </c>
      <c r="B1189" s="324" t="s">
        <v>346</v>
      </c>
      <c r="C1189" s="325" t="s">
        <v>77</v>
      </c>
      <c r="D1189" s="326">
        <v>82077182.280000001</v>
      </c>
      <c r="E1189" s="508">
        <v>54721328.109999999</v>
      </c>
      <c r="F1189" s="499"/>
      <c r="G1189" s="326">
        <v>66.670573465012964</v>
      </c>
    </row>
    <row r="1190" spans="1:7" ht="24" hidden="1" x14ac:dyDescent="0.25">
      <c r="A1190" s="327" t="s">
        <v>1160</v>
      </c>
      <c r="B1190" s="327" t="s">
        <v>1161</v>
      </c>
      <c r="C1190" s="328" t="s">
        <v>1162</v>
      </c>
      <c r="D1190" s="329">
        <v>475000</v>
      </c>
      <c r="E1190" s="507">
        <v>0</v>
      </c>
      <c r="F1190" s="499"/>
      <c r="G1190" s="329">
        <v>0</v>
      </c>
    </row>
    <row r="1191" spans="1:7" hidden="1" x14ac:dyDescent="0.25">
      <c r="A1191" s="330" t="s">
        <v>349</v>
      </c>
      <c r="B1191" s="330" t="s">
        <v>350</v>
      </c>
      <c r="C1191" s="331" t="s">
        <v>351</v>
      </c>
      <c r="D1191" s="332">
        <v>475000</v>
      </c>
      <c r="E1191" s="504">
        <v>0</v>
      </c>
      <c r="F1191" s="499"/>
      <c r="G1191" s="332">
        <v>0</v>
      </c>
    </row>
    <row r="1192" spans="1:7" hidden="1" x14ac:dyDescent="0.25">
      <c r="A1192" s="333" t="s">
        <v>349</v>
      </c>
      <c r="B1192" s="333" t="s">
        <v>62</v>
      </c>
      <c r="C1192" s="334" t="s">
        <v>351</v>
      </c>
      <c r="D1192" s="335">
        <v>475000</v>
      </c>
      <c r="E1192" s="505">
        <v>0</v>
      </c>
      <c r="F1192" s="499"/>
      <c r="G1192" s="335">
        <v>0</v>
      </c>
    </row>
    <row r="1193" spans="1:7" hidden="1" x14ac:dyDescent="0.25">
      <c r="A1193" s="336" t="s">
        <v>352</v>
      </c>
      <c r="B1193" s="336" t="s">
        <v>353</v>
      </c>
      <c r="C1193" s="337" t="s">
        <v>339</v>
      </c>
      <c r="D1193" s="338">
        <v>475000</v>
      </c>
      <c r="E1193" s="498">
        <v>0</v>
      </c>
      <c r="F1193" s="499"/>
      <c r="G1193" s="338">
        <v>0</v>
      </c>
    </row>
    <row r="1194" spans="1:7" hidden="1" x14ac:dyDescent="0.25">
      <c r="A1194" s="339" t="s">
        <v>324</v>
      </c>
      <c r="B1194" s="339" t="s">
        <v>1163</v>
      </c>
      <c r="C1194" s="340" t="s">
        <v>26</v>
      </c>
      <c r="D1194" s="341">
        <v>475000</v>
      </c>
      <c r="E1194" s="506">
        <v>0</v>
      </c>
      <c r="F1194" s="499"/>
      <c r="G1194" s="341">
        <v>0</v>
      </c>
    </row>
    <row r="1195" spans="1:7" hidden="1" x14ac:dyDescent="0.25">
      <c r="A1195" s="342" t="s">
        <v>324</v>
      </c>
      <c r="B1195" s="342" t="s">
        <v>1164</v>
      </c>
      <c r="C1195" s="343" t="s">
        <v>1165</v>
      </c>
      <c r="D1195" s="344">
        <v>475000</v>
      </c>
      <c r="E1195" s="502">
        <v>0</v>
      </c>
      <c r="F1195" s="499"/>
      <c r="G1195" s="344">
        <v>0</v>
      </c>
    </row>
    <row r="1196" spans="1:7" hidden="1" x14ac:dyDescent="0.25">
      <c r="A1196" s="342" t="s">
        <v>324</v>
      </c>
      <c r="B1196" s="342" t="s">
        <v>1166</v>
      </c>
      <c r="C1196" s="343" t="s">
        <v>1167</v>
      </c>
      <c r="D1196" s="344">
        <v>475000</v>
      </c>
      <c r="E1196" s="502">
        <v>0</v>
      </c>
      <c r="F1196" s="499"/>
      <c r="G1196" s="344">
        <v>0</v>
      </c>
    </row>
    <row r="1197" spans="1:7" hidden="1" x14ac:dyDescent="0.25">
      <c r="A1197" s="345" t="s">
        <v>1168</v>
      </c>
      <c r="B1197" s="345" t="s">
        <v>1169</v>
      </c>
      <c r="C1197" s="346" t="s">
        <v>83</v>
      </c>
      <c r="D1197" s="347">
        <v>475000</v>
      </c>
      <c r="E1197" s="503">
        <v>0</v>
      </c>
      <c r="F1197" s="499"/>
      <c r="G1197" s="347">
        <v>0</v>
      </c>
    </row>
    <row r="1198" spans="1:7" ht="24" hidden="1" x14ac:dyDescent="0.25">
      <c r="A1198" s="327" t="s">
        <v>1160</v>
      </c>
      <c r="B1198" s="327" t="s">
        <v>1170</v>
      </c>
      <c r="C1198" s="328" t="s">
        <v>1171</v>
      </c>
      <c r="D1198" s="329">
        <v>18278500</v>
      </c>
      <c r="E1198" s="507">
        <v>16689419.25</v>
      </c>
      <c r="F1198" s="499"/>
      <c r="G1198" s="329">
        <v>91.306284706075445</v>
      </c>
    </row>
    <row r="1199" spans="1:7" hidden="1" x14ac:dyDescent="0.25">
      <c r="A1199" s="330" t="s">
        <v>349</v>
      </c>
      <c r="B1199" s="330" t="s">
        <v>350</v>
      </c>
      <c r="C1199" s="331" t="s">
        <v>351</v>
      </c>
      <c r="D1199" s="332">
        <v>408500</v>
      </c>
      <c r="E1199" s="504">
        <v>36000</v>
      </c>
      <c r="F1199" s="499"/>
      <c r="G1199" s="332">
        <v>8.8127294981640141</v>
      </c>
    </row>
    <row r="1200" spans="1:7" hidden="1" x14ac:dyDescent="0.25">
      <c r="A1200" s="333" t="s">
        <v>349</v>
      </c>
      <c r="B1200" s="333" t="s">
        <v>62</v>
      </c>
      <c r="C1200" s="334" t="s">
        <v>351</v>
      </c>
      <c r="D1200" s="335">
        <v>408500</v>
      </c>
      <c r="E1200" s="505">
        <v>36000</v>
      </c>
      <c r="F1200" s="499"/>
      <c r="G1200" s="335">
        <v>8.8127294981640141</v>
      </c>
    </row>
    <row r="1201" spans="1:7" hidden="1" x14ac:dyDescent="0.25">
      <c r="A1201" s="336" t="s">
        <v>352</v>
      </c>
      <c r="B1201" s="336" t="s">
        <v>795</v>
      </c>
      <c r="C1201" s="337" t="s">
        <v>796</v>
      </c>
      <c r="D1201" s="338">
        <v>47500</v>
      </c>
      <c r="E1201" s="498">
        <v>36000</v>
      </c>
      <c r="F1201" s="499"/>
      <c r="G1201" s="338">
        <v>75.78947368421052</v>
      </c>
    </row>
    <row r="1202" spans="1:7" hidden="1" x14ac:dyDescent="0.25">
      <c r="A1202" s="339" t="s">
        <v>324</v>
      </c>
      <c r="B1202" s="339" t="s">
        <v>1163</v>
      </c>
      <c r="C1202" s="340" t="s">
        <v>26</v>
      </c>
      <c r="D1202" s="341">
        <v>47500</v>
      </c>
      <c r="E1202" s="506">
        <v>36000</v>
      </c>
      <c r="F1202" s="499"/>
      <c r="G1202" s="341">
        <v>75.78947368421052</v>
      </c>
    </row>
    <row r="1203" spans="1:7" hidden="1" x14ac:dyDescent="0.25">
      <c r="A1203" s="342" t="s">
        <v>324</v>
      </c>
      <c r="B1203" s="342" t="s">
        <v>1164</v>
      </c>
      <c r="C1203" s="343" t="s">
        <v>1165</v>
      </c>
      <c r="D1203" s="344">
        <v>47500</v>
      </c>
      <c r="E1203" s="502">
        <v>36000</v>
      </c>
      <c r="F1203" s="499"/>
      <c r="G1203" s="344">
        <v>75.78947368421052</v>
      </c>
    </row>
    <row r="1204" spans="1:7" hidden="1" x14ac:dyDescent="0.25">
      <c r="A1204" s="342" t="s">
        <v>324</v>
      </c>
      <c r="B1204" s="342" t="s">
        <v>1166</v>
      </c>
      <c r="C1204" s="343" t="s">
        <v>1167</v>
      </c>
      <c r="D1204" s="344">
        <v>47500</v>
      </c>
      <c r="E1204" s="502">
        <v>36000</v>
      </c>
      <c r="F1204" s="499"/>
      <c r="G1204" s="344">
        <v>75.78947368421052</v>
      </c>
    </row>
    <row r="1205" spans="1:7" hidden="1" x14ac:dyDescent="0.25">
      <c r="A1205" s="345" t="s">
        <v>1172</v>
      </c>
      <c r="B1205" s="345" t="s">
        <v>1169</v>
      </c>
      <c r="C1205" s="346" t="s">
        <v>83</v>
      </c>
      <c r="D1205" s="347">
        <v>47500</v>
      </c>
      <c r="E1205" s="503">
        <v>36000</v>
      </c>
      <c r="F1205" s="499"/>
      <c r="G1205" s="347">
        <v>75.78947368421052</v>
      </c>
    </row>
    <row r="1206" spans="1:7" hidden="1" x14ac:dyDescent="0.25">
      <c r="A1206" s="336" t="s">
        <v>352</v>
      </c>
      <c r="B1206" s="336" t="s">
        <v>353</v>
      </c>
      <c r="C1206" s="337" t="s">
        <v>339</v>
      </c>
      <c r="D1206" s="338">
        <v>361000</v>
      </c>
      <c r="E1206" s="498">
        <v>0</v>
      </c>
      <c r="F1206" s="499"/>
      <c r="G1206" s="338">
        <v>0</v>
      </c>
    </row>
    <row r="1207" spans="1:7" hidden="1" x14ac:dyDescent="0.25">
      <c r="A1207" s="339" t="s">
        <v>324</v>
      </c>
      <c r="B1207" s="339" t="s">
        <v>1163</v>
      </c>
      <c r="C1207" s="340" t="s">
        <v>26</v>
      </c>
      <c r="D1207" s="341">
        <v>361000</v>
      </c>
      <c r="E1207" s="506">
        <v>0</v>
      </c>
      <c r="F1207" s="499"/>
      <c r="G1207" s="341">
        <v>0</v>
      </c>
    </row>
    <row r="1208" spans="1:7" hidden="1" x14ac:dyDescent="0.25">
      <c r="A1208" s="342" t="s">
        <v>324</v>
      </c>
      <c r="B1208" s="342" t="s">
        <v>1164</v>
      </c>
      <c r="C1208" s="343" t="s">
        <v>1165</v>
      </c>
      <c r="D1208" s="344">
        <v>361000</v>
      </c>
      <c r="E1208" s="502">
        <v>0</v>
      </c>
      <c r="F1208" s="499"/>
      <c r="G1208" s="344">
        <v>0</v>
      </c>
    </row>
    <row r="1209" spans="1:7" hidden="1" x14ac:dyDescent="0.25">
      <c r="A1209" s="342" t="s">
        <v>324</v>
      </c>
      <c r="B1209" s="342" t="s">
        <v>1166</v>
      </c>
      <c r="C1209" s="343" t="s">
        <v>1167</v>
      </c>
      <c r="D1209" s="344">
        <v>361000</v>
      </c>
      <c r="E1209" s="502">
        <v>0</v>
      </c>
      <c r="F1209" s="499"/>
      <c r="G1209" s="344">
        <v>0</v>
      </c>
    </row>
    <row r="1210" spans="1:7" hidden="1" x14ac:dyDescent="0.25">
      <c r="A1210" s="345" t="s">
        <v>1173</v>
      </c>
      <c r="B1210" s="345" t="s">
        <v>1169</v>
      </c>
      <c r="C1210" s="346" t="s">
        <v>83</v>
      </c>
      <c r="D1210" s="347">
        <v>361000</v>
      </c>
      <c r="E1210" s="503">
        <v>0</v>
      </c>
      <c r="F1210" s="499"/>
      <c r="G1210" s="347">
        <v>0</v>
      </c>
    </row>
    <row r="1211" spans="1:7" hidden="1" x14ac:dyDescent="0.25">
      <c r="A1211" s="330" t="s">
        <v>349</v>
      </c>
      <c r="B1211" s="330" t="s">
        <v>385</v>
      </c>
      <c r="C1211" s="331" t="s">
        <v>386</v>
      </c>
      <c r="D1211" s="332">
        <v>0</v>
      </c>
      <c r="E1211" s="504">
        <v>600000</v>
      </c>
      <c r="F1211" s="499"/>
      <c r="G1211" s="332">
        <v>0</v>
      </c>
    </row>
    <row r="1212" spans="1:7" hidden="1" x14ac:dyDescent="0.25">
      <c r="A1212" s="333" t="s">
        <v>349</v>
      </c>
      <c r="B1212" s="333" t="s">
        <v>1174</v>
      </c>
      <c r="C1212" s="334" t="s">
        <v>1175</v>
      </c>
      <c r="D1212" s="335">
        <v>0</v>
      </c>
      <c r="E1212" s="505">
        <v>600000</v>
      </c>
      <c r="F1212" s="499"/>
      <c r="G1212" s="335">
        <v>0</v>
      </c>
    </row>
    <row r="1213" spans="1:7" hidden="1" x14ac:dyDescent="0.25">
      <c r="A1213" s="336" t="s">
        <v>352</v>
      </c>
      <c r="B1213" s="336" t="s">
        <v>353</v>
      </c>
      <c r="C1213" s="337" t="s">
        <v>339</v>
      </c>
      <c r="D1213" s="338">
        <v>0</v>
      </c>
      <c r="E1213" s="498">
        <v>600000</v>
      </c>
      <c r="F1213" s="499"/>
      <c r="G1213" s="338">
        <v>0</v>
      </c>
    </row>
    <row r="1214" spans="1:7" hidden="1" x14ac:dyDescent="0.25">
      <c r="A1214" s="339" t="s">
        <v>324</v>
      </c>
      <c r="B1214" s="339" t="s">
        <v>1163</v>
      </c>
      <c r="C1214" s="340" t="s">
        <v>26</v>
      </c>
      <c r="D1214" s="341">
        <v>0</v>
      </c>
      <c r="E1214" s="506">
        <v>600000</v>
      </c>
      <c r="F1214" s="499"/>
      <c r="G1214" s="341">
        <v>0</v>
      </c>
    </row>
    <row r="1215" spans="1:7" hidden="1" x14ac:dyDescent="0.25">
      <c r="A1215" s="342" t="s">
        <v>324</v>
      </c>
      <c r="B1215" s="342" t="s">
        <v>1164</v>
      </c>
      <c r="C1215" s="343" t="s">
        <v>1165</v>
      </c>
      <c r="D1215" s="344">
        <v>0</v>
      </c>
      <c r="E1215" s="502">
        <v>600000</v>
      </c>
      <c r="F1215" s="499"/>
      <c r="G1215" s="344">
        <v>0</v>
      </c>
    </row>
    <row r="1216" spans="1:7" hidden="1" x14ac:dyDescent="0.25">
      <c r="A1216" s="342" t="s">
        <v>324</v>
      </c>
      <c r="B1216" s="342" t="s">
        <v>1166</v>
      </c>
      <c r="C1216" s="343" t="s">
        <v>1167</v>
      </c>
      <c r="D1216" s="344">
        <v>0</v>
      </c>
      <c r="E1216" s="502">
        <v>600000</v>
      </c>
      <c r="F1216" s="499"/>
      <c r="G1216" s="344">
        <v>0</v>
      </c>
    </row>
    <row r="1217" spans="1:7" hidden="1" x14ac:dyDescent="0.25">
      <c r="A1217" s="345" t="s">
        <v>1176</v>
      </c>
      <c r="B1217" s="345" t="s">
        <v>1169</v>
      </c>
      <c r="C1217" s="346" t="s">
        <v>83</v>
      </c>
      <c r="D1217" s="347">
        <v>0</v>
      </c>
      <c r="E1217" s="503">
        <v>600000</v>
      </c>
      <c r="F1217" s="499"/>
      <c r="G1217" s="347">
        <v>0</v>
      </c>
    </row>
    <row r="1218" spans="1:7" hidden="1" x14ac:dyDescent="0.25">
      <c r="A1218" s="330" t="s">
        <v>349</v>
      </c>
      <c r="B1218" s="330" t="s">
        <v>1177</v>
      </c>
      <c r="C1218" s="331" t="s">
        <v>1178</v>
      </c>
      <c r="D1218" s="332">
        <v>17870000</v>
      </c>
      <c r="E1218" s="504">
        <v>16053419.25</v>
      </c>
      <c r="F1218" s="499"/>
      <c r="G1218" s="332">
        <v>89.834466983771691</v>
      </c>
    </row>
    <row r="1219" spans="1:7" hidden="1" x14ac:dyDescent="0.25">
      <c r="A1219" s="333" t="s">
        <v>349</v>
      </c>
      <c r="B1219" s="333" t="s">
        <v>1179</v>
      </c>
      <c r="C1219" s="334" t="s">
        <v>1180</v>
      </c>
      <c r="D1219" s="335">
        <v>17870000</v>
      </c>
      <c r="E1219" s="505">
        <v>16053419.25</v>
      </c>
      <c r="F1219" s="499"/>
      <c r="G1219" s="335">
        <v>89.834466983771691</v>
      </c>
    </row>
    <row r="1220" spans="1:7" hidden="1" x14ac:dyDescent="0.25">
      <c r="A1220" s="336" t="s">
        <v>352</v>
      </c>
      <c r="B1220" s="336" t="s">
        <v>795</v>
      </c>
      <c r="C1220" s="337" t="s">
        <v>796</v>
      </c>
      <c r="D1220" s="338">
        <v>0</v>
      </c>
      <c r="E1220" s="498">
        <v>0</v>
      </c>
      <c r="F1220" s="499"/>
      <c r="G1220" s="338">
        <v>0</v>
      </c>
    </row>
    <row r="1221" spans="1:7" hidden="1" x14ac:dyDescent="0.25">
      <c r="A1221" s="339" t="s">
        <v>324</v>
      </c>
      <c r="B1221" s="339" t="s">
        <v>1163</v>
      </c>
      <c r="C1221" s="340" t="s">
        <v>26</v>
      </c>
      <c r="D1221" s="341">
        <v>0</v>
      </c>
      <c r="E1221" s="506">
        <v>0</v>
      </c>
      <c r="F1221" s="499"/>
      <c r="G1221" s="341">
        <v>0</v>
      </c>
    </row>
    <row r="1222" spans="1:7" hidden="1" x14ac:dyDescent="0.25">
      <c r="A1222" s="342" t="s">
        <v>324</v>
      </c>
      <c r="B1222" s="342" t="s">
        <v>1164</v>
      </c>
      <c r="C1222" s="343" t="s">
        <v>1165</v>
      </c>
      <c r="D1222" s="344">
        <v>0</v>
      </c>
      <c r="E1222" s="502">
        <v>0</v>
      </c>
      <c r="F1222" s="499"/>
      <c r="G1222" s="344">
        <v>0</v>
      </c>
    </row>
    <row r="1223" spans="1:7" hidden="1" x14ac:dyDescent="0.25">
      <c r="A1223" s="342" t="s">
        <v>324</v>
      </c>
      <c r="B1223" s="342" t="s">
        <v>1166</v>
      </c>
      <c r="C1223" s="343" t="s">
        <v>1167</v>
      </c>
      <c r="D1223" s="344">
        <v>0</v>
      </c>
      <c r="E1223" s="502">
        <v>0</v>
      </c>
      <c r="F1223" s="499"/>
      <c r="G1223" s="344">
        <v>0</v>
      </c>
    </row>
    <row r="1224" spans="1:7" hidden="1" x14ac:dyDescent="0.25">
      <c r="A1224" s="345" t="s">
        <v>1181</v>
      </c>
      <c r="B1224" s="345" t="s">
        <v>1169</v>
      </c>
      <c r="C1224" s="346" t="s">
        <v>83</v>
      </c>
      <c r="D1224" s="347">
        <v>0</v>
      </c>
      <c r="E1224" s="503">
        <v>0</v>
      </c>
      <c r="F1224" s="499"/>
      <c r="G1224" s="347">
        <v>0</v>
      </c>
    </row>
    <row r="1225" spans="1:7" hidden="1" x14ac:dyDescent="0.25">
      <c r="A1225" s="336" t="s">
        <v>352</v>
      </c>
      <c r="B1225" s="336" t="s">
        <v>353</v>
      </c>
      <c r="C1225" s="337" t="s">
        <v>339</v>
      </c>
      <c r="D1225" s="338">
        <v>17870000</v>
      </c>
      <c r="E1225" s="498">
        <v>16053419.25</v>
      </c>
      <c r="F1225" s="499"/>
      <c r="G1225" s="338">
        <v>89.834466983771691</v>
      </c>
    </row>
    <row r="1226" spans="1:7" hidden="1" x14ac:dyDescent="0.25">
      <c r="A1226" s="339" t="s">
        <v>324</v>
      </c>
      <c r="B1226" s="339" t="s">
        <v>1163</v>
      </c>
      <c r="C1226" s="340" t="s">
        <v>26</v>
      </c>
      <c r="D1226" s="341">
        <v>17870000</v>
      </c>
      <c r="E1226" s="506">
        <v>16053419.25</v>
      </c>
      <c r="F1226" s="499"/>
      <c r="G1226" s="341">
        <v>89.834466983771691</v>
      </c>
    </row>
    <row r="1227" spans="1:7" hidden="1" x14ac:dyDescent="0.25">
      <c r="A1227" s="342" t="s">
        <v>324</v>
      </c>
      <c r="B1227" s="342" t="s">
        <v>1164</v>
      </c>
      <c r="C1227" s="343" t="s">
        <v>1165</v>
      </c>
      <c r="D1227" s="344">
        <v>17870000</v>
      </c>
      <c r="E1227" s="502">
        <v>16053419.25</v>
      </c>
      <c r="F1227" s="499"/>
      <c r="G1227" s="344">
        <v>89.834466983771691</v>
      </c>
    </row>
    <row r="1228" spans="1:7" hidden="1" x14ac:dyDescent="0.25">
      <c r="A1228" s="342" t="s">
        <v>324</v>
      </c>
      <c r="B1228" s="342" t="s">
        <v>1166</v>
      </c>
      <c r="C1228" s="343" t="s">
        <v>1167</v>
      </c>
      <c r="D1228" s="344">
        <v>17870000</v>
      </c>
      <c r="E1228" s="502">
        <v>16053419.25</v>
      </c>
      <c r="F1228" s="499"/>
      <c r="G1228" s="344">
        <v>89.834466983771691</v>
      </c>
    </row>
    <row r="1229" spans="1:7" hidden="1" x14ac:dyDescent="0.25">
      <c r="A1229" s="345" t="s">
        <v>1182</v>
      </c>
      <c r="B1229" s="345" t="s">
        <v>1169</v>
      </c>
      <c r="C1229" s="346" t="s">
        <v>83</v>
      </c>
      <c r="D1229" s="347">
        <v>17870000</v>
      </c>
      <c r="E1229" s="503">
        <v>16053419.25</v>
      </c>
      <c r="F1229" s="499"/>
      <c r="G1229" s="347">
        <v>89.834466983771691</v>
      </c>
    </row>
    <row r="1230" spans="1:7" ht="24" hidden="1" x14ac:dyDescent="0.25">
      <c r="A1230" s="327" t="s">
        <v>1160</v>
      </c>
      <c r="B1230" s="327" t="s">
        <v>1183</v>
      </c>
      <c r="C1230" s="328" t="s">
        <v>1184</v>
      </c>
      <c r="D1230" s="329">
        <v>14261380.77</v>
      </c>
      <c r="E1230" s="507">
        <v>17443.38</v>
      </c>
      <c r="F1230" s="499"/>
      <c r="G1230" s="329">
        <v>0.12231199966761704</v>
      </c>
    </row>
    <row r="1231" spans="1:7" hidden="1" x14ac:dyDescent="0.25">
      <c r="A1231" s="330" t="s">
        <v>349</v>
      </c>
      <c r="B1231" s="330" t="s">
        <v>350</v>
      </c>
      <c r="C1231" s="331" t="s">
        <v>351</v>
      </c>
      <c r="D1231" s="332">
        <v>14261380.77</v>
      </c>
      <c r="E1231" s="504">
        <v>17443.38</v>
      </c>
      <c r="F1231" s="499"/>
      <c r="G1231" s="332">
        <v>0.12231199966761704</v>
      </c>
    </row>
    <row r="1232" spans="1:7" hidden="1" x14ac:dyDescent="0.25">
      <c r="A1232" s="333" t="s">
        <v>349</v>
      </c>
      <c r="B1232" s="333" t="s">
        <v>62</v>
      </c>
      <c r="C1232" s="334" t="s">
        <v>351</v>
      </c>
      <c r="D1232" s="335">
        <v>14261380.77</v>
      </c>
      <c r="E1232" s="505">
        <v>17443.38</v>
      </c>
      <c r="F1232" s="499"/>
      <c r="G1232" s="335">
        <v>0.12231199966761704</v>
      </c>
    </row>
    <row r="1233" spans="1:7" hidden="1" x14ac:dyDescent="0.25">
      <c r="A1233" s="336" t="s">
        <v>352</v>
      </c>
      <c r="B1233" s="336" t="s">
        <v>773</v>
      </c>
      <c r="C1233" s="337" t="s">
        <v>774</v>
      </c>
      <c r="D1233" s="338">
        <v>646236.62</v>
      </c>
      <c r="E1233" s="498">
        <v>17443.38</v>
      </c>
      <c r="F1233" s="499"/>
      <c r="G1233" s="338">
        <v>2.6992249371445398</v>
      </c>
    </row>
    <row r="1234" spans="1:7" hidden="1" x14ac:dyDescent="0.25">
      <c r="A1234" s="339" t="s">
        <v>324</v>
      </c>
      <c r="B1234" s="339" t="s">
        <v>1163</v>
      </c>
      <c r="C1234" s="340" t="s">
        <v>26</v>
      </c>
      <c r="D1234" s="341">
        <v>646236.62</v>
      </c>
      <c r="E1234" s="506">
        <v>17443.38</v>
      </c>
      <c r="F1234" s="499"/>
      <c r="G1234" s="341">
        <v>2.6992249371445398</v>
      </c>
    </row>
    <row r="1235" spans="1:7" hidden="1" x14ac:dyDescent="0.25">
      <c r="A1235" s="342" t="s">
        <v>324</v>
      </c>
      <c r="B1235" s="342" t="s">
        <v>1164</v>
      </c>
      <c r="C1235" s="343" t="s">
        <v>1165</v>
      </c>
      <c r="D1235" s="344">
        <v>646236.62</v>
      </c>
      <c r="E1235" s="502">
        <v>17443.38</v>
      </c>
      <c r="F1235" s="499"/>
      <c r="G1235" s="344">
        <v>2.6992249371445398</v>
      </c>
    </row>
    <row r="1236" spans="1:7" hidden="1" x14ac:dyDescent="0.25">
      <c r="A1236" s="342" t="s">
        <v>324</v>
      </c>
      <c r="B1236" s="342" t="s">
        <v>1166</v>
      </c>
      <c r="C1236" s="343" t="s">
        <v>1167</v>
      </c>
      <c r="D1236" s="344">
        <v>646236.62</v>
      </c>
      <c r="E1236" s="502">
        <v>17443.38</v>
      </c>
      <c r="F1236" s="499"/>
      <c r="G1236" s="344">
        <v>2.6992249371445398</v>
      </c>
    </row>
    <row r="1237" spans="1:7" hidden="1" x14ac:dyDescent="0.25">
      <c r="A1237" s="345" t="s">
        <v>1185</v>
      </c>
      <c r="B1237" s="345" t="s">
        <v>1169</v>
      </c>
      <c r="C1237" s="346" t="s">
        <v>83</v>
      </c>
      <c r="D1237" s="347">
        <v>646236.62</v>
      </c>
      <c r="E1237" s="503">
        <v>17443.38</v>
      </c>
      <c r="F1237" s="499"/>
      <c r="G1237" s="347">
        <v>2.6992249371445398</v>
      </c>
    </row>
    <row r="1238" spans="1:7" hidden="1" x14ac:dyDescent="0.25">
      <c r="A1238" s="336" t="s">
        <v>352</v>
      </c>
      <c r="B1238" s="336" t="s">
        <v>353</v>
      </c>
      <c r="C1238" s="337" t="s">
        <v>339</v>
      </c>
      <c r="D1238" s="338">
        <v>13615144.15</v>
      </c>
      <c r="E1238" s="498">
        <v>0</v>
      </c>
      <c r="F1238" s="499"/>
      <c r="G1238" s="338">
        <v>0</v>
      </c>
    </row>
    <row r="1239" spans="1:7" hidden="1" x14ac:dyDescent="0.25">
      <c r="A1239" s="339" t="s">
        <v>324</v>
      </c>
      <c r="B1239" s="339" t="s">
        <v>1163</v>
      </c>
      <c r="C1239" s="340" t="s">
        <v>26</v>
      </c>
      <c r="D1239" s="341">
        <v>13615144.15</v>
      </c>
      <c r="E1239" s="506">
        <v>0</v>
      </c>
      <c r="F1239" s="499"/>
      <c r="G1239" s="341">
        <v>0</v>
      </c>
    </row>
    <row r="1240" spans="1:7" hidden="1" x14ac:dyDescent="0.25">
      <c r="A1240" s="342" t="s">
        <v>324</v>
      </c>
      <c r="B1240" s="342" t="s">
        <v>1164</v>
      </c>
      <c r="C1240" s="343" t="s">
        <v>1165</v>
      </c>
      <c r="D1240" s="344">
        <v>13615144.15</v>
      </c>
      <c r="E1240" s="502">
        <v>0</v>
      </c>
      <c r="F1240" s="499"/>
      <c r="G1240" s="344">
        <v>0</v>
      </c>
    </row>
    <row r="1241" spans="1:7" hidden="1" x14ac:dyDescent="0.25">
      <c r="A1241" s="342" t="s">
        <v>324</v>
      </c>
      <c r="B1241" s="342" t="s">
        <v>1166</v>
      </c>
      <c r="C1241" s="343" t="s">
        <v>1167</v>
      </c>
      <c r="D1241" s="344">
        <v>13615144.15</v>
      </c>
      <c r="E1241" s="502">
        <v>0</v>
      </c>
      <c r="F1241" s="499"/>
      <c r="G1241" s="344">
        <v>0</v>
      </c>
    </row>
    <row r="1242" spans="1:7" hidden="1" x14ac:dyDescent="0.25">
      <c r="A1242" s="345" t="s">
        <v>1186</v>
      </c>
      <c r="B1242" s="345" t="s">
        <v>1169</v>
      </c>
      <c r="C1242" s="346" t="s">
        <v>83</v>
      </c>
      <c r="D1242" s="347">
        <v>13615144.15</v>
      </c>
      <c r="E1242" s="503">
        <v>0</v>
      </c>
      <c r="F1242" s="499"/>
      <c r="G1242" s="347">
        <v>0</v>
      </c>
    </row>
    <row r="1243" spans="1:7" hidden="1" x14ac:dyDescent="0.25">
      <c r="A1243" s="330" t="s">
        <v>349</v>
      </c>
      <c r="B1243" s="330" t="s">
        <v>377</v>
      </c>
      <c r="C1243" s="331" t="s">
        <v>378</v>
      </c>
      <c r="D1243" s="332">
        <v>0</v>
      </c>
      <c r="E1243" s="504">
        <v>0</v>
      </c>
      <c r="F1243" s="499"/>
      <c r="G1243" s="332">
        <v>0</v>
      </c>
    </row>
    <row r="1244" spans="1:7" hidden="1" x14ac:dyDescent="0.25">
      <c r="A1244" s="333" t="s">
        <v>349</v>
      </c>
      <c r="B1244" s="333" t="s">
        <v>265</v>
      </c>
      <c r="C1244" s="334" t="s">
        <v>410</v>
      </c>
      <c r="D1244" s="335">
        <v>0</v>
      </c>
      <c r="E1244" s="505">
        <v>0</v>
      </c>
      <c r="F1244" s="499"/>
      <c r="G1244" s="335">
        <v>0</v>
      </c>
    </row>
    <row r="1245" spans="1:7" hidden="1" x14ac:dyDescent="0.25">
      <c r="A1245" s="336" t="s">
        <v>352</v>
      </c>
      <c r="B1245" s="336" t="s">
        <v>353</v>
      </c>
      <c r="C1245" s="337" t="s">
        <v>339</v>
      </c>
      <c r="D1245" s="338">
        <v>0</v>
      </c>
      <c r="E1245" s="498">
        <v>0</v>
      </c>
      <c r="F1245" s="499"/>
      <c r="G1245" s="338">
        <v>0</v>
      </c>
    </row>
    <row r="1246" spans="1:7" hidden="1" x14ac:dyDescent="0.25">
      <c r="A1246" s="339" t="s">
        <v>324</v>
      </c>
      <c r="B1246" s="339" t="s">
        <v>1163</v>
      </c>
      <c r="C1246" s="340" t="s">
        <v>26</v>
      </c>
      <c r="D1246" s="341">
        <v>0</v>
      </c>
      <c r="E1246" s="506">
        <v>0</v>
      </c>
      <c r="F1246" s="499"/>
      <c r="G1246" s="341">
        <v>0</v>
      </c>
    </row>
    <row r="1247" spans="1:7" hidden="1" x14ac:dyDescent="0.25">
      <c r="A1247" s="342" t="s">
        <v>324</v>
      </c>
      <c r="B1247" s="342" t="s">
        <v>1164</v>
      </c>
      <c r="C1247" s="343" t="s">
        <v>1165</v>
      </c>
      <c r="D1247" s="344">
        <v>0</v>
      </c>
      <c r="E1247" s="502">
        <v>0</v>
      </c>
      <c r="F1247" s="499"/>
      <c r="G1247" s="344">
        <v>0</v>
      </c>
    </row>
    <row r="1248" spans="1:7" hidden="1" x14ac:dyDescent="0.25">
      <c r="A1248" s="342" t="s">
        <v>324</v>
      </c>
      <c r="B1248" s="342" t="s">
        <v>1166</v>
      </c>
      <c r="C1248" s="343" t="s">
        <v>1167</v>
      </c>
      <c r="D1248" s="344">
        <v>0</v>
      </c>
      <c r="E1248" s="502">
        <v>0</v>
      </c>
      <c r="F1248" s="499"/>
      <c r="G1248" s="344">
        <v>0</v>
      </c>
    </row>
    <row r="1249" spans="1:7" hidden="1" x14ac:dyDescent="0.25">
      <c r="A1249" s="345" t="s">
        <v>1187</v>
      </c>
      <c r="B1249" s="345" t="s">
        <v>1169</v>
      </c>
      <c r="C1249" s="346" t="s">
        <v>83</v>
      </c>
      <c r="D1249" s="347">
        <v>0</v>
      </c>
      <c r="E1249" s="503">
        <v>0</v>
      </c>
      <c r="F1249" s="499"/>
      <c r="G1249" s="347">
        <v>0</v>
      </c>
    </row>
    <row r="1250" spans="1:7" ht="24" hidden="1" x14ac:dyDescent="0.25">
      <c r="A1250" s="327" t="s">
        <v>1160</v>
      </c>
      <c r="B1250" s="327" t="s">
        <v>1188</v>
      </c>
      <c r="C1250" s="328" t="s">
        <v>1189</v>
      </c>
      <c r="D1250" s="329">
        <v>1600460.86</v>
      </c>
      <c r="E1250" s="507">
        <v>1570064.58</v>
      </c>
      <c r="F1250" s="499"/>
      <c r="G1250" s="329">
        <v>98.100779546711308</v>
      </c>
    </row>
    <row r="1251" spans="1:7" hidden="1" x14ac:dyDescent="0.25">
      <c r="A1251" s="330" t="s">
        <v>349</v>
      </c>
      <c r="B1251" s="330" t="s">
        <v>350</v>
      </c>
      <c r="C1251" s="331" t="s">
        <v>351</v>
      </c>
      <c r="D1251" s="332">
        <v>1600460.86</v>
      </c>
      <c r="E1251" s="504">
        <v>1570064.58</v>
      </c>
      <c r="F1251" s="499"/>
      <c r="G1251" s="332">
        <v>98.100779546711308</v>
      </c>
    </row>
    <row r="1252" spans="1:7" hidden="1" x14ac:dyDescent="0.25">
      <c r="A1252" s="333" t="s">
        <v>349</v>
      </c>
      <c r="B1252" s="333" t="s">
        <v>62</v>
      </c>
      <c r="C1252" s="334" t="s">
        <v>351</v>
      </c>
      <c r="D1252" s="335">
        <v>1600460.86</v>
      </c>
      <c r="E1252" s="505">
        <v>1570064.58</v>
      </c>
      <c r="F1252" s="499"/>
      <c r="G1252" s="335">
        <v>98.100779546711308</v>
      </c>
    </row>
    <row r="1253" spans="1:7" hidden="1" x14ac:dyDescent="0.25">
      <c r="A1253" s="336" t="s">
        <v>352</v>
      </c>
      <c r="B1253" s="336" t="s">
        <v>399</v>
      </c>
      <c r="C1253" s="337" t="s">
        <v>400</v>
      </c>
      <c r="D1253" s="338">
        <v>48501.55</v>
      </c>
      <c r="E1253" s="498">
        <v>48501.55</v>
      </c>
      <c r="F1253" s="499"/>
      <c r="G1253" s="338">
        <v>100</v>
      </c>
    </row>
    <row r="1254" spans="1:7" hidden="1" x14ac:dyDescent="0.25">
      <c r="A1254" s="339" t="s">
        <v>324</v>
      </c>
      <c r="B1254" s="339" t="s">
        <v>1163</v>
      </c>
      <c r="C1254" s="340" t="s">
        <v>26</v>
      </c>
      <c r="D1254" s="341">
        <v>48501.55</v>
      </c>
      <c r="E1254" s="506">
        <v>48501.55</v>
      </c>
      <c r="F1254" s="499"/>
      <c r="G1254" s="341">
        <v>100</v>
      </c>
    </row>
    <row r="1255" spans="1:7" hidden="1" x14ac:dyDescent="0.25">
      <c r="A1255" s="342" t="s">
        <v>324</v>
      </c>
      <c r="B1255" s="342" t="s">
        <v>1164</v>
      </c>
      <c r="C1255" s="343" t="s">
        <v>1165</v>
      </c>
      <c r="D1255" s="344">
        <v>48501.55</v>
      </c>
      <c r="E1255" s="502">
        <v>48501.55</v>
      </c>
      <c r="F1255" s="499"/>
      <c r="G1255" s="344">
        <v>100</v>
      </c>
    </row>
    <row r="1256" spans="1:7" hidden="1" x14ac:dyDescent="0.25">
      <c r="A1256" s="342" t="s">
        <v>324</v>
      </c>
      <c r="B1256" s="342" t="s">
        <v>1166</v>
      </c>
      <c r="C1256" s="343" t="s">
        <v>1167</v>
      </c>
      <c r="D1256" s="344">
        <v>48501.55</v>
      </c>
      <c r="E1256" s="502">
        <v>48501.55</v>
      </c>
      <c r="F1256" s="499"/>
      <c r="G1256" s="344">
        <v>100</v>
      </c>
    </row>
    <row r="1257" spans="1:7" hidden="1" x14ac:dyDescent="0.25">
      <c r="A1257" s="345" t="s">
        <v>1190</v>
      </c>
      <c r="B1257" s="345" t="s">
        <v>1169</v>
      </c>
      <c r="C1257" s="346" t="s">
        <v>83</v>
      </c>
      <c r="D1257" s="347">
        <v>48501.55</v>
      </c>
      <c r="E1257" s="503">
        <v>48501.55</v>
      </c>
      <c r="F1257" s="499"/>
      <c r="G1257" s="347">
        <v>100</v>
      </c>
    </row>
    <row r="1258" spans="1:7" hidden="1" x14ac:dyDescent="0.25">
      <c r="A1258" s="336" t="s">
        <v>352</v>
      </c>
      <c r="B1258" s="336" t="s">
        <v>353</v>
      </c>
      <c r="C1258" s="337" t="s">
        <v>339</v>
      </c>
      <c r="D1258" s="338">
        <v>1551959.31</v>
      </c>
      <c r="E1258" s="498">
        <v>1521563.03</v>
      </c>
      <c r="F1258" s="499"/>
      <c r="G1258" s="338">
        <v>98.041425454640304</v>
      </c>
    </row>
    <row r="1259" spans="1:7" hidden="1" x14ac:dyDescent="0.25">
      <c r="A1259" s="339" t="s">
        <v>324</v>
      </c>
      <c r="B1259" s="339" t="s">
        <v>354</v>
      </c>
      <c r="C1259" s="340" t="s">
        <v>24</v>
      </c>
      <c r="D1259" s="341">
        <v>87500</v>
      </c>
      <c r="E1259" s="506">
        <v>57103.72</v>
      </c>
      <c r="F1259" s="499"/>
      <c r="G1259" s="341">
        <v>65.261394285714289</v>
      </c>
    </row>
    <row r="1260" spans="1:7" hidden="1" x14ac:dyDescent="0.25">
      <c r="A1260" s="342" t="s">
        <v>324</v>
      </c>
      <c r="B1260" s="342" t="s">
        <v>1191</v>
      </c>
      <c r="C1260" s="343" t="s">
        <v>1192</v>
      </c>
      <c r="D1260" s="344">
        <v>87500</v>
      </c>
      <c r="E1260" s="502">
        <v>57103.72</v>
      </c>
      <c r="F1260" s="499"/>
      <c r="G1260" s="344">
        <v>65.261394285714289</v>
      </c>
    </row>
    <row r="1261" spans="1:7" hidden="1" x14ac:dyDescent="0.25">
      <c r="A1261" s="342" t="s">
        <v>324</v>
      </c>
      <c r="B1261" s="342" t="s">
        <v>1193</v>
      </c>
      <c r="C1261" s="343" t="s">
        <v>1194</v>
      </c>
      <c r="D1261" s="344">
        <v>87500</v>
      </c>
      <c r="E1261" s="502">
        <v>57103.72</v>
      </c>
      <c r="F1261" s="499"/>
      <c r="G1261" s="344">
        <v>65.261394285714289</v>
      </c>
    </row>
    <row r="1262" spans="1:7" hidden="1" x14ac:dyDescent="0.25">
      <c r="A1262" s="345" t="s">
        <v>1195</v>
      </c>
      <c r="B1262" s="345" t="s">
        <v>1196</v>
      </c>
      <c r="C1262" s="346" t="s">
        <v>1197</v>
      </c>
      <c r="D1262" s="347">
        <v>87500</v>
      </c>
      <c r="E1262" s="503">
        <v>57103.72</v>
      </c>
      <c r="F1262" s="499"/>
      <c r="G1262" s="347">
        <v>65.261394285714289</v>
      </c>
    </row>
    <row r="1263" spans="1:7" hidden="1" x14ac:dyDescent="0.25">
      <c r="A1263" s="339" t="s">
        <v>324</v>
      </c>
      <c r="B1263" s="339" t="s">
        <v>1163</v>
      </c>
      <c r="C1263" s="340" t="s">
        <v>26</v>
      </c>
      <c r="D1263" s="341">
        <v>1464459.31</v>
      </c>
      <c r="E1263" s="506">
        <v>1464459.31</v>
      </c>
      <c r="F1263" s="499"/>
      <c r="G1263" s="341">
        <v>100</v>
      </c>
    </row>
    <row r="1264" spans="1:7" hidden="1" x14ac:dyDescent="0.25">
      <c r="A1264" s="342" t="s">
        <v>324</v>
      </c>
      <c r="B1264" s="342" t="s">
        <v>1164</v>
      </c>
      <c r="C1264" s="343" t="s">
        <v>1165</v>
      </c>
      <c r="D1264" s="344">
        <v>1464459.31</v>
      </c>
      <c r="E1264" s="502">
        <v>1464459.31</v>
      </c>
      <c r="F1264" s="499"/>
      <c r="G1264" s="344">
        <v>100</v>
      </c>
    </row>
    <row r="1265" spans="1:7" hidden="1" x14ac:dyDescent="0.25">
      <c r="A1265" s="342" t="s">
        <v>324</v>
      </c>
      <c r="B1265" s="342" t="s">
        <v>1166</v>
      </c>
      <c r="C1265" s="343" t="s">
        <v>1167</v>
      </c>
      <c r="D1265" s="344">
        <v>1464459.31</v>
      </c>
      <c r="E1265" s="502">
        <v>1464459.31</v>
      </c>
      <c r="F1265" s="499"/>
      <c r="G1265" s="344">
        <v>100</v>
      </c>
    </row>
    <row r="1266" spans="1:7" hidden="1" x14ac:dyDescent="0.25">
      <c r="A1266" s="345" t="s">
        <v>1198</v>
      </c>
      <c r="B1266" s="345" t="s">
        <v>1169</v>
      </c>
      <c r="C1266" s="346" t="s">
        <v>83</v>
      </c>
      <c r="D1266" s="347">
        <v>1464459.31</v>
      </c>
      <c r="E1266" s="503">
        <v>1464459.31</v>
      </c>
      <c r="F1266" s="499"/>
      <c r="G1266" s="347">
        <v>100</v>
      </c>
    </row>
    <row r="1267" spans="1:7" ht="24" hidden="1" x14ac:dyDescent="0.25">
      <c r="A1267" s="327" t="s">
        <v>1160</v>
      </c>
      <c r="B1267" s="327" t="s">
        <v>1199</v>
      </c>
      <c r="C1267" s="328" t="s">
        <v>1200</v>
      </c>
      <c r="D1267" s="329">
        <v>1374997.84</v>
      </c>
      <c r="E1267" s="507">
        <v>1374997.84</v>
      </c>
      <c r="F1267" s="499"/>
      <c r="G1267" s="329">
        <v>100</v>
      </c>
    </row>
    <row r="1268" spans="1:7" hidden="1" x14ac:dyDescent="0.25">
      <c r="A1268" s="330" t="s">
        <v>349</v>
      </c>
      <c r="B1268" s="330" t="s">
        <v>350</v>
      </c>
      <c r="C1268" s="331" t="s">
        <v>351</v>
      </c>
      <c r="D1268" s="332">
        <v>0</v>
      </c>
      <c r="E1268" s="504">
        <v>0</v>
      </c>
      <c r="F1268" s="499"/>
      <c r="G1268" s="332">
        <v>0</v>
      </c>
    </row>
    <row r="1269" spans="1:7" hidden="1" x14ac:dyDescent="0.25">
      <c r="A1269" s="333" t="s">
        <v>349</v>
      </c>
      <c r="B1269" s="333" t="s">
        <v>62</v>
      </c>
      <c r="C1269" s="334" t="s">
        <v>351</v>
      </c>
      <c r="D1269" s="335">
        <v>0</v>
      </c>
      <c r="E1269" s="505">
        <v>0</v>
      </c>
      <c r="F1269" s="499"/>
      <c r="G1269" s="335">
        <v>0</v>
      </c>
    </row>
    <row r="1270" spans="1:7" hidden="1" x14ac:dyDescent="0.25">
      <c r="A1270" s="336" t="s">
        <v>352</v>
      </c>
      <c r="B1270" s="336" t="s">
        <v>816</v>
      </c>
      <c r="C1270" s="337" t="s">
        <v>817</v>
      </c>
      <c r="D1270" s="338">
        <v>0</v>
      </c>
      <c r="E1270" s="498">
        <v>0</v>
      </c>
      <c r="F1270" s="499"/>
      <c r="G1270" s="338">
        <v>0</v>
      </c>
    </row>
    <row r="1271" spans="1:7" hidden="1" x14ac:dyDescent="0.25">
      <c r="A1271" s="339" t="s">
        <v>324</v>
      </c>
      <c r="B1271" s="339" t="s">
        <v>1163</v>
      </c>
      <c r="C1271" s="340" t="s">
        <v>26</v>
      </c>
      <c r="D1271" s="341">
        <v>0</v>
      </c>
      <c r="E1271" s="506">
        <v>0</v>
      </c>
      <c r="F1271" s="499"/>
      <c r="G1271" s="341">
        <v>0</v>
      </c>
    </row>
    <row r="1272" spans="1:7" hidden="1" x14ac:dyDescent="0.25">
      <c r="A1272" s="342" t="s">
        <v>324</v>
      </c>
      <c r="B1272" s="342" t="s">
        <v>1164</v>
      </c>
      <c r="C1272" s="343" t="s">
        <v>1165</v>
      </c>
      <c r="D1272" s="344">
        <v>0</v>
      </c>
      <c r="E1272" s="502">
        <v>0</v>
      </c>
      <c r="F1272" s="499"/>
      <c r="G1272" s="344">
        <v>0</v>
      </c>
    </row>
    <row r="1273" spans="1:7" hidden="1" x14ac:dyDescent="0.25">
      <c r="A1273" s="342" t="s">
        <v>324</v>
      </c>
      <c r="B1273" s="342" t="s">
        <v>1166</v>
      </c>
      <c r="C1273" s="343" t="s">
        <v>1167</v>
      </c>
      <c r="D1273" s="344">
        <v>0</v>
      </c>
      <c r="E1273" s="502">
        <v>0</v>
      </c>
      <c r="F1273" s="499"/>
      <c r="G1273" s="344">
        <v>0</v>
      </c>
    </row>
    <row r="1274" spans="1:7" hidden="1" x14ac:dyDescent="0.25">
      <c r="A1274" s="345" t="s">
        <v>1201</v>
      </c>
      <c r="B1274" s="345" t="s">
        <v>1169</v>
      </c>
      <c r="C1274" s="346" t="s">
        <v>83</v>
      </c>
      <c r="D1274" s="347">
        <v>0</v>
      </c>
      <c r="E1274" s="503">
        <v>0</v>
      </c>
      <c r="F1274" s="499"/>
      <c r="G1274" s="347">
        <v>0</v>
      </c>
    </row>
    <row r="1275" spans="1:7" hidden="1" x14ac:dyDescent="0.25">
      <c r="A1275" s="330" t="s">
        <v>349</v>
      </c>
      <c r="B1275" s="330" t="s">
        <v>377</v>
      </c>
      <c r="C1275" s="331" t="s">
        <v>378</v>
      </c>
      <c r="D1275" s="332">
        <v>774997.84</v>
      </c>
      <c r="E1275" s="504">
        <v>774997.84</v>
      </c>
      <c r="F1275" s="499"/>
      <c r="G1275" s="332">
        <v>100</v>
      </c>
    </row>
    <row r="1276" spans="1:7" hidden="1" x14ac:dyDescent="0.25">
      <c r="A1276" s="333" t="s">
        <v>349</v>
      </c>
      <c r="B1276" s="333" t="s">
        <v>265</v>
      </c>
      <c r="C1276" s="334" t="s">
        <v>410</v>
      </c>
      <c r="D1276" s="335">
        <v>774997.84</v>
      </c>
      <c r="E1276" s="505">
        <v>774997.84</v>
      </c>
      <c r="F1276" s="499"/>
      <c r="G1276" s="335">
        <v>100</v>
      </c>
    </row>
    <row r="1277" spans="1:7" hidden="1" x14ac:dyDescent="0.25">
      <c r="A1277" s="336" t="s">
        <v>352</v>
      </c>
      <c r="B1277" s="336" t="s">
        <v>816</v>
      </c>
      <c r="C1277" s="337" t="s">
        <v>817</v>
      </c>
      <c r="D1277" s="338">
        <v>774997.84</v>
      </c>
      <c r="E1277" s="498">
        <v>774997.84</v>
      </c>
      <c r="F1277" s="499"/>
      <c r="G1277" s="338">
        <v>100</v>
      </c>
    </row>
    <row r="1278" spans="1:7" hidden="1" x14ac:dyDescent="0.25">
      <c r="A1278" s="339" t="s">
        <v>324</v>
      </c>
      <c r="B1278" s="339" t="s">
        <v>1163</v>
      </c>
      <c r="C1278" s="340" t="s">
        <v>26</v>
      </c>
      <c r="D1278" s="341">
        <v>774997.84</v>
      </c>
      <c r="E1278" s="506">
        <v>774997.84</v>
      </c>
      <c r="F1278" s="499"/>
      <c r="G1278" s="341">
        <v>100</v>
      </c>
    </row>
    <row r="1279" spans="1:7" hidden="1" x14ac:dyDescent="0.25">
      <c r="A1279" s="342" t="s">
        <v>324</v>
      </c>
      <c r="B1279" s="342" t="s">
        <v>1164</v>
      </c>
      <c r="C1279" s="343" t="s">
        <v>1165</v>
      </c>
      <c r="D1279" s="344">
        <v>774997.84</v>
      </c>
      <c r="E1279" s="502">
        <v>774997.84</v>
      </c>
      <c r="F1279" s="499"/>
      <c r="G1279" s="344">
        <v>100</v>
      </c>
    </row>
    <row r="1280" spans="1:7" hidden="1" x14ac:dyDescent="0.25">
      <c r="A1280" s="342" t="s">
        <v>324</v>
      </c>
      <c r="B1280" s="342" t="s">
        <v>1166</v>
      </c>
      <c r="C1280" s="343" t="s">
        <v>1167</v>
      </c>
      <c r="D1280" s="344">
        <v>774997.84</v>
      </c>
      <c r="E1280" s="502">
        <v>774997.84</v>
      </c>
      <c r="F1280" s="499"/>
      <c r="G1280" s="344">
        <v>100</v>
      </c>
    </row>
    <row r="1281" spans="1:7" hidden="1" x14ac:dyDescent="0.25">
      <c r="A1281" s="345" t="s">
        <v>1202</v>
      </c>
      <c r="B1281" s="345" t="s">
        <v>1169</v>
      </c>
      <c r="C1281" s="346" t="s">
        <v>83</v>
      </c>
      <c r="D1281" s="347">
        <v>774997.84</v>
      </c>
      <c r="E1281" s="503">
        <v>774997.84</v>
      </c>
      <c r="F1281" s="499"/>
      <c r="G1281" s="347">
        <v>100</v>
      </c>
    </row>
    <row r="1282" spans="1:7" hidden="1" x14ac:dyDescent="0.25">
      <c r="A1282" s="330" t="s">
        <v>349</v>
      </c>
      <c r="B1282" s="330" t="s">
        <v>1177</v>
      </c>
      <c r="C1282" s="331" t="s">
        <v>1178</v>
      </c>
      <c r="D1282" s="332">
        <v>600000</v>
      </c>
      <c r="E1282" s="504">
        <v>600000</v>
      </c>
      <c r="F1282" s="499"/>
      <c r="G1282" s="332">
        <v>100</v>
      </c>
    </row>
    <row r="1283" spans="1:7" hidden="1" x14ac:dyDescent="0.25">
      <c r="A1283" s="333" t="s">
        <v>349</v>
      </c>
      <c r="B1283" s="333" t="s">
        <v>1179</v>
      </c>
      <c r="C1283" s="334" t="s">
        <v>1180</v>
      </c>
      <c r="D1283" s="335">
        <v>600000</v>
      </c>
      <c r="E1283" s="505">
        <v>600000</v>
      </c>
      <c r="F1283" s="499"/>
      <c r="G1283" s="335">
        <v>100</v>
      </c>
    </row>
    <row r="1284" spans="1:7" hidden="1" x14ac:dyDescent="0.25">
      <c r="A1284" s="336" t="s">
        <v>352</v>
      </c>
      <c r="B1284" s="336" t="s">
        <v>816</v>
      </c>
      <c r="C1284" s="337" t="s">
        <v>817</v>
      </c>
      <c r="D1284" s="338">
        <v>600000</v>
      </c>
      <c r="E1284" s="498">
        <v>600000</v>
      </c>
      <c r="F1284" s="499"/>
      <c r="G1284" s="338">
        <v>100</v>
      </c>
    </row>
    <row r="1285" spans="1:7" hidden="1" x14ac:dyDescent="0.25">
      <c r="A1285" s="339" t="s">
        <v>324</v>
      </c>
      <c r="B1285" s="339" t="s">
        <v>1163</v>
      </c>
      <c r="C1285" s="340" t="s">
        <v>26</v>
      </c>
      <c r="D1285" s="341">
        <v>600000</v>
      </c>
      <c r="E1285" s="506">
        <v>600000</v>
      </c>
      <c r="F1285" s="499"/>
      <c r="G1285" s="341">
        <v>100</v>
      </c>
    </row>
    <row r="1286" spans="1:7" hidden="1" x14ac:dyDescent="0.25">
      <c r="A1286" s="342" t="s">
        <v>324</v>
      </c>
      <c r="B1286" s="342" t="s">
        <v>1164</v>
      </c>
      <c r="C1286" s="343" t="s">
        <v>1165</v>
      </c>
      <c r="D1286" s="344">
        <v>600000</v>
      </c>
      <c r="E1286" s="502">
        <v>600000</v>
      </c>
      <c r="F1286" s="499"/>
      <c r="G1286" s="344">
        <v>100</v>
      </c>
    </row>
    <row r="1287" spans="1:7" hidden="1" x14ac:dyDescent="0.25">
      <c r="A1287" s="342" t="s">
        <v>324</v>
      </c>
      <c r="B1287" s="342" t="s">
        <v>1166</v>
      </c>
      <c r="C1287" s="343" t="s">
        <v>1167</v>
      </c>
      <c r="D1287" s="344">
        <v>600000</v>
      </c>
      <c r="E1287" s="502">
        <v>600000</v>
      </c>
      <c r="F1287" s="499"/>
      <c r="G1287" s="344">
        <v>100</v>
      </c>
    </row>
    <row r="1288" spans="1:7" hidden="1" x14ac:dyDescent="0.25">
      <c r="A1288" s="345" t="s">
        <v>1203</v>
      </c>
      <c r="B1288" s="345" t="s">
        <v>1169</v>
      </c>
      <c r="C1288" s="346" t="s">
        <v>83</v>
      </c>
      <c r="D1288" s="347">
        <v>600000</v>
      </c>
      <c r="E1288" s="503">
        <v>600000</v>
      </c>
      <c r="F1288" s="499"/>
      <c r="G1288" s="347">
        <v>100</v>
      </c>
    </row>
    <row r="1289" spans="1:7" ht="24" hidden="1" x14ac:dyDescent="0.25">
      <c r="A1289" s="327" t="s">
        <v>1160</v>
      </c>
      <c r="B1289" s="327" t="s">
        <v>1204</v>
      </c>
      <c r="C1289" s="328" t="s">
        <v>1205</v>
      </c>
      <c r="D1289" s="329">
        <v>16643779.42</v>
      </c>
      <c r="E1289" s="507">
        <v>11415310.689999999</v>
      </c>
      <c r="F1289" s="499"/>
      <c r="G1289" s="329">
        <v>68.58604888912906</v>
      </c>
    </row>
    <row r="1290" spans="1:7" hidden="1" x14ac:dyDescent="0.25">
      <c r="A1290" s="330" t="s">
        <v>349</v>
      </c>
      <c r="B1290" s="330" t="s">
        <v>350</v>
      </c>
      <c r="C1290" s="331" t="s">
        <v>351</v>
      </c>
      <c r="D1290" s="332">
        <v>133000</v>
      </c>
      <c r="E1290" s="504">
        <v>102302.8</v>
      </c>
      <c r="F1290" s="499"/>
      <c r="G1290" s="332">
        <v>76.919398496240603</v>
      </c>
    </row>
    <row r="1291" spans="1:7" hidden="1" x14ac:dyDescent="0.25">
      <c r="A1291" s="333" t="s">
        <v>349</v>
      </c>
      <c r="B1291" s="333" t="s">
        <v>62</v>
      </c>
      <c r="C1291" s="334" t="s">
        <v>351</v>
      </c>
      <c r="D1291" s="335">
        <v>133000</v>
      </c>
      <c r="E1291" s="505">
        <v>102302.8</v>
      </c>
      <c r="F1291" s="499"/>
      <c r="G1291" s="335">
        <v>76.919398496240603</v>
      </c>
    </row>
    <row r="1292" spans="1:7" hidden="1" x14ac:dyDescent="0.25">
      <c r="A1292" s="336" t="s">
        <v>352</v>
      </c>
      <c r="B1292" s="336" t="s">
        <v>950</v>
      </c>
      <c r="C1292" s="337" t="s">
        <v>951</v>
      </c>
      <c r="D1292" s="338">
        <v>133000</v>
      </c>
      <c r="E1292" s="498">
        <v>102302.8</v>
      </c>
      <c r="F1292" s="499"/>
      <c r="G1292" s="338">
        <v>76.919398496240603</v>
      </c>
    </row>
    <row r="1293" spans="1:7" hidden="1" x14ac:dyDescent="0.25">
      <c r="A1293" s="339" t="s">
        <v>324</v>
      </c>
      <c r="B1293" s="339" t="s">
        <v>1163</v>
      </c>
      <c r="C1293" s="340" t="s">
        <v>26</v>
      </c>
      <c r="D1293" s="341">
        <v>133000</v>
      </c>
      <c r="E1293" s="506">
        <v>102302.8</v>
      </c>
      <c r="F1293" s="499"/>
      <c r="G1293" s="341">
        <v>76.919398496240603</v>
      </c>
    </row>
    <row r="1294" spans="1:7" hidden="1" x14ac:dyDescent="0.25">
      <c r="A1294" s="342" t="s">
        <v>324</v>
      </c>
      <c r="B1294" s="342" t="s">
        <v>1164</v>
      </c>
      <c r="C1294" s="343" t="s">
        <v>1165</v>
      </c>
      <c r="D1294" s="344">
        <v>133000</v>
      </c>
      <c r="E1294" s="502">
        <v>102302.8</v>
      </c>
      <c r="F1294" s="499"/>
      <c r="G1294" s="344">
        <v>76.919398496240603</v>
      </c>
    </row>
    <row r="1295" spans="1:7" hidden="1" x14ac:dyDescent="0.25">
      <c r="A1295" s="342" t="s">
        <v>324</v>
      </c>
      <c r="B1295" s="342" t="s">
        <v>1166</v>
      </c>
      <c r="C1295" s="343" t="s">
        <v>1167</v>
      </c>
      <c r="D1295" s="344">
        <v>133000</v>
      </c>
      <c r="E1295" s="502">
        <v>102302.8</v>
      </c>
      <c r="F1295" s="499"/>
      <c r="G1295" s="344">
        <v>76.919398496240603</v>
      </c>
    </row>
    <row r="1296" spans="1:7" hidden="1" x14ac:dyDescent="0.25">
      <c r="A1296" s="345" t="s">
        <v>1206</v>
      </c>
      <c r="B1296" s="345" t="s">
        <v>1169</v>
      </c>
      <c r="C1296" s="346" t="s">
        <v>83</v>
      </c>
      <c r="D1296" s="347">
        <v>133000</v>
      </c>
      <c r="E1296" s="503">
        <v>102302.8</v>
      </c>
      <c r="F1296" s="499"/>
      <c r="G1296" s="347">
        <v>76.919398496240603</v>
      </c>
    </row>
    <row r="1297" spans="1:7" hidden="1" x14ac:dyDescent="0.25">
      <c r="A1297" s="336" t="s">
        <v>352</v>
      </c>
      <c r="B1297" s="336" t="s">
        <v>353</v>
      </c>
      <c r="C1297" s="337" t="s">
        <v>339</v>
      </c>
      <c r="D1297" s="338">
        <v>0</v>
      </c>
      <c r="E1297" s="498">
        <v>0</v>
      </c>
      <c r="F1297" s="499"/>
      <c r="G1297" s="338">
        <v>0</v>
      </c>
    </row>
    <row r="1298" spans="1:7" hidden="1" x14ac:dyDescent="0.25">
      <c r="A1298" s="339" t="s">
        <v>324</v>
      </c>
      <c r="B1298" s="339" t="s">
        <v>1163</v>
      </c>
      <c r="C1298" s="340" t="s">
        <v>26</v>
      </c>
      <c r="D1298" s="341">
        <v>0</v>
      </c>
      <c r="E1298" s="506">
        <v>0</v>
      </c>
      <c r="F1298" s="499"/>
      <c r="G1298" s="341">
        <v>0</v>
      </c>
    </row>
    <row r="1299" spans="1:7" hidden="1" x14ac:dyDescent="0.25">
      <c r="A1299" s="342" t="s">
        <v>324</v>
      </c>
      <c r="B1299" s="342" t="s">
        <v>1164</v>
      </c>
      <c r="C1299" s="343" t="s">
        <v>1165</v>
      </c>
      <c r="D1299" s="344">
        <v>0</v>
      </c>
      <c r="E1299" s="502">
        <v>0</v>
      </c>
      <c r="F1299" s="499"/>
      <c r="G1299" s="344">
        <v>0</v>
      </c>
    </row>
    <row r="1300" spans="1:7" hidden="1" x14ac:dyDescent="0.25">
      <c r="A1300" s="342" t="s">
        <v>324</v>
      </c>
      <c r="B1300" s="342" t="s">
        <v>1166</v>
      </c>
      <c r="C1300" s="343" t="s">
        <v>1167</v>
      </c>
      <c r="D1300" s="344">
        <v>0</v>
      </c>
      <c r="E1300" s="502">
        <v>0</v>
      </c>
      <c r="F1300" s="499"/>
      <c r="G1300" s="344">
        <v>0</v>
      </c>
    </row>
    <row r="1301" spans="1:7" hidden="1" x14ac:dyDescent="0.25">
      <c r="A1301" s="345" t="s">
        <v>1207</v>
      </c>
      <c r="B1301" s="345" t="s">
        <v>1169</v>
      </c>
      <c r="C1301" s="346" t="s">
        <v>83</v>
      </c>
      <c r="D1301" s="347">
        <v>0</v>
      </c>
      <c r="E1301" s="503">
        <v>0</v>
      </c>
      <c r="F1301" s="499"/>
      <c r="G1301" s="347">
        <v>0</v>
      </c>
    </row>
    <row r="1302" spans="1:7" hidden="1" x14ac:dyDescent="0.25">
      <c r="A1302" s="330" t="s">
        <v>349</v>
      </c>
      <c r="B1302" s="330" t="s">
        <v>1177</v>
      </c>
      <c r="C1302" s="331" t="s">
        <v>1178</v>
      </c>
      <c r="D1302" s="332">
        <v>16510779.42</v>
      </c>
      <c r="E1302" s="504">
        <v>11313007.890000001</v>
      </c>
      <c r="F1302" s="499"/>
      <c r="G1302" s="332">
        <v>68.518920895377093</v>
      </c>
    </row>
    <row r="1303" spans="1:7" hidden="1" x14ac:dyDescent="0.25">
      <c r="A1303" s="333" t="s">
        <v>349</v>
      </c>
      <c r="B1303" s="333" t="s">
        <v>1179</v>
      </c>
      <c r="C1303" s="334" t="s">
        <v>1180</v>
      </c>
      <c r="D1303" s="335">
        <v>16510779.42</v>
      </c>
      <c r="E1303" s="505">
        <v>11313007.890000001</v>
      </c>
      <c r="F1303" s="499"/>
      <c r="G1303" s="335">
        <v>68.518920895377093</v>
      </c>
    </row>
    <row r="1304" spans="1:7" hidden="1" x14ac:dyDescent="0.25">
      <c r="A1304" s="336" t="s">
        <v>352</v>
      </c>
      <c r="B1304" s="336" t="s">
        <v>950</v>
      </c>
      <c r="C1304" s="337" t="s">
        <v>951</v>
      </c>
      <c r="D1304" s="338">
        <v>0</v>
      </c>
      <c r="E1304" s="498">
        <v>0</v>
      </c>
      <c r="F1304" s="499"/>
      <c r="G1304" s="338">
        <v>0</v>
      </c>
    </row>
    <row r="1305" spans="1:7" hidden="1" x14ac:dyDescent="0.25">
      <c r="A1305" s="339" t="s">
        <v>324</v>
      </c>
      <c r="B1305" s="339" t="s">
        <v>1163</v>
      </c>
      <c r="C1305" s="340" t="s">
        <v>26</v>
      </c>
      <c r="D1305" s="341">
        <v>0</v>
      </c>
      <c r="E1305" s="506">
        <v>0</v>
      </c>
      <c r="F1305" s="499"/>
      <c r="G1305" s="341">
        <v>0</v>
      </c>
    </row>
    <row r="1306" spans="1:7" hidden="1" x14ac:dyDescent="0.25">
      <c r="A1306" s="342" t="s">
        <v>324</v>
      </c>
      <c r="B1306" s="342" t="s">
        <v>1164</v>
      </c>
      <c r="C1306" s="343" t="s">
        <v>1165</v>
      </c>
      <c r="D1306" s="344">
        <v>0</v>
      </c>
      <c r="E1306" s="502">
        <v>0</v>
      </c>
      <c r="F1306" s="499"/>
      <c r="G1306" s="344">
        <v>0</v>
      </c>
    </row>
    <row r="1307" spans="1:7" hidden="1" x14ac:dyDescent="0.25">
      <c r="A1307" s="342" t="s">
        <v>324</v>
      </c>
      <c r="B1307" s="342" t="s">
        <v>1166</v>
      </c>
      <c r="C1307" s="343" t="s">
        <v>1167</v>
      </c>
      <c r="D1307" s="344">
        <v>0</v>
      </c>
      <c r="E1307" s="502">
        <v>0</v>
      </c>
      <c r="F1307" s="499"/>
      <c r="G1307" s="344">
        <v>0</v>
      </c>
    </row>
    <row r="1308" spans="1:7" hidden="1" x14ac:dyDescent="0.25">
      <c r="A1308" s="345" t="s">
        <v>1208</v>
      </c>
      <c r="B1308" s="345" t="s">
        <v>1169</v>
      </c>
      <c r="C1308" s="346" t="s">
        <v>83</v>
      </c>
      <c r="D1308" s="347">
        <v>0</v>
      </c>
      <c r="E1308" s="503">
        <v>0</v>
      </c>
      <c r="F1308" s="499"/>
      <c r="G1308" s="347">
        <v>0</v>
      </c>
    </row>
    <row r="1309" spans="1:7" hidden="1" x14ac:dyDescent="0.25">
      <c r="A1309" s="336" t="s">
        <v>352</v>
      </c>
      <c r="B1309" s="336" t="s">
        <v>353</v>
      </c>
      <c r="C1309" s="337" t="s">
        <v>339</v>
      </c>
      <c r="D1309" s="338">
        <v>16510779.42</v>
      </c>
      <c r="E1309" s="498">
        <v>11313007.890000001</v>
      </c>
      <c r="F1309" s="499"/>
      <c r="G1309" s="338">
        <v>68.518920895377093</v>
      </c>
    </row>
    <row r="1310" spans="1:7" hidden="1" x14ac:dyDescent="0.25">
      <c r="A1310" s="339" t="s">
        <v>324</v>
      </c>
      <c r="B1310" s="339" t="s">
        <v>1163</v>
      </c>
      <c r="C1310" s="340" t="s">
        <v>26</v>
      </c>
      <c r="D1310" s="341">
        <v>16510779.42</v>
      </c>
      <c r="E1310" s="506">
        <v>11313007.890000001</v>
      </c>
      <c r="F1310" s="499"/>
      <c r="G1310" s="341">
        <v>68.518920895377093</v>
      </c>
    </row>
    <row r="1311" spans="1:7" hidden="1" x14ac:dyDescent="0.25">
      <c r="A1311" s="342" t="s">
        <v>324</v>
      </c>
      <c r="B1311" s="342" t="s">
        <v>1164</v>
      </c>
      <c r="C1311" s="343" t="s">
        <v>1165</v>
      </c>
      <c r="D1311" s="344">
        <v>16510779.42</v>
      </c>
      <c r="E1311" s="502">
        <v>11313007.890000001</v>
      </c>
      <c r="F1311" s="499"/>
      <c r="G1311" s="344">
        <v>68.518920895377093</v>
      </c>
    </row>
    <row r="1312" spans="1:7" hidden="1" x14ac:dyDescent="0.25">
      <c r="A1312" s="342" t="s">
        <v>324</v>
      </c>
      <c r="B1312" s="342" t="s">
        <v>1166</v>
      </c>
      <c r="C1312" s="343" t="s">
        <v>1167</v>
      </c>
      <c r="D1312" s="344">
        <v>16510779.42</v>
      </c>
      <c r="E1312" s="502">
        <v>11313007.890000001</v>
      </c>
      <c r="F1312" s="499"/>
      <c r="G1312" s="344">
        <v>68.518920895377093</v>
      </c>
    </row>
    <row r="1313" spans="1:7" hidden="1" x14ac:dyDescent="0.25">
      <c r="A1313" s="345" t="s">
        <v>1209</v>
      </c>
      <c r="B1313" s="345" t="s">
        <v>1169</v>
      </c>
      <c r="C1313" s="346" t="s">
        <v>83</v>
      </c>
      <c r="D1313" s="347">
        <v>16510779.42</v>
      </c>
      <c r="E1313" s="503">
        <v>11313007.890000001</v>
      </c>
      <c r="F1313" s="499"/>
      <c r="G1313" s="347">
        <v>68.518920895377093</v>
      </c>
    </row>
    <row r="1314" spans="1:7" ht="24" hidden="1" x14ac:dyDescent="0.25">
      <c r="A1314" s="327" t="s">
        <v>1160</v>
      </c>
      <c r="B1314" s="327" t="s">
        <v>1210</v>
      </c>
      <c r="C1314" s="328" t="s">
        <v>1211</v>
      </c>
      <c r="D1314" s="329">
        <v>7350000</v>
      </c>
      <c r="E1314" s="507">
        <v>5891171.54</v>
      </c>
      <c r="F1314" s="499"/>
      <c r="G1314" s="329">
        <v>80.151993741496597</v>
      </c>
    </row>
    <row r="1315" spans="1:7" hidden="1" x14ac:dyDescent="0.25">
      <c r="A1315" s="330" t="s">
        <v>349</v>
      </c>
      <c r="B1315" s="330" t="s">
        <v>350</v>
      </c>
      <c r="C1315" s="331" t="s">
        <v>351</v>
      </c>
      <c r="D1315" s="332">
        <v>0</v>
      </c>
      <c r="E1315" s="504">
        <v>0</v>
      </c>
      <c r="F1315" s="499"/>
      <c r="G1315" s="332">
        <v>0</v>
      </c>
    </row>
    <row r="1316" spans="1:7" hidden="1" x14ac:dyDescent="0.25">
      <c r="A1316" s="333" t="s">
        <v>349</v>
      </c>
      <c r="B1316" s="333" t="s">
        <v>62</v>
      </c>
      <c r="C1316" s="334" t="s">
        <v>351</v>
      </c>
      <c r="D1316" s="335">
        <v>0</v>
      </c>
      <c r="E1316" s="505">
        <v>0</v>
      </c>
      <c r="F1316" s="499"/>
      <c r="G1316" s="335">
        <v>0</v>
      </c>
    </row>
    <row r="1317" spans="1:7" hidden="1" x14ac:dyDescent="0.25">
      <c r="A1317" s="336" t="s">
        <v>352</v>
      </c>
      <c r="B1317" s="336" t="s">
        <v>353</v>
      </c>
      <c r="C1317" s="337" t="s">
        <v>339</v>
      </c>
      <c r="D1317" s="338">
        <v>0</v>
      </c>
      <c r="E1317" s="498">
        <v>0</v>
      </c>
      <c r="F1317" s="499"/>
      <c r="G1317" s="338">
        <v>0</v>
      </c>
    </row>
    <row r="1318" spans="1:7" hidden="1" x14ac:dyDescent="0.25">
      <c r="A1318" s="339" t="s">
        <v>324</v>
      </c>
      <c r="B1318" s="339" t="s">
        <v>1163</v>
      </c>
      <c r="C1318" s="340" t="s">
        <v>26</v>
      </c>
      <c r="D1318" s="341">
        <v>0</v>
      </c>
      <c r="E1318" s="506">
        <v>0</v>
      </c>
      <c r="F1318" s="499"/>
      <c r="G1318" s="341">
        <v>0</v>
      </c>
    </row>
    <row r="1319" spans="1:7" hidden="1" x14ac:dyDescent="0.25">
      <c r="A1319" s="342" t="s">
        <v>324</v>
      </c>
      <c r="B1319" s="342" t="s">
        <v>1164</v>
      </c>
      <c r="C1319" s="343" t="s">
        <v>1165</v>
      </c>
      <c r="D1319" s="344">
        <v>0</v>
      </c>
      <c r="E1319" s="502">
        <v>0</v>
      </c>
      <c r="F1319" s="499"/>
      <c r="G1319" s="344">
        <v>0</v>
      </c>
    </row>
    <row r="1320" spans="1:7" hidden="1" x14ac:dyDescent="0.25">
      <c r="A1320" s="342" t="s">
        <v>324</v>
      </c>
      <c r="B1320" s="342" t="s">
        <v>1166</v>
      </c>
      <c r="C1320" s="343" t="s">
        <v>1167</v>
      </c>
      <c r="D1320" s="344">
        <v>0</v>
      </c>
      <c r="E1320" s="502">
        <v>0</v>
      </c>
      <c r="F1320" s="499"/>
      <c r="G1320" s="344">
        <v>0</v>
      </c>
    </row>
    <row r="1321" spans="1:7" hidden="1" x14ac:dyDescent="0.25">
      <c r="A1321" s="345" t="s">
        <v>1212</v>
      </c>
      <c r="B1321" s="345" t="s">
        <v>1169</v>
      </c>
      <c r="C1321" s="346" t="s">
        <v>83</v>
      </c>
      <c r="D1321" s="347">
        <v>0</v>
      </c>
      <c r="E1321" s="503">
        <v>0</v>
      </c>
      <c r="F1321" s="499"/>
      <c r="G1321" s="347">
        <v>0</v>
      </c>
    </row>
    <row r="1322" spans="1:7" hidden="1" x14ac:dyDescent="0.25">
      <c r="A1322" s="330" t="s">
        <v>349</v>
      </c>
      <c r="B1322" s="330" t="s">
        <v>1177</v>
      </c>
      <c r="C1322" s="331" t="s">
        <v>1178</v>
      </c>
      <c r="D1322" s="332">
        <v>7350000</v>
      </c>
      <c r="E1322" s="504">
        <v>5891171.54</v>
      </c>
      <c r="F1322" s="499"/>
      <c r="G1322" s="332">
        <v>80.151993741496597</v>
      </c>
    </row>
    <row r="1323" spans="1:7" hidden="1" x14ac:dyDescent="0.25">
      <c r="A1323" s="333" t="s">
        <v>349</v>
      </c>
      <c r="B1323" s="333" t="s">
        <v>1179</v>
      </c>
      <c r="C1323" s="334" t="s">
        <v>1180</v>
      </c>
      <c r="D1323" s="335">
        <v>7350000</v>
      </c>
      <c r="E1323" s="505">
        <v>5891171.54</v>
      </c>
      <c r="F1323" s="499"/>
      <c r="G1323" s="335">
        <v>80.151993741496597</v>
      </c>
    </row>
    <row r="1324" spans="1:7" hidden="1" x14ac:dyDescent="0.25">
      <c r="A1324" s="336" t="s">
        <v>352</v>
      </c>
      <c r="B1324" s="336" t="s">
        <v>754</v>
      </c>
      <c r="C1324" s="337" t="s">
        <v>755</v>
      </c>
      <c r="D1324" s="338">
        <v>250000</v>
      </c>
      <c r="E1324" s="498">
        <v>150380.28</v>
      </c>
      <c r="F1324" s="499"/>
      <c r="G1324" s="338">
        <v>60.152112000000002</v>
      </c>
    </row>
    <row r="1325" spans="1:7" hidden="1" x14ac:dyDescent="0.25">
      <c r="A1325" s="339" t="s">
        <v>324</v>
      </c>
      <c r="B1325" s="339" t="s">
        <v>1163</v>
      </c>
      <c r="C1325" s="340" t="s">
        <v>26</v>
      </c>
      <c r="D1325" s="341">
        <v>250000</v>
      </c>
      <c r="E1325" s="506">
        <v>150380.28</v>
      </c>
      <c r="F1325" s="499"/>
      <c r="G1325" s="341">
        <v>60.152112000000002</v>
      </c>
    </row>
    <row r="1326" spans="1:7" hidden="1" x14ac:dyDescent="0.25">
      <c r="A1326" s="342" t="s">
        <v>324</v>
      </c>
      <c r="B1326" s="342" t="s">
        <v>1164</v>
      </c>
      <c r="C1326" s="343" t="s">
        <v>1165</v>
      </c>
      <c r="D1326" s="344">
        <v>250000</v>
      </c>
      <c r="E1326" s="502">
        <v>150380.28</v>
      </c>
      <c r="F1326" s="499"/>
      <c r="G1326" s="344">
        <v>60.152112000000002</v>
      </c>
    </row>
    <row r="1327" spans="1:7" hidden="1" x14ac:dyDescent="0.25">
      <c r="A1327" s="342" t="s">
        <v>324</v>
      </c>
      <c r="B1327" s="342" t="s">
        <v>1166</v>
      </c>
      <c r="C1327" s="343" t="s">
        <v>1167</v>
      </c>
      <c r="D1327" s="344">
        <v>250000</v>
      </c>
      <c r="E1327" s="502">
        <v>150380.28</v>
      </c>
      <c r="F1327" s="499"/>
      <c r="G1327" s="344">
        <v>60.152112000000002</v>
      </c>
    </row>
    <row r="1328" spans="1:7" hidden="1" x14ac:dyDescent="0.25">
      <c r="A1328" s="345" t="s">
        <v>1213</v>
      </c>
      <c r="B1328" s="345" t="s">
        <v>1169</v>
      </c>
      <c r="C1328" s="346" t="s">
        <v>83</v>
      </c>
      <c r="D1328" s="347">
        <v>250000</v>
      </c>
      <c r="E1328" s="503">
        <v>150380.28</v>
      </c>
      <c r="F1328" s="499"/>
      <c r="G1328" s="347">
        <v>60.152112000000002</v>
      </c>
    </row>
    <row r="1329" spans="1:7" hidden="1" x14ac:dyDescent="0.25">
      <c r="A1329" s="336" t="s">
        <v>352</v>
      </c>
      <c r="B1329" s="336" t="s">
        <v>353</v>
      </c>
      <c r="C1329" s="337" t="s">
        <v>339</v>
      </c>
      <c r="D1329" s="338">
        <v>7100000</v>
      </c>
      <c r="E1329" s="498">
        <v>5740791.2599999998</v>
      </c>
      <c r="F1329" s="499"/>
      <c r="G1329" s="338">
        <v>80.856214929577462</v>
      </c>
    </row>
    <row r="1330" spans="1:7" hidden="1" x14ac:dyDescent="0.25">
      <c r="A1330" s="339" t="s">
        <v>324</v>
      </c>
      <c r="B1330" s="339" t="s">
        <v>1163</v>
      </c>
      <c r="C1330" s="340" t="s">
        <v>26</v>
      </c>
      <c r="D1330" s="341">
        <v>7100000</v>
      </c>
      <c r="E1330" s="506">
        <v>5740791.2599999998</v>
      </c>
      <c r="F1330" s="499"/>
      <c r="G1330" s="341">
        <v>80.856214929577462</v>
      </c>
    </row>
    <row r="1331" spans="1:7" hidden="1" x14ac:dyDescent="0.25">
      <c r="A1331" s="342" t="s">
        <v>324</v>
      </c>
      <c r="B1331" s="342" t="s">
        <v>1164</v>
      </c>
      <c r="C1331" s="343" t="s">
        <v>1165</v>
      </c>
      <c r="D1331" s="344">
        <v>7100000</v>
      </c>
      <c r="E1331" s="502">
        <v>5740791.2599999998</v>
      </c>
      <c r="F1331" s="499"/>
      <c r="G1331" s="344">
        <v>80.856214929577462</v>
      </c>
    </row>
    <row r="1332" spans="1:7" hidden="1" x14ac:dyDescent="0.25">
      <c r="A1332" s="342" t="s">
        <v>324</v>
      </c>
      <c r="B1332" s="342" t="s">
        <v>1166</v>
      </c>
      <c r="C1332" s="343" t="s">
        <v>1167</v>
      </c>
      <c r="D1332" s="344">
        <v>7100000</v>
      </c>
      <c r="E1332" s="502">
        <v>5740791.2599999998</v>
      </c>
      <c r="F1332" s="499"/>
      <c r="G1332" s="344">
        <v>80.856214929577462</v>
      </c>
    </row>
    <row r="1333" spans="1:7" hidden="1" x14ac:dyDescent="0.25">
      <c r="A1333" s="345" t="s">
        <v>1214</v>
      </c>
      <c r="B1333" s="345" t="s">
        <v>1169</v>
      </c>
      <c r="C1333" s="346" t="s">
        <v>83</v>
      </c>
      <c r="D1333" s="347">
        <v>7100000</v>
      </c>
      <c r="E1333" s="503">
        <v>5740791.2599999998</v>
      </c>
      <c r="F1333" s="499"/>
      <c r="G1333" s="347">
        <v>80.856214929577462</v>
      </c>
    </row>
    <row r="1334" spans="1:7" ht="24" hidden="1" x14ac:dyDescent="0.25">
      <c r="A1334" s="327" t="s">
        <v>1160</v>
      </c>
      <c r="B1334" s="327" t="s">
        <v>1215</v>
      </c>
      <c r="C1334" s="328" t="s">
        <v>1216</v>
      </c>
      <c r="D1334" s="329">
        <v>15680000</v>
      </c>
      <c r="E1334" s="507">
        <v>12812506.91</v>
      </c>
      <c r="F1334" s="499"/>
      <c r="G1334" s="329">
        <v>81.712416517857136</v>
      </c>
    </row>
    <row r="1335" spans="1:7" hidden="1" x14ac:dyDescent="0.25">
      <c r="A1335" s="330" t="s">
        <v>349</v>
      </c>
      <c r="B1335" s="330" t="s">
        <v>350</v>
      </c>
      <c r="C1335" s="331" t="s">
        <v>351</v>
      </c>
      <c r="D1335" s="332">
        <v>0</v>
      </c>
      <c r="E1335" s="504">
        <v>0</v>
      </c>
      <c r="F1335" s="499"/>
      <c r="G1335" s="332">
        <v>0</v>
      </c>
    </row>
    <row r="1336" spans="1:7" hidden="1" x14ac:dyDescent="0.25">
      <c r="A1336" s="333" t="s">
        <v>349</v>
      </c>
      <c r="B1336" s="333" t="s">
        <v>62</v>
      </c>
      <c r="C1336" s="334" t="s">
        <v>351</v>
      </c>
      <c r="D1336" s="335">
        <v>0</v>
      </c>
      <c r="E1336" s="505">
        <v>0</v>
      </c>
      <c r="F1336" s="499"/>
      <c r="G1336" s="335">
        <v>0</v>
      </c>
    </row>
    <row r="1337" spans="1:7" hidden="1" x14ac:dyDescent="0.25">
      <c r="A1337" s="336" t="s">
        <v>352</v>
      </c>
      <c r="B1337" s="336" t="s">
        <v>353</v>
      </c>
      <c r="C1337" s="337" t="s">
        <v>339</v>
      </c>
      <c r="D1337" s="338">
        <v>0</v>
      </c>
      <c r="E1337" s="498">
        <v>0</v>
      </c>
      <c r="F1337" s="499"/>
      <c r="G1337" s="338">
        <v>0</v>
      </c>
    </row>
    <row r="1338" spans="1:7" hidden="1" x14ac:dyDescent="0.25">
      <c r="A1338" s="339" t="s">
        <v>324</v>
      </c>
      <c r="B1338" s="339" t="s">
        <v>1163</v>
      </c>
      <c r="C1338" s="340" t="s">
        <v>26</v>
      </c>
      <c r="D1338" s="341">
        <v>0</v>
      </c>
      <c r="E1338" s="506">
        <v>0</v>
      </c>
      <c r="F1338" s="499"/>
      <c r="G1338" s="341">
        <v>0</v>
      </c>
    </row>
    <row r="1339" spans="1:7" hidden="1" x14ac:dyDescent="0.25">
      <c r="A1339" s="342" t="s">
        <v>324</v>
      </c>
      <c r="B1339" s="342" t="s">
        <v>1164</v>
      </c>
      <c r="C1339" s="343" t="s">
        <v>1165</v>
      </c>
      <c r="D1339" s="344">
        <v>0</v>
      </c>
      <c r="E1339" s="502">
        <v>0</v>
      </c>
      <c r="F1339" s="499"/>
      <c r="G1339" s="344">
        <v>0</v>
      </c>
    </row>
    <row r="1340" spans="1:7" hidden="1" x14ac:dyDescent="0.25">
      <c r="A1340" s="342" t="s">
        <v>324</v>
      </c>
      <c r="B1340" s="342" t="s">
        <v>1166</v>
      </c>
      <c r="C1340" s="343" t="s">
        <v>1167</v>
      </c>
      <c r="D1340" s="344">
        <v>0</v>
      </c>
      <c r="E1340" s="502">
        <v>0</v>
      </c>
      <c r="F1340" s="499"/>
      <c r="G1340" s="344">
        <v>0</v>
      </c>
    </row>
    <row r="1341" spans="1:7" hidden="1" x14ac:dyDescent="0.25">
      <c r="A1341" s="345" t="s">
        <v>1217</v>
      </c>
      <c r="B1341" s="345" t="s">
        <v>1169</v>
      </c>
      <c r="C1341" s="346" t="s">
        <v>83</v>
      </c>
      <c r="D1341" s="347">
        <v>0</v>
      </c>
      <c r="E1341" s="503">
        <v>0</v>
      </c>
      <c r="F1341" s="499"/>
      <c r="G1341" s="347">
        <v>0</v>
      </c>
    </row>
    <row r="1342" spans="1:7" hidden="1" x14ac:dyDescent="0.25">
      <c r="A1342" s="330" t="s">
        <v>349</v>
      </c>
      <c r="B1342" s="330" t="s">
        <v>385</v>
      </c>
      <c r="C1342" s="331" t="s">
        <v>386</v>
      </c>
      <c r="D1342" s="332">
        <v>0</v>
      </c>
      <c r="E1342" s="504">
        <v>350000</v>
      </c>
      <c r="F1342" s="499"/>
      <c r="G1342" s="332">
        <v>0</v>
      </c>
    </row>
    <row r="1343" spans="1:7" hidden="1" x14ac:dyDescent="0.25">
      <c r="A1343" s="333" t="s">
        <v>349</v>
      </c>
      <c r="B1343" s="333" t="s">
        <v>1218</v>
      </c>
      <c r="C1343" s="334" t="s">
        <v>1219</v>
      </c>
      <c r="D1343" s="335">
        <v>0</v>
      </c>
      <c r="E1343" s="505">
        <v>350000</v>
      </c>
      <c r="F1343" s="499"/>
      <c r="G1343" s="335">
        <v>0</v>
      </c>
    </row>
    <row r="1344" spans="1:7" hidden="1" x14ac:dyDescent="0.25">
      <c r="A1344" s="336" t="s">
        <v>352</v>
      </c>
      <c r="B1344" s="336" t="s">
        <v>991</v>
      </c>
      <c r="C1344" s="337" t="s">
        <v>992</v>
      </c>
      <c r="D1344" s="338">
        <v>0</v>
      </c>
      <c r="E1344" s="498">
        <v>350000</v>
      </c>
      <c r="F1344" s="499"/>
      <c r="G1344" s="338">
        <v>0</v>
      </c>
    </row>
    <row r="1345" spans="1:7" hidden="1" x14ac:dyDescent="0.25">
      <c r="A1345" s="339" t="s">
        <v>324</v>
      </c>
      <c r="B1345" s="339" t="s">
        <v>1163</v>
      </c>
      <c r="C1345" s="340" t="s">
        <v>26</v>
      </c>
      <c r="D1345" s="341">
        <v>0</v>
      </c>
      <c r="E1345" s="506">
        <v>350000</v>
      </c>
      <c r="F1345" s="499"/>
      <c r="G1345" s="341">
        <v>0</v>
      </c>
    </row>
    <row r="1346" spans="1:7" hidden="1" x14ac:dyDescent="0.25">
      <c r="A1346" s="342" t="s">
        <v>324</v>
      </c>
      <c r="B1346" s="342" t="s">
        <v>1164</v>
      </c>
      <c r="C1346" s="343" t="s">
        <v>1165</v>
      </c>
      <c r="D1346" s="344">
        <v>0</v>
      </c>
      <c r="E1346" s="502">
        <v>350000</v>
      </c>
      <c r="F1346" s="499"/>
      <c r="G1346" s="344">
        <v>0</v>
      </c>
    </row>
    <row r="1347" spans="1:7" hidden="1" x14ac:dyDescent="0.25">
      <c r="A1347" s="342" t="s">
        <v>324</v>
      </c>
      <c r="B1347" s="342" t="s">
        <v>1166</v>
      </c>
      <c r="C1347" s="343" t="s">
        <v>1167</v>
      </c>
      <c r="D1347" s="344">
        <v>0</v>
      </c>
      <c r="E1347" s="502">
        <v>350000</v>
      </c>
      <c r="F1347" s="499"/>
      <c r="G1347" s="344">
        <v>0</v>
      </c>
    </row>
    <row r="1348" spans="1:7" hidden="1" x14ac:dyDescent="0.25">
      <c r="A1348" s="345" t="s">
        <v>1220</v>
      </c>
      <c r="B1348" s="345" t="s">
        <v>1169</v>
      </c>
      <c r="C1348" s="346" t="s">
        <v>83</v>
      </c>
      <c r="D1348" s="347">
        <v>0</v>
      </c>
      <c r="E1348" s="503">
        <v>350000</v>
      </c>
      <c r="F1348" s="499"/>
      <c r="G1348" s="347">
        <v>0</v>
      </c>
    </row>
    <row r="1349" spans="1:7" hidden="1" x14ac:dyDescent="0.25">
      <c r="A1349" s="330" t="s">
        <v>349</v>
      </c>
      <c r="B1349" s="330" t="s">
        <v>1177</v>
      </c>
      <c r="C1349" s="331" t="s">
        <v>1178</v>
      </c>
      <c r="D1349" s="332">
        <v>15680000</v>
      </c>
      <c r="E1349" s="504">
        <v>12462506.91</v>
      </c>
      <c r="F1349" s="499"/>
      <c r="G1349" s="332">
        <v>79.480273660714289</v>
      </c>
    </row>
    <row r="1350" spans="1:7" hidden="1" x14ac:dyDescent="0.25">
      <c r="A1350" s="333" t="s">
        <v>349</v>
      </c>
      <c r="B1350" s="333" t="s">
        <v>1179</v>
      </c>
      <c r="C1350" s="334" t="s">
        <v>1180</v>
      </c>
      <c r="D1350" s="335">
        <v>15680000</v>
      </c>
      <c r="E1350" s="505">
        <v>12462506.91</v>
      </c>
      <c r="F1350" s="499"/>
      <c r="G1350" s="335">
        <v>79.480273660714289</v>
      </c>
    </row>
    <row r="1351" spans="1:7" hidden="1" x14ac:dyDescent="0.25">
      <c r="A1351" s="336" t="s">
        <v>352</v>
      </c>
      <c r="B1351" s="336" t="s">
        <v>991</v>
      </c>
      <c r="C1351" s="337" t="s">
        <v>992</v>
      </c>
      <c r="D1351" s="338">
        <v>230000</v>
      </c>
      <c r="E1351" s="498">
        <v>215250</v>
      </c>
      <c r="F1351" s="499"/>
      <c r="G1351" s="338">
        <v>93.586956521739125</v>
      </c>
    </row>
    <row r="1352" spans="1:7" hidden="1" x14ac:dyDescent="0.25">
      <c r="A1352" s="339" t="s">
        <v>324</v>
      </c>
      <c r="B1352" s="339" t="s">
        <v>1163</v>
      </c>
      <c r="C1352" s="340" t="s">
        <v>26</v>
      </c>
      <c r="D1352" s="341">
        <v>230000</v>
      </c>
      <c r="E1352" s="506">
        <v>215250</v>
      </c>
      <c r="F1352" s="499"/>
      <c r="G1352" s="341">
        <v>93.586956521739125</v>
      </c>
    </row>
    <row r="1353" spans="1:7" hidden="1" x14ac:dyDescent="0.25">
      <c r="A1353" s="342" t="s">
        <v>324</v>
      </c>
      <c r="B1353" s="342" t="s">
        <v>1164</v>
      </c>
      <c r="C1353" s="343" t="s">
        <v>1165</v>
      </c>
      <c r="D1353" s="344">
        <v>230000</v>
      </c>
      <c r="E1353" s="502">
        <v>215250</v>
      </c>
      <c r="F1353" s="499"/>
      <c r="G1353" s="344">
        <v>93.586956521739125</v>
      </c>
    </row>
    <row r="1354" spans="1:7" hidden="1" x14ac:dyDescent="0.25">
      <c r="A1354" s="342" t="s">
        <v>324</v>
      </c>
      <c r="B1354" s="342" t="s">
        <v>1166</v>
      </c>
      <c r="C1354" s="343" t="s">
        <v>1167</v>
      </c>
      <c r="D1354" s="344">
        <v>230000</v>
      </c>
      <c r="E1354" s="502">
        <v>215250</v>
      </c>
      <c r="F1354" s="499"/>
      <c r="G1354" s="344">
        <v>93.586956521739125</v>
      </c>
    </row>
    <row r="1355" spans="1:7" hidden="1" x14ac:dyDescent="0.25">
      <c r="A1355" s="345" t="s">
        <v>1221</v>
      </c>
      <c r="B1355" s="345" t="s">
        <v>1169</v>
      </c>
      <c r="C1355" s="346" t="s">
        <v>83</v>
      </c>
      <c r="D1355" s="347">
        <v>230000</v>
      </c>
      <c r="E1355" s="503">
        <v>215250</v>
      </c>
      <c r="F1355" s="499"/>
      <c r="G1355" s="347">
        <v>93.586956521739125</v>
      </c>
    </row>
    <row r="1356" spans="1:7" hidden="1" x14ac:dyDescent="0.25">
      <c r="A1356" s="336" t="s">
        <v>352</v>
      </c>
      <c r="B1356" s="336" t="s">
        <v>353</v>
      </c>
      <c r="C1356" s="337" t="s">
        <v>339</v>
      </c>
      <c r="D1356" s="338">
        <v>15450000</v>
      </c>
      <c r="E1356" s="498">
        <v>12247256.91</v>
      </c>
      <c r="F1356" s="499"/>
      <c r="G1356" s="338">
        <v>79.270271262135921</v>
      </c>
    </row>
    <row r="1357" spans="1:7" hidden="1" x14ac:dyDescent="0.25">
      <c r="A1357" s="339" t="s">
        <v>324</v>
      </c>
      <c r="B1357" s="339" t="s">
        <v>1163</v>
      </c>
      <c r="C1357" s="340" t="s">
        <v>26</v>
      </c>
      <c r="D1357" s="341">
        <v>15450000</v>
      </c>
      <c r="E1357" s="506">
        <v>12247256.91</v>
      </c>
      <c r="F1357" s="499"/>
      <c r="G1357" s="341">
        <v>79.270271262135921</v>
      </c>
    </row>
    <row r="1358" spans="1:7" hidden="1" x14ac:dyDescent="0.25">
      <c r="A1358" s="342" t="s">
        <v>324</v>
      </c>
      <c r="B1358" s="342" t="s">
        <v>1164</v>
      </c>
      <c r="C1358" s="343" t="s">
        <v>1165</v>
      </c>
      <c r="D1358" s="344">
        <v>15450000</v>
      </c>
      <c r="E1358" s="502">
        <v>12247256.91</v>
      </c>
      <c r="F1358" s="499"/>
      <c r="G1358" s="344">
        <v>79.270271262135921</v>
      </c>
    </row>
    <row r="1359" spans="1:7" hidden="1" x14ac:dyDescent="0.25">
      <c r="A1359" s="342" t="s">
        <v>324</v>
      </c>
      <c r="B1359" s="342" t="s">
        <v>1166</v>
      </c>
      <c r="C1359" s="343" t="s">
        <v>1167</v>
      </c>
      <c r="D1359" s="344">
        <v>15450000</v>
      </c>
      <c r="E1359" s="502">
        <v>12247256.91</v>
      </c>
      <c r="F1359" s="499"/>
      <c r="G1359" s="344">
        <v>79.270271262135921</v>
      </c>
    </row>
    <row r="1360" spans="1:7" hidden="1" x14ac:dyDescent="0.25">
      <c r="A1360" s="345" t="s">
        <v>1222</v>
      </c>
      <c r="B1360" s="345" t="s">
        <v>1169</v>
      </c>
      <c r="C1360" s="346" t="s">
        <v>83</v>
      </c>
      <c r="D1360" s="347">
        <v>15450000</v>
      </c>
      <c r="E1360" s="503">
        <v>12247256.91</v>
      </c>
      <c r="F1360" s="499"/>
      <c r="G1360" s="347">
        <v>79.270271262135921</v>
      </c>
    </row>
    <row r="1361" spans="1:7" ht="24" hidden="1" x14ac:dyDescent="0.25">
      <c r="A1361" s="327" t="s">
        <v>1160</v>
      </c>
      <c r="B1361" s="327" t="s">
        <v>1223</v>
      </c>
      <c r="C1361" s="328" t="s">
        <v>1224</v>
      </c>
      <c r="D1361" s="329">
        <v>3700000</v>
      </c>
      <c r="E1361" s="507">
        <v>3700000</v>
      </c>
      <c r="F1361" s="499"/>
      <c r="G1361" s="329">
        <v>100</v>
      </c>
    </row>
    <row r="1362" spans="1:7" hidden="1" x14ac:dyDescent="0.25">
      <c r="A1362" s="330" t="s">
        <v>349</v>
      </c>
      <c r="B1362" s="330" t="s">
        <v>350</v>
      </c>
      <c r="C1362" s="331" t="s">
        <v>351</v>
      </c>
      <c r="D1362" s="332">
        <v>2617714.12</v>
      </c>
      <c r="E1362" s="504">
        <v>2617714.12</v>
      </c>
      <c r="F1362" s="499"/>
      <c r="G1362" s="332">
        <v>100</v>
      </c>
    </row>
    <row r="1363" spans="1:7" hidden="1" x14ac:dyDescent="0.25">
      <c r="A1363" s="333" t="s">
        <v>349</v>
      </c>
      <c r="B1363" s="333" t="s">
        <v>62</v>
      </c>
      <c r="C1363" s="334" t="s">
        <v>351</v>
      </c>
      <c r="D1363" s="335">
        <v>2617714.12</v>
      </c>
      <c r="E1363" s="505">
        <v>2617714.12</v>
      </c>
      <c r="F1363" s="499"/>
      <c r="G1363" s="335">
        <v>100</v>
      </c>
    </row>
    <row r="1364" spans="1:7" hidden="1" x14ac:dyDescent="0.25">
      <c r="A1364" s="336" t="s">
        <v>352</v>
      </c>
      <c r="B1364" s="336" t="s">
        <v>353</v>
      </c>
      <c r="C1364" s="337" t="s">
        <v>339</v>
      </c>
      <c r="D1364" s="338">
        <v>2617714.12</v>
      </c>
      <c r="E1364" s="498">
        <v>2617714.12</v>
      </c>
      <c r="F1364" s="499"/>
      <c r="G1364" s="338">
        <v>100</v>
      </c>
    </row>
    <row r="1365" spans="1:7" hidden="1" x14ac:dyDescent="0.25">
      <c r="A1365" s="339" t="s">
        <v>324</v>
      </c>
      <c r="B1365" s="339" t="s">
        <v>354</v>
      </c>
      <c r="C1365" s="340" t="s">
        <v>24</v>
      </c>
      <c r="D1365" s="341">
        <v>2617714.12</v>
      </c>
      <c r="E1365" s="506">
        <v>2617714.12</v>
      </c>
      <c r="F1365" s="499"/>
      <c r="G1365" s="341">
        <v>100</v>
      </c>
    </row>
    <row r="1366" spans="1:7" hidden="1" x14ac:dyDescent="0.25">
      <c r="A1366" s="342" t="s">
        <v>324</v>
      </c>
      <c r="B1366" s="342" t="s">
        <v>1191</v>
      </c>
      <c r="C1366" s="343" t="s">
        <v>1192</v>
      </c>
      <c r="D1366" s="344">
        <v>2617714.12</v>
      </c>
      <c r="E1366" s="502">
        <v>2617714.12</v>
      </c>
      <c r="F1366" s="499"/>
      <c r="G1366" s="344">
        <v>100</v>
      </c>
    </row>
    <row r="1367" spans="1:7" hidden="1" x14ac:dyDescent="0.25">
      <c r="A1367" s="342" t="s">
        <v>324</v>
      </c>
      <c r="B1367" s="342" t="s">
        <v>1193</v>
      </c>
      <c r="C1367" s="343" t="s">
        <v>1194</v>
      </c>
      <c r="D1367" s="344">
        <v>2617714.12</v>
      </c>
      <c r="E1367" s="502">
        <v>2617714.12</v>
      </c>
      <c r="F1367" s="499"/>
      <c r="G1367" s="344">
        <v>100</v>
      </c>
    </row>
    <row r="1368" spans="1:7" hidden="1" x14ac:dyDescent="0.25">
      <c r="A1368" s="345" t="s">
        <v>1225</v>
      </c>
      <c r="B1368" s="345" t="s">
        <v>1196</v>
      </c>
      <c r="C1368" s="346" t="s">
        <v>1197</v>
      </c>
      <c r="D1368" s="347">
        <v>2617714.12</v>
      </c>
      <c r="E1368" s="503">
        <v>2617714.12</v>
      </c>
      <c r="F1368" s="499"/>
      <c r="G1368" s="347">
        <v>100</v>
      </c>
    </row>
    <row r="1369" spans="1:7" hidden="1" x14ac:dyDescent="0.25">
      <c r="A1369" s="330" t="s">
        <v>349</v>
      </c>
      <c r="B1369" s="330" t="s">
        <v>377</v>
      </c>
      <c r="C1369" s="331" t="s">
        <v>378</v>
      </c>
      <c r="D1369" s="332">
        <v>1082285.8799999999</v>
      </c>
      <c r="E1369" s="504">
        <v>1082285.8799999999</v>
      </c>
      <c r="F1369" s="499"/>
      <c r="G1369" s="332">
        <v>100</v>
      </c>
    </row>
    <row r="1370" spans="1:7" hidden="1" x14ac:dyDescent="0.25">
      <c r="A1370" s="333" t="s">
        <v>349</v>
      </c>
      <c r="B1370" s="333" t="s">
        <v>1226</v>
      </c>
      <c r="C1370" s="334" t="s">
        <v>1227</v>
      </c>
      <c r="D1370" s="335">
        <v>1082285.8799999999</v>
      </c>
      <c r="E1370" s="505">
        <v>1082285.8799999999</v>
      </c>
      <c r="F1370" s="499"/>
      <c r="G1370" s="335">
        <v>100</v>
      </c>
    </row>
    <row r="1371" spans="1:7" hidden="1" x14ac:dyDescent="0.25">
      <c r="A1371" s="336" t="s">
        <v>352</v>
      </c>
      <c r="B1371" s="336" t="s">
        <v>353</v>
      </c>
      <c r="C1371" s="337" t="s">
        <v>339</v>
      </c>
      <c r="D1371" s="338">
        <v>1082285.8799999999</v>
      </c>
      <c r="E1371" s="498">
        <v>1082285.8799999999</v>
      </c>
      <c r="F1371" s="499"/>
      <c r="G1371" s="338">
        <v>100</v>
      </c>
    </row>
    <row r="1372" spans="1:7" hidden="1" x14ac:dyDescent="0.25">
      <c r="A1372" s="339" t="s">
        <v>324</v>
      </c>
      <c r="B1372" s="339" t="s">
        <v>354</v>
      </c>
      <c r="C1372" s="340" t="s">
        <v>24</v>
      </c>
      <c r="D1372" s="341">
        <v>1082285.8799999999</v>
      </c>
      <c r="E1372" s="506">
        <v>1082285.8799999999</v>
      </c>
      <c r="F1372" s="499"/>
      <c r="G1372" s="341">
        <v>100</v>
      </c>
    </row>
    <row r="1373" spans="1:7" hidden="1" x14ac:dyDescent="0.25">
      <c r="A1373" s="342" t="s">
        <v>324</v>
      </c>
      <c r="B1373" s="342" t="s">
        <v>1191</v>
      </c>
      <c r="C1373" s="343" t="s">
        <v>1192</v>
      </c>
      <c r="D1373" s="344">
        <v>1082285.8799999999</v>
      </c>
      <c r="E1373" s="502">
        <v>1082285.8799999999</v>
      </c>
      <c r="F1373" s="499"/>
      <c r="G1373" s="344">
        <v>100</v>
      </c>
    </row>
    <row r="1374" spans="1:7" hidden="1" x14ac:dyDescent="0.25">
      <c r="A1374" s="342" t="s">
        <v>324</v>
      </c>
      <c r="B1374" s="342" t="s">
        <v>1193</v>
      </c>
      <c r="C1374" s="343" t="s">
        <v>1194</v>
      </c>
      <c r="D1374" s="344">
        <v>1082285.8799999999</v>
      </c>
      <c r="E1374" s="502">
        <v>1082285.8799999999</v>
      </c>
      <c r="F1374" s="499"/>
      <c r="G1374" s="344">
        <v>100</v>
      </c>
    </row>
    <row r="1375" spans="1:7" hidden="1" x14ac:dyDescent="0.25">
      <c r="A1375" s="345" t="s">
        <v>1228</v>
      </c>
      <c r="B1375" s="345" t="s">
        <v>1196</v>
      </c>
      <c r="C1375" s="346" t="s">
        <v>1197</v>
      </c>
      <c r="D1375" s="347">
        <v>1082285.8799999999</v>
      </c>
      <c r="E1375" s="503">
        <v>1082285.8799999999</v>
      </c>
      <c r="F1375" s="499"/>
      <c r="G1375" s="347">
        <v>100</v>
      </c>
    </row>
    <row r="1376" spans="1:7" ht="24" hidden="1" x14ac:dyDescent="0.25">
      <c r="A1376" s="327" t="s">
        <v>1160</v>
      </c>
      <c r="B1376" s="327" t="s">
        <v>1229</v>
      </c>
      <c r="C1376" s="328" t="s">
        <v>1230</v>
      </c>
      <c r="D1376" s="329">
        <v>707163.92</v>
      </c>
      <c r="E1376" s="507">
        <v>707163.92</v>
      </c>
      <c r="F1376" s="499"/>
      <c r="G1376" s="329">
        <v>100</v>
      </c>
    </row>
    <row r="1377" spans="1:7" hidden="1" x14ac:dyDescent="0.25">
      <c r="A1377" s="330" t="s">
        <v>349</v>
      </c>
      <c r="B1377" s="330" t="s">
        <v>350</v>
      </c>
      <c r="C1377" s="331" t="s">
        <v>351</v>
      </c>
      <c r="D1377" s="332">
        <v>0</v>
      </c>
      <c r="E1377" s="504">
        <v>0</v>
      </c>
      <c r="F1377" s="499"/>
      <c r="G1377" s="332">
        <v>0</v>
      </c>
    </row>
    <row r="1378" spans="1:7" hidden="1" x14ac:dyDescent="0.25">
      <c r="A1378" s="333" t="s">
        <v>349</v>
      </c>
      <c r="B1378" s="333" t="s">
        <v>62</v>
      </c>
      <c r="C1378" s="334" t="s">
        <v>351</v>
      </c>
      <c r="D1378" s="335">
        <v>0</v>
      </c>
      <c r="E1378" s="505">
        <v>0</v>
      </c>
      <c r="F1378" s="499"/>
      <c r="G1378" s="335">
        <v>0</v>
      </c>
    </row>
    <row r="1379" spans="1:7" hidden="1" x14ac:dyDescent="0.25">
      <c r="A1379" s="336" t="s">
        <v>352</v>
      </c>
      <c r="B1379" s="336" t="s">
        <v>710</v>
      </c>
      <c r="C1379" s="337" t="s">
        <v>711</v>
      </c>
      <c r="D1379" s="338">
        <v>0</v>
      </c>
      <c r="E1379" s="498">
        <v>0</v>
      </c>
      <c r="F1379" s="499"/>
      <c r="G1379" s="338">
        <v>0</v>
      </c>
    </row>
    <row r="1380" spans="1:7" hidden="1" x14ac:dyDescent="0.25">
      <c r="A1380" s="339" t="s">
        <v>324</v>
      </c>
      <c r="B1380" s="339" t="s">
        <v>1163</v>
      </c>
      <c r="C1380" s="340" t="s">
        <v>26</v>
      </c>
      <c r="D1380" s="341">
        <v>0</v>
      </c>
      <c r="E1380" s="506">
        <v>0</v>
      </c>
      <c r="F1380" s="499"/>
      <c r="G1380" s="341">
        <v>0</v>
      </c>
    </row>
    <row r="1381" spans="1:7" hidden="1" x14ac:dyDescent="0.25">
      <c r="A1381" s="342" t="s">
        <v>324</v>
      </c>
      <c r="B1381" s="342" t="s">
        <v>1231</v>
      </c>
      <c r="C1381" s="343" t="s">
        <v>1232</v>
      </c>
      <c r="D1381" s="344">
        <v>0</v>
      </c>
      <c r="E1381" s="502">
        <v>0</v>
      </c>
      <c r="F1381" s="499"/>
      <c r="G1381" s="344">
        <v>0</v>
      </c>
    </row>
    <row r="1382" spans="1:7" hidden="1" x14ac:dyDescent="0.25">
      <c r="A1382" s="342" t="s">
        <v>324</v>
      </c>
      <c r="B1382" s="342" t="s">
        <v>1233</v>
      </c>
      <c r="C1382" s="343" t="s">
        <v>1234</v>
      </c>
      <c r="D1382" s="344">
        <v>0</v>
      </c>
      <c r="E1382" s="502">
        <v>0</v>
      </c>
      <c r="F1382" s="499"/>
      <c r="G1382" s="344">
        <v>0</v>
      </c>
    </row>
    <row r="1383" spans="1:7" hidden="1" x14ac:dyDescent="0.25">
      <c r="A1383" s="345" t="s">
        <v>1235</v>
      </c>
      <c r="B1383" s="345" t="s">
        <v>1236</v>
      </c>
      <c r="C1383" s="346" t="s">
        <v>1234</v>
      </c>
      <c r="D1383" s="347">
        <v>0</v>
      </c>
      <c r="E1383" s="503">
        <v>0</v>
      </c>
      <c r="F1383" s="499"/>
      <c r="G1383" s="347">
        <v>0</v>
      </c>
    </row>
    <row r="1384" spans="1:7" hidden="1" x14ac:dyDescent="0.25">
      <c r="A1384" s="330" t="s">
        <v>349</v>
      </c>
      <c r="B1384" s="330" t="s">
        <v>377</v>
      </c>
      <c r="C1384" s="331" t="s">
        <v>378</v>
      </c>
      <c r="D1384" s="332">
        <v>707163.92</v>
      </c>
      <c r="E1384" s="504">
        <v>707163.92</v>
      </c>
      <c r="F1384" s="499"/>
      <c r="G1384" s="332">
        <v>100</v>
      </c>
    </row>
    <row r="1385" spans="1:7" hidden="1" x14ac:dyDescent="0.25">
      <c r="A1385" s="333" t="s">
        <v>349</v>
      </c>
      <c r="B1385" s="333" t="s">
        <v>265</v>
      </c>
      <c r="C1385" s="334" t="s">
        <v>410</v>
      </c>
      <c r="D1385" s="335">
        <v>707163.92</v>
      </c>
      <c r="E1385" s="505">
        <v>707163.92</v>
      </c>
      <c r="F1385" s="499"/>
      <c r="G1385" s="335">
        <v>100</v>
      </c>
    </row>
    <row r="1386" spans="1:7" hidden="1" x14ac:dyDescent="0.25">
      <c r="A1386" s="336" t="s">
        <v>352</v>
      </c>
      <c r="B1386" s="336" t="s">
        <v>710</v>
      </c>
      <c r="C1386" s="337" t="s">
        <v>711</v>
      </c>
      <c r="D1386" s="338">
        <v>707163.92</v>
      </c>
      <c r="E1386" s="498">
        <v>707163.92</v>
      </c>
      <c r="F1386" s="499"/>
      <c r="G1386" s="338">
        <v>100</v>
      </c>
    </row>
    <row r="1387" spans="1:7" hidden="1" x14ac:dyDescent="0.25">
      <c r="A1387" s="339" t="s">
        <v>324</v>
      </c>
      <c r="B1387" s="339" t="s">
        <v>1163</v>
      </c>
      <c r="C1387" s="340" t="s">
        <v>26</v>
      </c>
      <c r="D1387" s="341">
        <v>707163.92</v>
      </c>
      <c r="E1387" s="506">
        <v>707163.92</v>
      </c>
      <c r="F1387" s="499"/>
      <c r="G1387" s="341">
        <v>100</v>
      </c>
    </row>
    <row r="1388" spans="1:7" hidden="1" x14ac:dyDescent="0.25">
      <c r="A1388" s="342" t="s">
        <v>324</v>
      </c>
      <c r="B1388" s="342" t="s">
        <v>1231</v>
      </c>
      <c r="C1388" s="343" t="s">
        <v>1232</v>
      </c>
      <c r="D1388" s="344">
        <v>707163.92</v>
      </c>
      <c r="E1388" s="502">
        <v>707163.92</v>
      </c>
      <c r="F1388" s="499"/>
      <c r="G1388" s="344">
        <v>100</v>
      </c>
    </row>
    <row r="1389" spans="1:7" hidden="1" x14ac:dyDescent="0.25">
      <c r="A1389" s="342" t="s">
        <v>324</v>
      </c>
      <c r="B1389" s="342" t="s">
        <v>1233</v>
      </c>
      <c r="C1389" s="343" t="s">
        <v>1234</v>
      </c>
      <c r="D1389" s="344">
        <v>707163.92</v>
      </c>
      <c r="E1389" s="502">
        <v>707163.92</v>
      </c>
      <c r="F1389" s="499"/>
      <c r="G1389" s="344">
        <v>100</v>
      </c>
    </row>
    <row r="1390" spans="1:7" hidden="1" x14ac:dyDescent="0.25">
      <c r="A1390" s="345" t="s">
        <v>1237</v>
      </c>
      <c r="B1390" s="345" t="s">
        <v>1236</v>
      </c>
      <c r="C1390" s="346" t="s">
        <v>1234</v>
      </c>
      <c r="D1390" s="347">
        <v>707163.92</v>
      </c>
      <c r="E1390" s="503">
        <v>707163.92</v>
      </c>
      <c r="F1390" s="499"/>
      <c r="G1390" s="347">
        <v>100</v>
      </c>
    </row>
    <row r="1391" spans="1:7" ht="24" hidden="1" x14ac:dyDescent="0.25">
      <c r="A1391" s="327" t="s">
        <v>1160</v>
      </c>
      <c r="B1391" s="327" t="s">
        <v>1238</v>
      </c>
      <c r="C1391" s="328" t="s">
        <v>1239</v>
      </c>
      <c r="D1391" s="329">
        <v>1384500</v>
      </c>
      <c r="E1391" s="507">
        <v>54500</v>
      </c>
      <c r="F1391" s="499"/>
      <c r="G1391" s="329">
        <v>3.9364391477067535</v>
      </c>
    </row>
    <row r="1392" spans="1:7" hidden="1" x14ac:dyDescent="0.25">
      <c r="A1392" s="330" t="s">
        <v>349</v>
      </c>
      <c r="B1392" s="330" t="s">
        <v>350</v>
      </c>
      <c r="C1392" s="331" t="s">
        <v>351</v>
      </c>
      <c r="D1392" s="332">
        <v>1384500</v>
      </c>
      <c r="E1392" s="504">
        <v>54500</v>
      </c>
      <c r="F1392" s="499"/>
      <c r="G1392" s="332">
        <v>3.9364391477067535</v>
      </c>
    </row>
    <row r="1393" spans="1:7" hidden="1" x14ac:dyDescent="0.25">
      <c r="A1393" s="333" t="s">
        <v>349</v>
      </c>
      <c r="B1393" s="333" t="s">
        <v>62</v>
      </c>
      <c r="C1393" s="334" t="s">
        <v>351</v>
      </c>
      <c r="D1393" s="335">
        <v>1384500</v>
      </c>
      <c r="E1393" s="505">
        <v>54500</v>
      </c>
      <c r="F1393" s="499"/>
      <c r="G1393" s="335">
        <v>3.9364391477067535</v>
      </c>
    </row>
    <row r="1394" spans="1:7" hidden="1" x14ac:dyDescent="0.25">
      <c r="A1394" s="336" t="s">
        <v>352</v>
      </c>
      <c r="B1394" s="336" t="s">
        <v>634</v>
      </c>
      <c r="C1394" s="337" t="s">
        <v>635</v>
      </c>
      <c r="D1394" s="338">
        <v>54500</v>
      </c>
      <c r="E1394" s="498">
        <v>54500</v>
      </c>
      <c r="F1394" s="499"/>
      <c r="G1394" s="338">
        <v>100</v>
      </c>
    </row>
    <row r="1395" spans="1:7" hidden="1" x14ac:dyDescent="0.25">
      <c r="A1395" s="339" t="s">
        <v>324</v>
      </c>
      <c r="B1395" s="339" t="s">
        <v>1163</v>
      </c>
      <c r="C1395" s="340" t="s">
        <v>26</v>
      </c>
      <c r="D1395" s="341">
        <v>54500</v>
      </c>
      <c r="E1395" s="506">
        <v>54500</v>
      </c>
      <c r="F1395" s="499"/>
      <c r="G1395" s="341">
        <v>100</v>
      </c>
    </row>
    <row r="1396" spans="1:7" hidden="1" x14ac:dyDescent="0.25">
      <c r="A1396" s="342" t="s">
        <v>324</v>
      </c>
      <c r="B1396" s="342" t="s">
        <v>1164</v>
      </c>
      <c r="C1396" s="343" t="s">
        <v>1165</v>
      </c>
      <c r="D1396" s="344">
        <v>54500</v>
      </c>
      <c r="E1396" s="502">
        <v>54500</v>
      </c>
      <c r="F1396" s="499"/>
      <c r="G1396" s="344">
        <v>100</v>
      </c>
    </row>
    <row r="1397" spans="1:7" hidden="1" x14ac:dyDescent="0.25">
      <c r="A1397" s="342" t="s">
        <v>324</v>
      </c>
      <c r="B1397" s="342" t="s">
        <v>1166</v>
      </c>
      <c r="C1397" s="343" t="s">
        <v>1167</v>
      </c>
      <c r="D1397" s="344">
        <v>54500</v>
      </c>
      <c r="E1397" s="502">
        <v>54500</v>
      </c>
      <c r="F1397" s="499"/>
      <c r="G1397" s="344">
        <v>100</v>
      </c>
    </row>
    <row r="1398" spans="1:7" hidden="1" x14ac:dyDescent="0.25">
      <c r="A1398" s="345" t="s">
        <v>1240</v>
      </c>
      <c r="B1398" s="345" t="s">
        <v>1169</v>
      </c>
      <c r="C1398" s="346" t="s">
        <v>83</v>
      </c>
      <c r="D1398" s="347">
        <v>54500</v>
      </c>
      <c r="E1398" s="503">
        <v>54500</v>
      </c>
      <c r="F1398" s="499"/>
      <c r="G1398" s="347">
        <v>100</v>
      </c>
    </row>
    <row r="1399" spans="1:7" hidden="1" x14ac:dyDescent="0.25">
      <c r="A1399" s="336" t="s">
        <v>352</v>
      </c>
      <c r="B1399" s="336" t="s">
        <v>353</v>
      </c>
      <c r="C1399" s="337" t="s">
        <v>339</v>
      </c>
      <c r="D1399" s="338">
        <v>1330000</v>
      </c>
      <c r="E1399" s="498">
        <v>0</v>
      </c>
      <c r="F1399" s="499"/>
      <c r="G1399" s="338">
        <v>0</v>
      </c>
    </row>
    <row r="1400" spans="1:7" hidden="1" x14ac:dyDescent="0.25">
      <c r="A1400" s="339" t="s">
        <v>324</v>
      </c>
      <c r="B1400" s="339" t="s">
        <v>1163</v>
      </c>
      <c r="C1400" s="340" t="s">
        <v>26</v>
      </c>
      <c r="D1400" s="341">
        <v>1330000</v>
      </c>
      <c r="E1400" s="506">
        <v>0</v>
      </c>
      <c r="F1400" s="499"/>
      <c r="G1400" s="341">
        <v>0</v>
      </c>
    </row>
    <row r="1401" spans="1:7" hidden="1" x14ac:dyDescent="0.25">
      <c r="A1401" s="342" t="s">
        <v>324</v>
      </c>
      <c r="B1401" s="342" t="s">
        <v>1164</v>
      </c>
      <c r="C1401" s="343" t="s">
        <v>1165</v>
      </c>
      <c r="D1401" s="344">
        <v>1330000</v>
      </c>
      <c r="E1401" s="502">
        <v>0</v>
      </c>
      <c r="F1401" s="499"/>
      <c r="G1401" s="344">
        <v>0</v>
      </c>
    </row>
    <row r="1402" spans="1:7" hidden="1" x14ac:dyDescent="0.25">
      <c r="A1402" s="342" t="s">
        <v>324</v>
      </c>
      <c r="B1402" s="342" t="s">
        <v>1166</v>
      </c>
      <c r="C1402" s="343" t="s">
        <v>1167</v>
      </c>
      <c r="D1402" s="344">
        <v>1330000</v>
      </c>
      <c r="E1402" s="502">
        <v>0</v>
      </c>
      <c r="F1402" s="499"/>
      <c r="G1402" s="344">
        <v>0</v>
      </c>
    </row>
    <row r="1403" spans="1:7" hidden="1" x14ac:dyDescent="0.25">
      <c r="A1403" s="345" t="s">
        <v>1241</v>
      </c>
      <c r="B1403" s="345" t="s">
        <v>1169</v>
      </c>
      <c r="C1403" s="346" t="s">
        <v>83</v>
      </c>
      <c r="D1403" s="347">
        <v>1330000</v>
      </c>
      <c r="E1403" s="503">
        <v>0</v>
      </c>
      <c r="F1403" s="499"/>
      <c r="G1403" s="347">
        <v>0</v>
      </c>
    </row>
    <row r="1404" spans="1:7" ht="24" hidden="1" x14ac:dyDescent="0.25">
      <c r="A1404" s="327" t="s">
        <v>1160</v>
      </c>
      <c r="B1404" s="327" t="s">
        <v>1242</v>
      </c>
      <c r="C1404" s="328" t="s">
        <v>1243</v>
      </c>
      <c r="D1404" s="329">
        <v>453899.47</v>
      </c>
      <c r="E1404" s="507">
        <v>421250</v>
      </c>
      <c r="F1404" s="499"/>
      <c r="G1404" s="329">
        <v>92.806894002321698</v>
      </c>
    </row>
    <row r="1405" spans="1:7" hidden="1" x14ac:dyDescent="0.25">
      <c r="A1405" s="330" t="s">
        <v>349</v>
      </c>
      <c r="B1405" s="330" t="s">
        <v>350</v>
      </c>
      <c r="C1405" s="331" t="s">
        <v>351</v>
      </c>
      <c r="D1405" s="332">
        <v>453899.47</v>
      </c>
      <c r="E1405" s="504">
        <v>421250</v>
      </c>
      <c r="F1405" s="499"/>
      <c r="G1405" s="332">
        <v>92.806894002321698</v>
      </c>
    </row>
    <row r="1406" spans="1:7" hidden="1" x14ac:dyDescent="0.25">
      <c r="A1406" s="333" t="s">
        <v>349</v>
      </c>
      <c r="B1406" s="333" t="s">
        <v>62</v>
      </c>
      <c r="C1406" s="334" t="s">
        <v>351</v>
      </c>
      <c r="D1406" s="335">
        <v>453899.47</v>
      </c>
      <c r="E1406" s="505">
        <v>421250</v>
      </c>
      <c r="F1406" s="499"/>
      <c r="G1406" s="335">
        <v>92.806894002321698</v>
      </c>
    </row>
    <row r="1407" spans="1:7" hidden="1" x14ac:dyDescent="0.25">
      <c r="A1407" s="336" t="s">
        <v>352</v>
      </c>
      <c r="B1407" s="336" t="s">
        <v>353</v>
      </c>
      <c r="C1407" s="337" t="s">
        <v>339</v>
      </c>
      <c r="D1407" s="338">
        <v>453899.47</v>
      </c>
      <c r="E1407" s="498">
        <v>421250</v>
      </c>
      <c r="F1407" s="499"/>
      <c r="G1407" s="338">
        <v>92.806894002321698</v>
      </c>
    </row>
    <row r="1408" spans="1:7" hidden="1" x14ac:dyDescent="0.25">
      <c r="A1408" s="339" t="s">
        <v>324</v>
      </c>
      <c r="B1408" s="339" t="s">
        <v>1163</v>
      </c>
      <c r="C1408" s="340" t="s">
        <v>26</v>
      </c>
      <c r="D1408" s="341">
        <v>453899.47</v>
      </c>
      <c r="E1408" s="506">
        <v>421250</v>
      </c>
      <c r="F1408" s="499"/>
      <c r="G1408" s="341">
        <v>92.806894002321698</v>
      </c>
    </row>
    <row r="1409" spans="1:7" hidden="1" x14ac:dyDescent="0.25">
      <c r="A1409" s="342" t="s">
        <v>324</v>
      </c>
      <c r="B1409" s="342" t="s">
        <v>1164</v>
      </c>
      <c r="C1409" s="343" t="s">
        <v>1165</v>
      </c>
      <c r="D1409" s="344">
        <v>453899.47</v>
      </c>
      <c r="E1409" s="502">
        <v>421250</v>
      </c>
      <c r="F1409" s="499"/>
      <c r="G1409" s="344">
        <v>92.806894002321698</v>
      </c>
    </row>
    <row r="1410" spans="1:7" hidden="1" x14ac:dyDescent="0.25">
      <c r="A1410" s="342" t="s">
        <v>324</v>
      </c>
      <c r="B1410" s="342" t="s">
        <v>1166</v>
      </c>
      <c r="C1410" s="343" t="s">
        <v>1167</v>
      </c>
      <c r="D1410" s="344">
        <v>453899.47</v>
      </c>
      <c r="E1410" s="502">
        <v>421250</v>
      </c>
      <c r="F1410" s="499"/>
      <c r="G1410" s="344">
        <v>92.806894002321698</v>
      </c>
    </row>
    <row r="1411" spans="1:7" hidden="1" x14ac:dyDescent="0.25">
      <c r="A1411" s="345" t="s">
        <v>1244</v>
      </c>
      <c r="B1411" s="345" t="s">
        <v>1169</v>
      </c>
      <c r="C1411" s="346" t="s">
        <v>83</v>
      </c>
      <c r="D1411" s="347">
        <v>453899.47</v>
      </c>
      <c r="E1411" s="503">
        <v>421250</v>
      </c>
      <c r="F1411" s="499"/>
      <c r="G1411" s="347">
        <v>92.806894002321698</v>
      </c>
    </row>
    <row r="1412" spans="1:7" ht="24" hidden="1" x14ac:dyDescent="0.25">
      <c r="A1412" s="327" t="s">
        <v>1160</v>
      </c>
      <c r="B1412" s="327" t="s">
        <v>1245</v>
      </c>
      <c r="C1412" s="328" t="s">
        <v>1246</v>
      </c>
      <c r="D1412" s="329">
        <v>167500</v>
      </c>
      <c r="E1412" s="507">
        <v>67500</v>
      </c>
      <c r="F1412" s="499"/>
      <c r="G1412" s="329">
        <v>40.298507462686565</v>
      </c>
    </row>
    <row r="1413" spans="1:7" hidden="1" x14ac:dyDescent="0.25">
      <c r="A1413" s="330" t="s">
        <v>349</v>
      </c>
      <c r="B1413" s="330" t="s">
        <v>350</v>
      </c>
      <c r="C1413" s="331" t="s">
        <v>351</v>
      </c>
      <c r="D1413" s="332">
        <v>167500</v>
      </c>
      <c r="E1413" s="504">
        <v>67500</v>
      </c>
      <c r="F1413" s="499"/>
      <c r="G1413" s="332">
        <v>40.298507462686565</v>
      </c>
    </row>
    <row r="1414" spans="1:7" hidden="1" x14ac:dyDescent="0.25">
      <c r="A1414" s="333" t="s">
        <v>349</v>
      </c>
      <c r="B1414" s="333" t="s">
        <v>62</v>
      </c>
      <c r="C1414" s="334" t="s">
        <v>351</v>
      </c>
      <c r="D1414" s="335">
        <v>167500</v>
      </c>
      <c r="E1414" s="505">
        <v>67500</v>
      </c>
      <c r="F1414" s="499"/>
      <c r="G1414" s="335">
        <v>40.298507462686565</v>
      </c>
    </row>
    <row r="1415" spans="1:7" hidden="1" x14ac:dyDescent="0.25">
      <c r="A1415" s="336" t="s">
        <v>352</v>
      </c>
      <c r="B1415" s="336" t="s">
        <v>541</v>
      </c>
      <c r="C1415" s="337" t="s">
        <v>542</v>
      </c>
      <c r="D1415" s="338">
        <v>67500</v>
      </c>
      <c r="E1415" s="498">
        <v>67500</v>
      </c>
      <c r="F1415" s="499"/>
      <c r="G1415" s="338">
        <v>100</v>
      </c>
    </row>
    <row r="1416" spans="1:7" hidden="1" x14ac:dyDescent="0.25">
      <c r="A1416" s="339" t="s">
        <v>324</v>
      </c>
      <c r="B1416" s="339" t="s">
        <v>1163</v>
      </c>
      <c r="C1416" s="340" t="s">
        <v>26</v>
      </c>
      <c r="D1416" s="341">
        <v>67500</v>
      </c>
      <c r="E1416" s="506">
        <v>67500</v>
      </c>
      <c r="F1416" s="499"/>
      <c r="G1416" s="341">
        <v>100</v>
      </c>
    </row>
    <row r="1417" spans="1:7" hidden="1" x14ac:dyDescent="0.25">
      <c r="A1417" s="342" t="s">
        <v>324</v>
      </c>
      <c r="B1417" s="342" t="s">
        <v>1164</v>
      </c>
      <c r="C1417" s="343" t="s">
        <v>1165</v>
      </c>
      <c r="D1417" s="344">
        <v>67500</v>
      </c>
      <c r="E1417" s="502">
        <v>67500</v>
      </c>
      <c r="F1417" s="499"/>
      <c r="G1417" s="344">
        <v>100</v>
      </c>
    </row>
    <row r="1418" spans="1:7" hidden="1" x14ac:dyDescent="0.25">
      <c r="A1418" s="342" t="s">
        <v>324</v>
      </c>
      <c r="B1418" s="342" t="s">
        <v>1166</v>
      </c>
      <c r="C1418" s="343" t="s">
        <v>1167</v>
      </c>
      <c r="D1418" s="344">
        <v>67500</v>
      </c>
      <c r="E1418" s="502">
        <v>67500</v>
      </c>
      <c r="F1418" s="499"/>
      <c r="G1418" s="344">
        <v>100</v>
      </c>
    </row>
    <row r="1419" spans="1:7" hidden="1" x14ac:dyDescent="0.25">
      <c r="A1419" s="345" t="s">
        <v>1247</v>
      </c>
      <c r="B1419" s="345" t="s">
        <v>1169</v>
      </c>
      <c r="C1419" s="346" t="s">
        <v>83</v>
      </c>
      <c r="D1419" s="347">
        <v>67500</v>
      </c>
      <c r="E1419" s="503">
        <v>67500</v>
      </c>
      <c r="F1419" s="499"/>
      <c r="G1419" s="347">
        <v>100</v>
      </c>
    </row>
    <row r="1420" spans="1:7" hidden="1" x14ac:dyDescent="0.25">
      <c r="A1420" s="336" t="s">
        <v>352</v>
      </c>
      <c r="B1420" s="336" t="s">
        <v>353</v>
      </c>
      <c r="C1420" s="337" t="s">
        <v>339</v>
      </c>
      <c r="D1420" s="338">
        <v>100000</v>
      </c>
      <c r="E1420" s="498">
        <v>0</v>
      </c>
      <c r="F1420" s="499"/>
      <c r="G1420" s="338">
        <v>0</v>
      </c>
    </row>
    <row r="1421" spans="1:7" hidden="1" x14ac:dyDescent="0.25">
      <c r="A1421" s="339" t="s">
        <v>324</v>
      </c>
      <c r="B1421" s="339" t="s">
        <v>1163</v>
      </c>
      <c r="C1421" s="340" t="s">
        <v>26</v>
      </c>
      <c r="D1421" s="341">
        <v>100000</v>
      </c>
      <c r="E1421" s="506">
        <v>0</v>
      </c>
      <c r="F1421" s="499"/>
      <c r="G1421" s="341">
        <v>0</v>
      </c>
    </row>
    <row r="1422" spans="1:7" hidden="1" x14ac:dyDescent="0.25">
      <c r="A1422" s="342" t="s">
        <v>324</v>
      </c>
      <c r="B1422" s="342" t="s">
        <v>1164</v>
      </c>
      <c r="C1422" s="343" t="s">
        <v>1165</v>
      </c>
      <c r="D1422" s="344">
        <v>100000</v>
      </c>
      <c r="E1422" s="502">
        <v>0</v>
      </c>
      <c r="F1422" s="499"/>
      <c r="G1422" s="344">
        <v>0</v>
      </c>
    </row>
    <row r="1423" spans="1:7" hidden="1" x14ac:dyDescent="0.25">
      <c r="A1423" s="342" t="s">
        <v>324</v>
      </c>
      <c r="B1423" s="342" t="s">
        <v>1166</v>
      </c>
      <c r="C1423" s="343" t="s">
        <v>1167</v>
      </c>
      <c r="D1423" s="344">
        <v>100000</v>
      </c>
      <c r="E1423" s="502">
        <v>0</v>
      </c>
      <c r="F1423" s="499"/>
      <c r="G1423" s="344">
        <v>0</v>
      </c>
    </row>
    <row r="1424" spans="1:7" hidden="1" x14ac:dyDescent="0.25">
      <c r="A1424" s="345" t="s">
        <v>1248</v>
      </c>
      <c r="B1424" s="345" t="s">
        <v>1169</v>
      </c>
      <c r="C1424" s="346" t="s">
        <v>83</v>
      </c>
      <c r="D1424" s="347">
        <v>100000</v>
      </c>
      <c r="E1424" s="503">
        <v>0</v>
      </c>
      <c r="F1424" s="499"/>
      <c r="G1424" s="347">
        <v>0</v>
      </c>
    </row>
    <row r="1425" spans="1:7" hidden="1" x14ac:dyDescent="0.25">
      <c r="A1425" s="318" t="s">
        <v>340</v>
      </c>
      <c r="B1425" s="318" t="s">
        <v>1249</v>
      </c>
      <c r="C1425" s="319" t="s">
        <v>1250</v>
      </c>
      <c r="D1425" s="320">
        <v>14407793.25</v>
      </c>
      <c r="E1425" s="510">
        <v>13205541.42</v>
      </c>
      <c r="F1425" s="499"/>
      <c r="G1425" s="320">
        <v>91.655544960016698</v>
      </c>
    </row>
    <row r="1426" spans="1:7" hidden="1" x14ac:dyDescent="0.25">
      <c r="A1426" s="321" t="s">
        <v>342</v>
      </c>
      <c r="B1426" s="321" t="s">
        <v>1251</v>
      </c>
      <c r="C1426" s="322" t="s">
        <v>1252</v>
      </c>
      <c r="D1426" s="323">
        <v>13449481.98</v>
      </c>
      <c r="E1426" s="509">
        <v>13150855.15</v>
      </c>
      <c r="F1426" s="499"/>
      <c r="G1426" s="323">
        <v>97.779640654977854</v>
      </c>
    </row>
    <row r="1427" spans="1:7" hidden="1" x14ac:dyDescent="0.25">
      <c r="A1427" s="324" t="s">
        <v>345</v>
      </c>
      <c r="B1427" s="324" t="s">
        <v>346</v>
      </c>
      <c r="C1427" s="325" t="s">
        <v>1253</v>
      </c>
      <c r="D1427" s="326">
        <v>648900</v>
      </c>
      <c r="E1427" s="508">
        <v>648900</v>
      </c>
      <c r="F1427" s="499"/>
      <c r="G1427" s="326">
        <v>100</v>
      </c>
    </row>
    <row r="1428" spans="1:7" hidden="1" x14ac:dyDescent="0.25">
      <c r="A1428" s="327" t="s">
        <v>1254</v>
      </c>
      <c r="B1428" s="327" t="s">
        <v>1255</v>
      </c>
      <c r="C1428" s="328" t="s">
        <v>1256</v>
      </c>
      <c r="D1428" s="329">
        <v>648900</v>
      </c>
      <c r="E1428" s="507">
        <v>648900</v>
      </c>
      <c r="F1428" s="499"/>
      <c r="G1428" s="329">
        <v>100</v>
      </c>
    </row>
    <row r="1429" spans="1:7" hidden="1" x14ac:dyDescent="0.25">
      <c r="A1429" s="330" t="s">
        <v>349</v>
      </c>
      <c r="B1429" s="330" t="s">
        <v>377</v>
      </c>
      <c r="C1429" s="331" t="s">
        <v>378</v>
      </c>
      <c r="D1429" s="332">
        <v>648900</v>
      </c>
      <c r="E1429" s="504">
        <v>648900</v>
      </c>
      <c r="F1429" s="499"/>
      <c r="G1429" s="332">
        <v>100</v>
      </c>
    </row>
    <row r="1430" spans="1:7" hidden="1" x14ac:dyDescent="0.25">
      <c r="A1430" s="333" t="s">
        <v>349</v>
      </c>
      <c r="B1430" s="333" t="s">
        <v>1257</v>
      </c>
      <c r="C1430" s="334" t="s">
        <v>1258</v>
      </c>
      <c r="D1430" s="335">
        <v>648900</v>
      </c>
      <c r="E1430" s="505">
        <v>648900</v>
      </c>
      <c r="F1430" s="499"/>
      <c r="G1430" s="335">
        <v>100</v>
      </c>
    </row>
    <row r="1431" spans="1:7" hidden="1" x14ac:dyDescent="0.25">
      <c r="A1431" s="336" t="s">
        <v>352</v>
      </c>
      <c r="B1431" s="336" t="s">
        <v>1259</v>
      </c>
      <c r="C1431" s="337" t="s">
        <v>1260</v>
      </c>
      <c r="D1431" s="338">
        <v>648900</v>
      </c>
      <c r="E1431" s="498">
        <v>648900</v>
      </c>
      <c r="F1431" s="499"/>
      <c r="G1431" s="338">
        <v>100</v>
      </c>
    </row>
    <row r="1432" spans="1:7" hidden="1" x14ac:dyDescent="0.25">
      <c r="A1432" s="339" t="s">
        <v>324</v>
      </c>
      <c r="B1432" s="339" t="s">
        <v>354</v>
      </c>
      <c r="C1432" s="340" t="s">
        <v>24</v>
      </c>
      <c r="D1432" s="341">
        <v>648900</v>
      </c>
      <c r="E1432" s="506">
        <v>648900</v>
      </c>
      <c r="F1432" s="499"/>
      <c r="G1432" s="341">
        <v>100</v>
      </c>
    </row>
    <row r="1433" spans="1:7" hidden="1" x14ac:dyDescent="0.25">
      <c r="A1433" s="342" t="s">
        <v>324</v>
      </c>
      <c r="B1433" s="342" t="s">
        <v>562</v>
      </c>
      <c r="C1433" s="343" t="s">
        <v>563</v>
      </c>
      <c r="D1433" s="344">
        <v>648900</v>
      </c>
      <c r="E1433" s="502">
        <v>648900</v>
      </c>
      <c r="F1433" s="499"/>
      <c r="G1433" s="344">
        <v>100</v>
      </c>
    </row>
    <row r="1434" spans="1:7" hidden="1" x14ac:dyDescent="0.25">
      <c r="A1434" s="342" t="s">
        <v>324</v>
      </c>
      <c r="B1434" s="342" t="s">
        <v>564</v>
      </c>
      <c r="C1434" s="343" t="s">
        <v>565</v>
      </c>
      <c r="D1434" s="344">
        <v>648900</v>
      </c>
      <c r="E1434" s="502">
        <v>648900</v>
      </c>
      <c r="F1434" s="499"/>
      <c r="G1434" s="344">
        <v>100</v>
      </c>
    </row>
    <row r="1435" spans="1:7" hidden="1" x14ac:dyDescent="0.25">
      <c r="A1435" s="345" t="s">
        <v>1261</v>
      </c>
      <c r="B1435" s="345" t="s">
        <v>567</v>
      </c>
      <c r="C1435" s="346" t="s">
        <v>246</v>
      </c>
      <c r="D1435" s="347">
        <v>648900</v>
      </c>
      <c r="E1435" s="503">
        <v>648900</v>
      </c>
      <c r="F1435" s="499"/>
      <c r="G1435" s="347">
        <v>100</v>
      </c>
    </row>
    <row r="1436" spans="1:7" ht="24" hidden="1" x14ac:dyDescent="0.25">
      <c r="A1436" s="324" t="s">
        <v>345</v>
      </c>
      <c r="B1436" s="324" t="s">
        <v>1262</v>
      </c>
      <c r="C1436" s="325" t="s">
        <v>1263</v>
      </c>
      <c r="D1436" s="326">
        <v>12800581.98</v>
      </c>
      <c r="E1436" s="508">
        <v>12501955.15</v>
      </c>
      <c r="F1436" s="499"/>
      <c r="G1436" s="326">
        <v>97.667083961755935</v>
      </c>
    </row>
    <row r="1437" spans="1:7" hidden="1" x14ac:dyDescent="0.25">
      <c r="A1437" s="327" t="s">
        <v>348</v>
      </c>
      <c r="B1437" s="327" t="s">
        <v>192</v>
      </c>
      <c r="C1437" s="328" t="s">
        <v>22</v>
      </c>
      <c r="D1437" s="329">
        <v>11554257.92</v>
      </c>
      <c r="E1437" s="507">
        <v>11269636.09</v>
      </c>
      <c r="F1437" s="499"/>
      <c r="G1437" s="329">
        <v>97.536649848301124</v>
      </c>
    </row>
    <row r="1438" spans="1:7" hidden="1" x14ac:dyDescent="0.25">
      <c r="A1438" s="330" t="s">
        <v>349</v>
      </c>
      <c r="B1438" s="330" t="s">
        <v>377</v>
      </c>
      <c r="C1438" s="331" t="s">
        <v>378</v>
      </c>
      <c r="D1438" s="332">
        <v>11554257.92</v>
      </c>
      <c r="E1438" s="504">
        <v>11269636.09</v>
      </c>
      <c r="F1438" s="499"/>
      <c r="G1438" s="332">
        <v>97.536649848301124</v>
      </c>
    </row>
    <row r="1439" spans="1:7" hidden="1" x14ac:dyDescent="0.25">
      <c r="A1439" s="333" t="s">
        <v>349</v>
      </c>
      <c r="B1439" s="333" t="s">
        <v>1257</v>
      </c>
      <c r="C1439" s="334" t="s">
        <v>1258</v>
      </c>
      <c r="D1439" s="335">
        <v>11554257.92</v>
      </c>
      <c r="E1439" s="505">
        <v>11269636.09</v>
      </c>
      <c r="F1439" s="499"/>
      <c r="G1439" s="335">
        <v>97.536649848301124</v>
      </c>
    </row>
    <row r="1440" spans="1:7" hidden="1" x14ac:dyDescent="0.25">
      <c r="A1440" s="336" t="s">
        <v>352</v>
      </c>
      <c r="B1440" s="336" t="s">
        <v>1264</v>
      </c>
      <c r="C1440" s="337" t="s">
        <v>1265</v>
      </c>
      <c r="D1440" s="338">
        <v>1113013.76</v>
      </c>
      <c r="E1440" s="498">
        <v>1083922.05</v>
      </c>
      <c r="F1440" s="499"/>
      <c r="G1440" s="338">
        <v>97.386221891812013</v>
      </c>
    </row>
    <row r="1441" spans="1:7" hidden="1" x14ac:dyDescent="0.25">
      <c r="A1441" s="339" t="s">
        <v>324</v>
      </c>
      <c r="B1441" s="339" t="s">
        <v>354</v>
      </c>
      <c r="C1441" s="340" t="s">
        <v>24</v>
      </c>
      <c r="D1441" s="341">
        <v>1113013.76</v>
      </c>
      <c r="E1441" s="506">
        <v>1083922.05</v>
      </c>
      <c r="F1441" s="499"/>
      <c r="G1441" s="341">
        <v>97.386221891812013</v>
      </c>
    </row>
    <row r="1442" spans="1:7" hidden="1" x14ac:dyDescent="0.25">
      <c r="A1442" s="342" t="s">
        <v>324</v>
      </c>
      <c r="B1442" s="342" t="s">
        <v>366</v>
      </c>
      <c r="C1442" s="343" t="s">
        <v>38</v>
      </c>
      <c r="D1442" s="344">
        <v>1105013.76</v>
      </c>
      <c r="E1442" s="502">
        <v>1075922.05</v>
      </c>
      <c r="F1442" s="499"/>
      <c r="G1442" s="344">
        <v>97.367298847029744</v>
      </c>
    </row>
    <row r="1443" spans="1:7" hidden="1" x14ac:dyDescent="0.25">
      <c r="A1443" s="342" t="s">
        <v>324</v>
      </c>
      <c r="B1443" s="342" t="s">
        <v>367</v>
      </c>
      <c r="C1443" s="343" t="s">
        <v>138</v>
      </c>
      <c r="D1443" s="344">
        <v>348650</v>
      </c>
      <c r="E1443" s="502">
        <v>319558.28999999998</v>
      </c>
      <c r="F1443" s="499"/>
      <c r="G1443" s="344">
        <v>91.655898465509821</v>
      </c>
    </row>
    <row r="1444" spans="1:7" hidden="1" x14ac:dyDescent="0.25">
      <c r="A1444" s="345" t="s">
        <v>1266</v>
      </c>
      <c r="B1444" s="345" t="s">
        <v>300</v>
      </c>
      <c r="C1444" s="346" t="s">
        <v>87</v>
      </c>
      <c r="D1444" s="347">
        <v>28500</v>
      </c>
      <c r="E1444" s="503">
        <v>32503.33</v>
      </c>
      <c r="F1444" s="499"/>
      <c r="G1444" s="347">
        <v>114.04677192982456</v>
      </c>
    </row>
    <row r="1445" spans="1:7" hidden="1" x14ac:dyDescent="0.25">
      <c r="A1445" s="345" t="s">
        <v>1267</v>
      </c>
      <c r="B1445" s="345" t="s">
        <v>301</v>
      </c>
      <c r="C1445" s="346" t="s">
        <v>371</v>
      </c>
      <c r="D1445" s="347">
        <v>243943.14</v>
      </c>
      <c r="E1445" s="503">
        <v>261693.96</v>
      </c>
      <c r="F1445" s="499"/>
      <c r="G1445" s="347">
        <v>107.27662192099356</v>
      </c>
    </row>
    <row r="1446" spans="1:7" hidden="1" x14ac:dyDescent="0.25">
      <c r="A1446" s="345" t="s">
        <v>1268</v>
      </c>
      <c r="B1446" s="345" t="s">
        <v>415</v>
      </c>
      <c r="C1446" s="346" t="s">
        <v>88</v>
      </c>
      <c r="D1446" s="347">
        <v>11400</v>
      </c>
      <c r="E1446" s="503">
        <v>23215</v>
      </c>
      <c r="F1446" s="499"/>
      <c r="G1446" s="347">
        <v>203.64035087719299</v>
      </c>
    </row>
    <row r="1447" spans="1:7" hidden="1" x14ac:dyDescent="0.25">
      <c r="A1447" s="345" t="s">
        <v>1269</v>
      </c>
      <c r="B1447" s="345" t="s">
        <v>417</v>
      </c>
      <c r="C1447" s="346" t="s">
        <v>418</v>
      </c>
      <c r="D1447" s="347">
        <v>64806.86</v>
      </c>
      <c r="E1447" s="503">
        <v>2146</v>
      </c>
      <c r="F1447" s="499"/>
      <c r="G1447" s="347">
        <v>3.3113778387041126</v>
      </c>
    </row>
    <row r="1448" spans="1:7" hidden="1" x14ac:dyDescent="0.25">
      <c r="A1448" s="342" t="s">
        <v>324</v>
      </c>
      <c r="B1448" s="342" t="s">
        <v>419</v>
      </c>
      <c r="C1448" s="343" t="s">
        <v>108</v>
      </c>
      <c r="D1448" s="344">
        <v>551512.56000000006</v>
      </c>
      <c r="E1448" s="502">
        <v>551512.56000000006</v>
      </c>
      <c r="F1448" s="499"/>
      <c r="G1448" s="344">
        <v>100</v>
      </c>
    </row>
    <row r="1449" spans="1:7" hidden="1" x14ac:dyDescent="0.25">
      <c r="A1449" s="345" t="s">
        <v>1270</v>
      </c>
      <c r="B1449" s="345" t="s">
        <v>316</v>
      </c>
      <c r="C1449" s="346" t="s">
        <v>421</v>
      </c>
      <c r="D1449" s="347">
        <v>205275.4</v>
      </c>
      <c r="E1449" s="503">
        <v>238364.43</v>
      </c>
      <c r="F1449" s="499"/>
      <c r="G1449" s="347">
        <v>116.11933529297714</v>
      </c>
    </row>
    <row r="1450" spans="1:7" hidden="1" x14ac:dyDescent="0.25">
      <c r="A1450" s="345" t="s">
        <v>1271</v>
      </c>
      <c r="B1450" s="345" t="s">
        <v>423</v>
      </c>
      <c r="C1450" s="346" t="s">
        <v>90</v>
      </c>
      <c r="D1450" s="347">
        <v>333237.15999999997</v>
      </c>
      <c r="E1450" s="503">
        <v>291374.81</v>
      </c>
      <c r="F1450" s="499"/>
      <c r="G1450" s="347">
        <v>87.43767051669748</v>
      </c>
    </row>
    <row r="1451" spans="1:7" hidden="1" x14ac:dyDescent="0.25">
      <c r="A1451" s="345" t="s">
        <v>1272</v>
      </c>
      <c r="B1451" s="345" t="s">
        <v>318</v>
      </c>
      <c r="C1451" s="346" t="s">
        <v>425</v>
      </c>
      <c r="D1451" s="347">
        <v>9000</v>
      </c>
      <c r="E1451" s="503">
        <v>18693.259999999998</v>
      </c>
      <c r="F1451" s="499"/>
      <c r="G1451" s="347">
        <v>207.70288888888888</v>
      </c>
    </row>
    <row r="1452" spans="1:7" hidden="1" x14ac:dyDescent="0.25">
      <c r="A1452" s="345" t="s">
        <v>1273</v>
      </c>
      <c r="B1452" s="345" t="s">
        <v>427</v>
      </c>
      <c r="C1452" s="346" t="s">
        <v>428</v>
      </c>
      <c r="D1452" s="347">
        <v>4000</v>
      </c>
      <c r="E1452" s="503">
        <v>3080.06</v>
      </c>
      <c r="F1452" s="499"/>
      <c r="G1452" s="347">
        <v>77.001499999999993</v>
      </c>
    </row>
    <row r="1453" spans="1:7" hidden="1" x14ac:dyDescent="0.25">
      <c r="A1453" s="342" t="s">
        <v>324</v>
      </c>
      <c r="B1453" s="342" t="s">
        <v>429</v>
      </c>
      <c r="C1453" s="343" t="s">
        <v>110</v>
      </c>
      <c r="D1453" s="344">
        <v>164851.20000000001</v>
      </c>
      <c r="E1453" s="502">
        <v>164851.20000000001</v>
      </c>
      <c r="F1453" s="499"/>
      <c r="G1453" s="344">
        <v>100</v>
      </c>
    </row>
    <row r="1454" spans="1:7" hidden="1" x14ac:dyDescent="0.25">
      <c r="A1454" s="345" t="s">
        <v>1274</v>
      </c>
      <c r="B1454" s="345" t="s">
        <v>431</v>
      </c>
      <c r="C1454" s="346" t="s">
        <v>160</v>
      </c>
      <c r="D1454" s="347">
        <v>37851.199999999997</v>
      </c>
      <c r="E1454" s="503">
        <v>34229.410000000003</v>
      </c>
      <c r="F1454" s="499"/>
      <c r="G1454" s="347">
        <v>90.431505474066867</v>
      </c>
    </row>
    <row r="1455" spans="1:7" hidden="1" x14ac:dyDescent="0.25">
      <c r="A1455" s="345" t="s">
        <v>1275</v>
      </c>
      <c r="B1455" s="345" t="s">
        <v>463</v>
      </c>
      <c r="C1455" s="346" t="s">
        <v>94</v>
      </c>
      <c r="D1455" s="347">
        <v>2500</v>
      </c>
      <c r="E1455" s="503">
        <v>18125</v>
      </c>
      <c r="F1455" s="499"/>
      <c r="G1455" s="347">
        <v>725</v>
      </c>
    </row>
    <row r="1456" spans="1:7" hidden="1" x14ac:dyDescent="0.25">
      <c r="A1456" s="345" t="s">
        <v>1276</v>
      </c>
      <c r="B1456" s="345" t="s">
        <v>433</v>
      </c>
      <c r="C1456" s="346" t="s">
        <v>95</v>
      </c>
      <c r="D1456" s="347">
        <v>60000</v>
      </c>
      <c r="E1456" s="503">
        <v>45275.74</v>
      </c>
      <c r="F1456" s="499"/>
      <c r="G1456" s="347">
        <v>75.45956666666666</v>
      </c>
    </row>
    <row r="1457" spans="1:7" hidden="1" x14ac:dyDescent="0.25">
      <c r="A1457" s="345" t="s">
        <v>1277</v>
      </c>
      <c r="B1457" s="345" t="s">
        <v>466</v>
      </c>
      <c r="C1457" s="346" t="s">
        <v>96</v>
      </c>
      <c r="D1457" s="347">
        <v>11000</v>
      </c>
      <c r="E1457" s="503">
        <v>11546.63</v>
      </c>
      <c r="F1457" s="499"/>
      <c r="G1457" s="347">
        <v>104.96936363636364</v>
      </c>
    </row>
    <row r="1458" spans="1:7" hidden="1" x14ac:dyDescent="0.25">
      <c r="A1458" s="345" t="s">
        <v>1278</v>
      </c>
      <c r="B1458" s="345" t="s">
        <v>312</v>
      </c>
      <c r="C1458" s="346" t="s">
        <v>97</v>
      </c>
      <c r="D1458" s="347">
        <v>13500</v>
      </c>
      <c r="E1458" s="503">
        <v>8650</v>
      </c>
      <c r="F1458" s="499"/>
      <c r="G1458" s="347">
        <v>64.074074074074076</v>
      </c>
    </row>
    <row r="1459" spans="1:7" hidden="1" x14ac:dyDescent="0.25">
      <c r="A1459" s="345" t="s">
        <v>1279</v>
      </c>
      <c r="B1459" s="345" t="s">
        <v>436</v>
      </c>
      <c r="C1459" s="346" t="s">
        <v>98</v>
      </c>
      <c r="D1459" s="347">
        <v>1000</v>
      </c>
      <c r="E1459" s="503">
        <v>5610.33</v>
      </c>
      <c r="F1459" s="499"/>
      <c r="G1459" s="347">
        <v>561.03300000000002</v>
      </c>
    </row>
    <row r="1460" spans="1:7" hidden="1" x14ac:dyDescent="0.25">
      <c r="A1460" s="345" t="s">
        <v>1280</v>
      </c>
      <c r="B1460" s="345" t="s">
        <v>302</v>
      </c>
      <c r="C1460" s="346" t="s">
        <v>99</v>
      </c>
      <c r="D1460" s="347">
        <v>16000</v>
      </c>
      <c r="E1460" s="503">
        <v>17446.54</v>
      </c>
      <c r="F1460" s="499"/>
      <c r="G1460" s="347">
        <v>109.040875</v>
      </c>
    </row>
    <row r="1461" spans="1:7" hidden="1" x14ac:dyDescent="0.25">
      <c r="A1461" s="345" t="s">
        <v>1281</v>
      </c>
      <c r="B1461" s="345" t="s">
        <v>439</v>
      </c>
      <c r="C1461" s="346" t="s">
        <v>100</v>
      </c>
      <c r="D1461" s="347">
        <v>23000</v>
      </c>
      <c r="E1461" s="503">
        <v>23967.55</v>
      </c>
      <c r="F1461" s="499"/>
      <c r="G1461" s="347">
        <v>104.20673913043478</v>
      </c>
    </row>
    <row r="1462" spans="1:7" hidden="1" x14ac:dyDescent="0.25">
      <c r="A1462" s="342" t="s">
        <v>324</v>
      </c>
      <c r="B1462" s="342" t="s">
        <v>401</v>
      </c>
      <c r="C1462" s="343" t="s">
        <v>104</v>
      </c>
      <c r="D1462" s="344">
        <v>40000</v>
      </c>
      <c r="E1462" s="502">
        <v>40000</v>
      </c>
      <c r="F1462" s="499"/>
      <c r="G1462" s="344">
        <v>100</v>
      </c>
    </row>
    <row r="1463" spans="1:7" hidden="1" x14ac:dyDescent="0.25">
      <c r="A1463" s="345" t="s">
        <v>1282</v>
      </c>
      <c r="B1463" s="345" t="s">
        <v>310</v>
      </c>
      <c r="C1463" s="346" t="s">
        <v>163</v>
      </c>
      <c r="D1463" s="347">
        <v>9000</v>
      </c>
      <c r="E1463" s="503">
        <v>6567.9</v>
      </c>
      <c r="F1463" s="499"/>
      <c r="G1463" s="347">
        <v>72.976666666666674</v>
      </c>
    </row>
    <row r="1464" spans="1:7" hidden="1" x14ac:dyDescent="0.25">
      <c r="A1464" s="345" t="s">
        <v>1283</v>
      </c>
      <c r="B1464" s="345" t="s">
        <v>294</v>
      </c>
      <c r="C1464" s="346" t="s">
        <v>101</v>
      </c>
      <c r="D1464" s="347">
        <v>17000</v>
      </c>
      <c r="E1464" s="503">
        <v>10017.82</v>
      </c>
      <c r="F1464" s="499"/>
      <c r="G1464" s="347">
        <v>58.92835294117647</v>
      </c>
    </row>
    <row r="1465" spans="1:7" hidden="1" x14ac:dyDescent="0.25">
      <c r="A1465" s="345" t="s">
        <v>1284</v>
      </c>
      <c r="B1465" s="345" t="s">
        <v>442</v>
      </c>
      <c r="C1465" s="346" t="s">
        <v>443</v>
      </c>
      <c r="D1465" s="347">
        <v>1000</v>
      </c>
      <c r="E1465" s="503">
        <v>1450</v>
      </c>
      <c r="F1465" s="499"/>
      <c r="G1465" s="347">
        <v>145</v>
      </c>
    </row>
    <row r="1466" spans="1:7" hidden="1" x14ac:dyDescent="0.25">
      <c r="A1466" s="345" t="s">
        <v>1285</v>
      </c>
      <c r="B1466" s="345" t="s">
        <v>314</v>
      </c>
      <c r="C1466" s="346" t="s">
        <v>445</v>
      </c>
      <c r="D1466" s="347">
        <v>1500</v>
      </c>
      <c r="E1466" s="503">
        <v>0</v>
      </c>
      <c r="F1466" s="499"/>
      <c r="G1466" s="347">
        <v>0</v>
      </c>
    </row>
    <row r="1467" spans="1:7" hidden="1" x14ac:dyDescent="0.25">
      <c r="A1467" s="345" t="s">
        <v>1286</v>
      </c>
      <c r="B1467" s="345" t="s">
        <v>296</v>
      </c>
      <c r="C1467" s="346" t="s">
        <v>104</v>
      </c>
      <c r="D1467" s="347">
        <v>11500</v>
      </c>
      <c r="E1467" s="503">
        <v>21964.28</v>
      </c>
      <c r="F1467" s="499"/>
      <c r="G1467" s="347">
        <v>190.99373913043479</v>
      </c>
    </row>
    <row r="1468" spans="1:7" hidden="1" x14ac:dyDescent="0.25">
      <c r="A1468" s="342" t="s">
        <v>324</v>
      </c>
      <c r="B1468" s="342" t="s">
        <v>447</v>
      </c>
      <c r="C1468" s="343" t="s">
        <v>164</v>
      </c>
      <c r="D1468" s="344">
        <v>8000</v>
      </c>
      <c r="E1468" s="502">
        <v>8000</v>
      </c>
      <c r="F1468" s="499"/>
      <c r="G1468" s="344">
        <v>100</v>
      </c>
    </row>
    <row r="1469" spans="1:7" hidden="1" x14ac:dyDescent="0.25">
      <c r="A1469" s="342" t="s">
        <v>324</v>
      </c>
      <c r="B1469" s="342" t="s">
        <v>448</v>
      </c>
      <c r="C1469" s="343" t="s">
        <v>190</v>
      </c>
      <c r="D1469" s="344">
        <v>8000</v>
      </c>
      <c r="E1469" s="502">
        <v>8000</v>
      </c>
      <c r="F1469" s="499"/>
      <c r="G1469" s="344">
        <v>100</v>
      </c>
    </row>
    <row r="1470" spans="1:7" hidden="1" x14ac:dyDescent="0.25">
      <c r="A1470" s="345" t="s">
        <v>1287</v>
      </c>
      <c r="B1470" s="345" t="s">
        <v>293</v>
      </c>
      <c r="C1470" s="346" t="s">
        <v>450</v>
      </c>
      <c r="D1470" s="347">
        <v>8000</v>
      </c>
      <c r="E1470" s="503">
        <v>8000</v>
      </c>
      <c r="F1470" s="499"/>
      <c r="G1470" s="347">
        <v>100</v>
      </c>
    </row>
    <row r="1471" spans="1:7" hidden="1" x14ac:dyDescent="0.25">
      <c r="A1471" s="336" t="s">
        <v>352</v>
      </c>
      <c r="B1471" s="336" t="s">
        <v>1288</v>
      </c>
      <c r="C1471" s="337" t="s">
        <v>1289</v>
      </c>
      <c r="D1471" s="338">
        <v>1048522</v>
      </c>
      <c r="E1471" s="498">
        <v>1048522</v>
      </c>
      <c r="F1471" s="499"/>
      <c r="G1471" s="338">
        <v>100</v>
      </c>
    </row>
    <row r="1472" spans="1:7" hidden="1" x14ac:dyDescent="0.25">
      <c r="A1472" s="339" t="s">
        <v>324</v>
      </c>
      <c r="B1472" s="339" t="s">
        <v>354</v>
      </c>
      <c r="C1472" s="340" t="s">
        <v>24</v>
      </c>
      <c r="D1472" s="341">
        <v>1048522</v>
      </c>
      <c r="E1472" s="506">
        <v>1048522</v>
      </c>
      <c r="F1472" s="499"/>
      <c r="G1472" s="341">
        <v>100</v>
      </c>
    </row>
    <row r="1473" spans="1:7" hidden="1" x14ac:dyDescent="0.25">
      <c r="A1473" s="342" t="s">
        <v>324</v>
      </c>
      <c r="B1473" s="342" t="s">
        <v>366</v>
      </c>
      <c r="C1473" s="343" t="s">
        <v>38</v>
      </c>
      <c r="D1473" s="344">
        <v>1035971.8</v>
      </c>
      <c r="E1473" s="502">
        <v>1035971.8</v>
      </c>
      <c r="F1473" s="499"/>
      <c r="G1473" s="344">
        <v>100</v>
      </c>
    </row>
    <row r="1474" spans="1:7" hidden="1" x14ac:dyDescent="0.25">
      <c r="A1474" s="342" t="s">
        <v>324</v>
      </c>
      <c r="B1474" s="342" t="s">
        <v>367</v>
      </c>
      <c r="C1474" s="343" t="s">
        <v>138</v>
      </c>
      <c r="D1474" s="344">
        <v>344750</v>
      </c>
      <c r="E1474" s="502">
        <v>344750</v>
      </c>
      <c r="F1474" s="499"/>
      <c r="G1474" s="344">
        <v>100</v>
      </c>
    </row>
    <row r="1475" spans="1:7" hidden="1" x14ac:dyDescent="0.25">
      <c r="A1475" s="345" t="s">
        <v>1290</v>
      </c>
      <c r="B1475" s="345" t="s">
        <v>300</v>
      </c>
      <c r="C1475" s="346" t="s">
        <v>87</v>
      </c>
      <c r="D1475" s="347">
        <v>10000</v>
      </c>
      <c r="E1475" s="503">
        <v>30984.77</v>
      </c>
      <c r="F1475" s="499"/>
      <c r="G1475" s="347">
        <v>309.84769999999997</v>
      </c>
    </row>
    <row r="1476" spans="1:7" hidden="1" x14ac:dyDescent="0.25">
      <c r="A1476" s="345" t="s">
        <v>1291</v>
      </c>
      <c r="B1476" s="345" t="s">
        <v>301</v>
      </c>
      <c r="C1476" s="346" t="s">
        <v>371</v>
      </c>
      <c r="D1476" s="347">
        <v>327750</v>
      </c>
      <c r="E1476" s="503">
        <v>307109.23</v>
      </c>
      <c r="F1476" s="499"/>
      <c r="G1476" s="347">
        <v>93.702282227307393</v>
      </c>
    </row>
    <row r="1477" spans="1:7" hidden="1" x14ac:dyDescent="0.25">
      <c r="A1477" s="345" t="s">
        <v>1292</v>
      </c>
      <c r="B1477" s="345" t="s">
        <v>415</v>
      </c>
      <c r="C1477" s="346" t="s">
        <v>88</v>
      </c>
      <c r="D1477" s="347">
        <v>2000</v>
      </c>
      <c r="E1477" s="503">
        <v>2000</v>
      </c>
      <c r="F1477" s="499"/>
      <c r="G1477" s="347">
        <v>100</v>
      </c>
    </row>
    <row r="1478" spans="1:7" hidden="1" x14ac:dyDescent="0.25">
      <c r="A1478" s="345" t="s">
        <v>1293</v>
      </c>
      <c r="B1478" s="345" t="s">
        <v>417</v>
      </c>
      <c r="C1478" s="346" t="s">
        <v>418</v>
      </c>
      <c r="D1478" s="347">
        <v>5000</v>
      </c>
      <c r="E1478" s="503">
        <v>4656</v>
      </c>
      <c r="F1478" s="499"/>
      <c r="G1478" s="347">
        <v>93.12</v>
      </c>
    </row>
    <row r="1479" spans="1:7" hidden="1" x14ac:dyDescent="0.25">
      <c r="A1479" s="342" t="s">
        <v>324</v>
      </c>
      <c r="B1479" s="342" t="s">
        <v>419</v>
      </c>
      <c r="C1479" s="343" t="s">
        <v>108</v>
      </c>
      <c r="D1479" s="344">
        <v>478765.55</v>
      </c>
      <c r="E1479" s="502">
        <v>478765.55</v>
      </c>
      <c r="F1479" s="499"/>
      <c r="G1479" s="344">
        <v>100</v>
      </c>
    </row>
    <row r="1480" spans="1:7" hidden="1" x14ac:dyDescent="0.25">
      <c r="A1480" s="345" t="s">
        <v>1294</v>
      </c>
      <c r="B1480" s="345" t="s">
        <v>316</v>
      </c>
      <c r="C1480" s="346" t="s">
        <v>421</v>
      </c>
      <c r="D1480" s="347">
        <v>139427.56</v>
      </c>
      <c r="E1480" s="503">
        <v>142869.48000000001</v>
      </c>
      <c r="F1480" s="499"/>
      <c r="G1480" s="347">
        <v>102.4686080714602</v>
      </c>
    </row>
    <row r="1481" spans="1:7" hidden="1" x14ac:dyDescent="0.25">
      <c r="A1481" s="345" t="s">
        <v>1295</v>
      </c>
      <c r="B1481" s="345" t="s">
        <v>317</v>
      </c>
      <c r="C1481" s="346" t="s">
        <v>193</v>
      </c>
      <c r="D1481" s="347">
        <v>10000</v>
      </c>
      <c r="E1481" s="503">
        <v>7980.13</v>
      </c>
      <c r="F1481" s="499"/>
      <c r="G1481" s="347">
        <v>79.801299999999998</v>
      </c>
    </row>
    <row r="1482" spans="1:7" hidden="1" x14ac:dyDescent="0.25">
      <c r="A1482" s="345" t="s">
        <v>1296</v>
      </c>
      <c r="B1482" s="345" t="s">
        <v>423</v>
      </c>
      <c r="C1482" s="346" t="s">
        <v>90</v>
      </c>
      <c r="D1482" s="347">
        <v>310337.99</v>
      </c>
      <c r="E1482" s="503">
        <v>309301.03000000003</v>
      </c>
      <c r="F1482" s="499"/>
      <c r="G1482" s="347">
        <v>99.665861082621561</v>
      </c>
    </row>
    <row r="1483" spans="1:7" hidden="1" x14ac:dyDescent="0.25">
      <c r="A1483" s="345" t="s">
        <v>1297</v>
      </c>
      <c r="B1483" s="345" t="s">
        <v>318</v>
      </c>
      <c r="C1483" s="346" t="s">
        <v>425</v>
      </c>
      <c r="D1483" s="347">
        <v>15000</v>
      </c>
      <c r="E1483" s="503">
        <v>16907.919999999998</v>
      </c>
      <c r="F1483" s="499"/>
      <c r="G1483" s="347">
        <v>112.71946666666666</v>
      </c>
    </row>
    <row r="1484" spans="1:7" hidden="1" x14ac:dyDescent="0.25">
      <c r="A1484" s="345" t="s">
        <v>1298</v>
      </c>
      <c r="B1484" s="345" t="s">
        <v>427</v>
      </c>
      <c r="C1484" s="346" t="s">
        <v>428</v>
      </c>
      <c r="D1484" s="347">
        <v>4000</v>
      </c>
      <c r="E1484" s="503">
        <v>1706.99</v>
      </c>
      <c r="F1484" s="499"/>
      <c r="G1484" s="347">
        <v>42.674750000000003</v>
      </c>
    </row>
    <row r="1485" spans="1:7" hidden="1" x14ac:dyDescent="0.25">
      <c r="A1485" s="342" t="s">
        <v>324</v>
      </c>
      <c r="B1485" s="342" t="s">
        <v>429</v>
      </c>
      <c r="C1485" s="343" t="s">
        <v>110</v>
      </c>
      <c r="D1485" s="344">
        <v>190706.25</v>
      </c>
      <c r="E1485" s="502">
        <v>190706.25</v>
      </c>
      <c r="F1485" s="499"/>
      <c r="G1485" s="344">
        <v>100</v>
      </c>
    </row>
    <row r="1486" spans="1:7" hidden="1" x14ac:dyDescent="0.25">
      <c r="A1486" s="345" t="s">
        <v>1299</v>
      </c>
      <c r="B1486" s="345" t="s">
        <v>431</v>
      </c>
      <c r="C1486" s="346" t="s">
        <v>160</v>
      </c>
      <c r="D1486" s="347">
        <v>32000</v>
      </c>
      <c r="E1486" s="503">
        <v>31295.279999999999</v>
      </c>
      <c r="F1486" s="499"/>
      <c r="G1486" s="347">
        <v>97.797749999999994</v>
      </c>
    </row>
    <row r="1487" spans="1:7" hidden="1" x14ac:dyDescent="0.25">
      <c r="A1487" s="345" t="s">
        <v>1300</v>
      </c>
      <c r="B1487" s="345" t="s">
        <v>463</v>
      </c>
      <c r="C1487" s="346" t="s">
        <v>94</v>
      </c>
      <c r="D1487" s="347">
        <v>5000</v>
      </c>
      <c r="E1487" s="503">
        <v>5000</v>
      </c>
      <c r="F1487" s="499"/>
      <c r="G1487" s="347">
        <v>100</v>
      </c>
    </row>
    <row r="1488" spans="1:7" hidden="1" x14ac:dyDescent="0.25">
      <c r="A1488" s="345" t="s">
        <v>1301</v>
      </c>
      <c r="B1488" s="345" t="s">
        <v>433</v>
      </c>
      <c r="C1488" s="346" t="s">
        <v>95</v>
      </c>
      <c r="D1488" s="347">
        <v>70000</v>
      </c>
      <c r="E1488" s="503">
        <v>60087.98</v>
      </c>
      <c r="F1488" s="499"/>
      <c r="G1488" s="347">
        <v>85.839971428571431</v>
      </c>
    </row>
    <row r="1489" spans="1:7" hidden="1" x14ac:dyDescent="0.25">
      <c r="A1489" s="345" t="s">
        <v>1302</v>
      </c>
      <c r="B1489" s="345" t="s">
        <v>312</v>
      </c>
      <c r="C1489" s="346" t="s">
        <v>97</v>
      </c>
      <c r="D1489" s="347">
        <v>14000</v>
      </c>
      <c r="E1489" s="503">
        <v>17905.490000000002</v>
      </c>
      <c r="F1489" s="499"/>
      <c r="G1489" s="347">
        <v>127.89635714285714</v>
      </c>
    </row>
    <row r="1490" spans="1:7" hidden="1" x14ac:dyDescent="0.25">
      <c r="A1490" s="345" t="s">
        <v>1303</v>
      </c>
      <c r="B1490" s="345" t="s">
        <v>436</v>
      </c>
      <c r="C1490" s="346" t="s">
        <v>98</v>
      </c>
      <c r="D1490" s="347">
        <v>5000</v>
      </c>
      <c r="E1490" s="503">
        <v>5000</v>
      </c>
      <c r="F1490" s="499"/>
      <c r="G1490" s="347">
        <v>100</v>
      </c>
    </row>
    <row r="1491" spans="1:7" hidden="1" x14ac:dyDescent="0.25">
      <c r="A1491" s="345" t="s">
        <v>1304</v>
      </c>
      <c r="B1491" s="345" t="s">
        <v>302</v>
      </c>
      <c r="C1491" s="346" t="s">
        <v>99</v>
      </c>
      <c r="D1491" s="347">
        <v>30937.5</v>
      </c>
      <c r="E1491" s="503">
        <v>32300</v>
      </c>
      <c r="F1491" s="499"/>
      <c r="G1491" s="347">
        <v>104.4040404040404</v>
      </c>
    </row>
    <row r="1492" spans="1:7" hidden="1" x14ac:dyDescent="0.25">
      <c r="A1492" s="345" t="s">
        <v>1305</v>
      </c>
      <c r="B1492" s="345" t="s">
        <v>439</v>
      </c>
      <c r="C1492" s="346" t="s">
        <v>100</v>
      </c>
      <c r="D1492" s="347">
        <v>33768.75</v>
      </c>
      <c r="E1492" s="503">
        <v>39117.5</v>
      </c>
      <c r="F1492" s="499"/>
      <c r="G1492" s="347">
        <v>115.83934851008699</v>
      </c>
    </row>
    <row r="1493" spans="1:7" hidden="1" x14ac:dyDescent="0.25">
      <c r="A1493" s="342" t="s">
        <v>324</v>
      </c>
      <c r="B1493" s="342" t="s">
        <v>401</v>
      </c>
      <c r="C1493" s="343" t="s">
        <v>104</v>
      </c>
      <c r="D1493" s="344">
        <v>21750</v>
      </c>
      <c r="E1493" s="502">
        <v>21750</v>
      </c>
      <c r="F1493" s="499"/>
      <c r="G1493" s="344">
        <v>100</v>
      </c>
    </row>
    <row r="1494" spans="1:7" hidden="1" x14ac:dyDescent="0.25">
      <c r="A1494" s="345" t="s">
        <v>1306</v>
      </c>
      <c r="B1494" s="345" t="s">
        <v>310</v>
      </c>
      <c r="C1494" s="346" t="s">
        <v>163</v>
      </c>
      <c r="D1494" s="347">
        <v>17250</v>
      </c>
      <c r="E1494" s="503">
        <v>17320</v>
      </c>
      <c r="F1494" s="499"/>
      <c r="G1494" s="347">
        <v>100.40579710144928</v>
      </c>
    </row>
    <row r="1495" spans="1:7" hidden="1" x14ac:dyDescent="0.25">
      <c r="A1495" s="345" t="s">
        <v>1307</v>
      </c>
      <c r="B1495" s="345" t="s">
        <v>442</v>
      </c>
      <c r="C1495" s="346" t="s">
        <v>443</v>
      </c>
      <c r="D1495" s="347">
        <v>1500</v>
      </c>
      <c r="E1495" s="503">
        <v>1430</v>
      </c>
      <c r="F1495" s="499"/>
      <c r="G1495" s="347">
        <v>95.333333333333329</v>
      </c>
    </row>
    <row r="1496" spans="1:7" hidden="1" x14ac:dyDescent="0.25">
      <c r="A1496" s="345" t="s">
        <v>1308</v>
      </c>
      <c r="B1496" s="345" t="s">
        <v>296</v>
      </c>
      <c r="C1496" s="346" t="s">
        <v>104</v>
      </c>
      <c r="D1496" s="347">
        <v>3000</v>
      </c>
      <c r="E1496" s="503">
        <v>3000</v>
      </c>
      <c r="F1496" s="499"/>
      <c r="G1496" s="347">
        <v>100</v>
      </c>
    </row>
    <row r="1497" spans="1:7" hidden="1" x14ac:dyDescent="0.25">
      <c r="A1497" s="342" t="s">
        <v>324</v>
      </c>
      <c r="B1497" s="342" t="s">
        <v>447</v>
      </c>
      <c r="C1497" s="343" t="s">
        <v>164</v>
      </c>
      <c r="D1497" s="344">
        <v>12550.2</v>
      </c>
      <c r="E1497" s="502">
        <v>12550.2</v>
      </c>
      <c r="F1497" s="499"/>
      <c r="G1497" s="344">
        <v>100</v>
      </c>
    </row>
    <row r="1498" spans="1:7" hidden="1" x14ac:dyDescent="0.25">
      <c r="A1498" s="342" t="s">
        <v>324</v>
      </c>
      <c r="B1498" s="342" t="s">
        <v>448</v>
      </c>
      <c r="C1498" s="343" t="s">
        <v>190</v>
      </c>
      <c r="D1498" s="344">
        <v>12550.2</v>
      </c>
      <c r="E1498" s="502">
        <v>12550.2</v>
      </c>
      <c r="F1498" s="499"/>
      <c r="G1498" s="344">
        <v>100</v>
      </c>
    </row>
    <row r="1499" spans="1:7" hidden="1" x14ac:dyDescent="0.25">
      <c r="A1499" s="345" t="s">
        <v>1309</v>
      </c>
      <c r="B1499" s="345" t="s">
        <v>293</v>
      </c>
      <c r="C1499" s="346" t="s">
        <v>450</v>
      </c>
      <c r="D1499" s="347">
        <v>12550.2</v>
      </c>
      <c r="E1499" s="503">
        <v>12550.2</v>
      </c>
      <c r="F1499" s="499"/>
      <c r="G1499" s="347">
        <v>100</v>
      </c>
    </row>
    <row r="1500" spans="1:7" hidden="1" x14ac:dyDescent="0.25">
      <c r="A1500" s="336" t="s">
        <v>352</v>
      </c>
      <c r="B1500" s="336" t="s">
        <v>1310</v>
      </c>
      <c r="C1500" s="337" t="s">
        <v>1311</v>
      </c>
      <c r="D1500" s="338">
        <v>452118</v>
      </c>
      <c r="E1500" s="498">
        <v>451348.07</v>
      </c>
      <c r="F1500" s="499"/>
      <c r="G1500" s="338">
        <v>99.829705961717963</v>
      </c>
    </row>
    <row r="1501" spans="1:7" hidden="1" x14ac:dyDescent="0.25">
      <c r="A1501" s="339" t="s">
        <v>324</v>
      </c>
      <c r="B1501" s="339" t="s">
        <v>354</v>
      </c>
      <c r="C1501" s="340" t="s">
        <v>24</v>
      </c>
      <c r="D1501" s="341">
        <v>452118</v>
      </c>
      <c r="E1501" s="506">
        <v>451348.07</v>
      </c>
      <c r="F1501" s="499"/>
      <c r="G1501" s="341">
        <v>99.829705961717963</v>
      </c>
    </row>
    <row r="1502" spans="1:7" hidden="1" x14ac:dyDescent="0.25">
      <c r="A1502" s="342" t="s">
        <v>324</v>
      </c>
      <c r="B1502" s="342" t="s">
        <v>366</v>
      </c>
      <c r="C1502" s="343" t="s">
        <v>38</v>
      </c>
      <c r="D1502" s="344">
        <v>452118</v>
      </c>
      <c r="E1502" s="502">
        <v>451348.07</v>
      </c>
      <c r="F1502" s="499"/>
      <c r="G1502" s="344">
        <v>99.829705961717963</v>
      </c>
    </row>
    <row r="1503" spans="1:7" hidden="1" x14ac:dyDescent="0.25">
      <c r="A1503" s="342" t="s">
        <v>324</v>
      </c>
      <c r="B1503" s="342" t="s">
        <v>367</v>
      </c>
      <c r="C1503" s="343" t="s">
        <v>138</v>
      </c>
      <c r="D1503" s="344">
        <v>195545.94</v>
      </c>
      <c r="E1503" s="502">
        <v>195545.94</v>
      </c>
      <c r="F1503" s="499"/>
      <c r="G1503" s="344">
        <v>100</v>
      </c>
    </row>
    <row r="1504" spans="1:7" hidden="1" x14ac:dyDescent="0.25">
      <c r="A1504" s="345" t="s">
        <v>1312</v>
      </c>
      <c r="B1504" s="345" t="s">
        <v>301</v>
      </c>
      <c r="C1504" s="346" t="s">
        <v>371</v>
      </c>
      <c r="D1504" s="347">
        <v>195545.94</v>
      </c>
      <c r="E1504" s="503">
        <v>195545.94</v>
      </c>
      <c r="F1504" s="499"/>
      <c r="G1504" s="347">
        <v>100</v>
      </c>
    </row>
    <row r="1505" spans="1:7" hidden="1" x14ac:dyDescent="0.25">
      <c r="A1505" s="342" t="s">
        <v>324</v>
      </c>
      <c r="B1505" s="342" t="s">
        <v>419</v>
      </c>
      <c r="C1505" s="343" t="s">
        <v>108</v>
      </c>
      <c r="D1505" s="344">
        <v>110282.54</v>
      </c>
      <c r="E1505" s="502">
        <v>109524.04</v>
      </c>
      <c r="F1505" s="499"/>
      <c r="G1505" s="344">
        <v>99.31222113672753</v>
      </c>
    </row>
    <row r="1506" spans="1:7" hidden="1" x14ac:dyDescent="0.25">
      <c r="A1506" s="345" t="s">
        <v>1313</v>
      </c>
      <c r="B1506" s="345" t="s">
        <v>316</v>
      </c>
      <c r="C1506" s="346" t="s">
        <v>421</v>
      </c>
      <c r="D1506" s="347">
        <v>46782.54</v>
      </c>
      <c r="E1506" s="503">
        <v>46782.54</v>
      </c>
      <c r="F1506" s="499"/>
      <c r="G1506" s="347">
        <v>100</v>
      </c>
    </row>
    <row r="1507" spans="1:7" hidden="1" x14ac:dyDescent="0.25">
      <c r="A1507" s="345" t="s">
        <v>1314</v>
      </c>
      <c r="B1507" s="345" t="s">
        <v>423</v>
      </c>
      <c r="C1507" s="346" t="s">
        <v>90</v>
      </c>
      <c r="D1507" s="347">
        <v>63500</v>
      </c>
      <c r="E1507" s="503">
        <v>62741.5</v>
      </c>
      <c r="F1507" s="499"/>
      <c r="G1507" s="347">
        <v>98.805511811023621</v>
      </c>
    </row>
    <row r="1508" spans="1:7" hidden="1" x14ac:dyDescent="0.25">
      <c r="A1508" s="342" t="s">
        <v>324</v>
      </c>
      <c r="B1508" s="342" t="s">
        <v>429</v>
      </c>
      <c r="C1508" s="343" t="s">
        <v>110</v>
      </c>
      <c r="D1508" s="344">
        <v>78064.66</v>
      </c>
      <c r="E1508" s="502">
        <v>78053.23</v>
      </c>
      <c r="F1508" s="499"/>
      <c r="G1508" s="344">
        <v>99.985358291447113</v>
      </c>
    </row>
    <row r="1509" spans="1:7" hidden="1" x14ac:dyDescent="0.25">
      <c r="A1509" s="345" t="s">
        <v>1315</v>
      </c>
      <c r="B1509" s="345" t="s">
        <v>431</v>
      </c>
      <c r="C1509" s="346" t="s">
        <v>160</v>
      </c>
      <c r="D1509" s="347">
        <v>9000</v>
      </c>
      <c r="E1509" s="503">
        <v>9000</v>
      </c>
      <c r="F1509" s="499"/>
      <c r="G1509" s="347">
        <v>100</v>
      </c>
    </row>
    <row r="1510" spans="1:7" hidden="1" x14ac:dyDescent="0.25">
      <c r="A1510" s="345" t="s">
        <v>1316</v>
      </c>
      <c r="B1510" s="345" t="s">
        <v>433</v>
      </c>
      <c r="C1510" s="346" t="s">
        <v>95</v>
      </c>
      <c r="D1510" s="347">
        <v>10300</v>
      </c>
      <c r="E1510" s="503">
        <v>10288.57</v>
      </c>
      <c r="F1510" s="499"/>
      <c r="G1510" s="347">
        <v>99.889029126213586</v>
      </c>
    </row>
    <row r="1511" spans="1:7" hidden="1" x14ac:dyDescent="0.25">
      <c r="A1511" s="345" t="s">
        <v>1317</v>
      </c>
      <c r="B1511" s="345" t="s">
        <v>466</v>
      </c>
      <c r="C1511" s="346" t="s">
        <v>96</v>
      </c>
      <c r="D1511" s="347">
        <v>15000</v>
      </c>
      <c r="E1511" s="503">
        <v>15000</v>
      </c>
      <c r="F1511" s="499"/>
      <c r="G1511" s="347">
        <v>100</v>
      </c>
    </row>
    <row r="1512" spans="1:7" hidden="1" x14ac:dyDescent="0.25">
      <c r="A1512" s="345" t="s">
        <v>1318</v>
      </c>
      <c r="B1512" s="345" t="s">
        <v>312</v>
      </c>
      <c r="C1512" s="346" t="s">
        <v>97</v>
      </c>
      <c r="D1512" s="347">
        <v>10000</v>
      </c>
      <c r="E1512" s="503">
        <v>10000</v>
      </c>
      <c r="F1512" s="499"/>
      <c r="G1512" s="347">
        <v>100</v>
      </c>
    </row>
    <row r="1513" spans="1:7" hidden="1" x14ac:dyDescent="0.25">
      <c r="A1513" s="345" t="s">
        <v>1319</v>
      </c>
      <c r="B1513" s="345" t="s">
        <v>302</v>
      </c>
      <c r="C1513" s="346" t="s">
        <v>99</v>
      </c>
      <c r="D1513" s="347">
        <v>11600</v>
      </c>
      <c r="E1513" s="503">
        <v>11600</v>
      </c>
      <c r="F1513" s="499"/>
      <c r="G1513" s="347">
        <v>100</v>
      </c>
    </row>
    <row r="1514" spans="1:7" hidden="1" x14ac:dyDescent="0.25">
      <c r="A1514" s="345" t="s">
        <v>1320</v>
      </c>
      <c r="B1514" s="345" t="s">
        <v>439</v>
      </c>
      <c r="C1514" s="346" t="s">
        <v>100</v>
      </c>
      <c r="D1514" s="347">
        <v>22164.66</v>
      </c>
      <c r="E1514" s="503">
        <v>22164.66</v>
      </c>
      <c r="F1514" s="499"/>
      <c r="G1514" s="347">
        <v>100</v>
      </c>
    </row>
    <row r="1515" spans="1:7" hidden="1" x14ac:dyDescent="0.25">
      <c r="A1515" s="342" t="s">
        <v>324</v>
      </c>
      <c r="B1515" s="342" t="s">
        <v>401</v>
      </c>
      <c r="C1515" s="343" t="s">
        <v>104</v>
      </c>
      <c r="D1515" s="344">
        <v>68224.86</v>
      </c>
      <c r="E1515" s="502">
        <v>68224.86</v>
      </c>
      <c r="F1515" s="499"/>
      <c r="G1515" s="344">
        <v>100</v>
      </c>
    </row>
    <row r="1516" spans="1:7" hidden="1" x14ac:dyDescent="0.25">
      <c r="A1516" s="345" t="s">
        <v>1321</v>
      </c>
      <c r="B1516" s="345" t="s">
        <v>442</v>
      </c>
      <c r="C1516" s="346" t="s">
        <v>443</v>
      </c>
      <c r="D1516" s="347">
        <v>6900</v>
      </c>
      <c r="E1516" s="503">
        <v>6900</v>
      </c>
      <c r="F1516" s="499"/>
      <c r="G1516" s="347">
        <v>100</v>
      </c>
    </row>
    <row r="1517" spans="1:7" hidden="1" x14ac:dyDescent="0.25">
      <c r="A1517" s="345" t="s">
        <v>1322</v>
      </c>
      <c r="B1517" s="345" t="s">
        <v>296</v>
      </c>
      <c r="C1517" s="346" t="s">
        <v>104</v>
      </c>
      <c r="D1517" s="347">
        <v>61324.86</v>
      </c>
      <c r="E1517" s="503">
        <v>61324.86</v>
      </c>
      <c r="F1517" s="499"/>
      <c r="G1517" s="347">
        <v>100</v>
      </c>
    </row>
    <row r="1518" spans="1:7" hidden="1" x14ac:dyDescent="0.25">
      <c r="A1518" s="336" t="s">
        <v>352</v>
      </c>
      <c r="B1518" s="336" t="s">
        <v>1323</v>
      </c>
      <c r="C1518" s="337" t="s">
        <v>1324</v>
      </c>
      <c r="D1518" s="338">
        <v>425830</v>
      </c>
      <c r="E1518" s="498">
        <v>387170.28</v>
      </c>
      <c r="F1518" s="499"/>
      <c r="G1518" s="338">
        <v>90.921325411549205</v>
      </c>
    </row>
    <row r="1519" spans="1:7" hidden="1" x14ac:dyDescent="0.25">
      <c r="A1519" s="339" t="s">
        <v>324</v>
      </c>
      <c r="B1519" s="339" t="s">
        <v>354</v>
      </c>
      <c r="C1519" s="340" t="s">
        <v>24</v>
      </c>
      <c r="D1519" s="341">
        <v>425830</v>
      </c>
      <c r="E1519" s="506">
        <v>387170.28</v>
      </c>
      <c r="F1519" s="499"/>
      <c r="G1519" s="341">
        <v>90.921325411549205</v>
      </c>
    </row>
    <row r="1520" spans="1:7" hidden="1" x14ac:dyDescent="0.25">
      <c r="A1520" s="342" t="s">
        <v>324</v>
      </c>
      <c r="B1520" s="342" t="s">
        <v>366</v>
      </c>
      <c r="C1520" s="343" t="s">
        <v>38</v>
      </c>
      <c r="D1520" s="344">
        <v>425830</v>
      </c>
      <c r="E1520" s="502">
        <v>387170.28</v>
      </c>
      <c r="F1520" s="499"/>
      <c r="G1520" s="344">
        <v>90.921325411549205</v>
      </c>
    </row>
    <row r="1521" spans="1:7" hidden="1" x14ac:dyDescent="0.25">
      <c r="A1521" s="342" t="s">
        <v>324</v>
      </c>
      <c r="B1521" s="342" t="s">
        <v>367</v>
      </c>
      <c r="C1521" s="343" t="s">
        <v>138</v>
      </c>
      <c r="D1521" s="344">
        <v>340131</v>
      </c>
      <c r="E1521" s="502">
        <v>325331.13</v>
      </c>
      <c r="F1521" s="499"/>
      <c r="G1521" s="344">
        <v>95.648773560775112</v>
      </c>
    </row>
    <row r="1522" spans="1:7" hidden="1" x14ac:dyDescent="0.25">
      <c r="A1522" s="345" t="s">
        <v>1325</v>
      </c>
      <c r="B1522" s="345" t="s">
        <v>301</v>
      </c>
      <c r="C1522" s="346" t="s">
        <v>371</v>
      </c>
      <c r="D1522" s="347">
        <v>340131</v>
      </c>
      <c r="E1522" s="503">
        <v>325331.13</v>
      </c>
      <c r="F1522" s="499"/>
      <c r="G1522" s="347">
        <v>95.648773560775112</v>
      </c>
    </row>
    <row r="1523" spans="1:7" hidden="1" x14ac:dyDescent="0.25">
      <c r="A1523" s="342" t="s">
        <v>324</v>
      </c>
      <c r="B1523" s="342" t="s">
        <v>419</v>
      </c>
      <c r="C1523" s="343" t="s">
        <v>108</v>
      </c>
      <c r="D1523" s="344">
        <v>78199</v>
      </c>
      <c r="E1523" s="502">
        <v>61839.15</v>
      </c>
      <c r="F1523" s="499"/>
      <c r="G1523" s="344">
        <v>79.079208174017566</v>
      </c>
    </row>
    <row r="1524" spans="1:7" hidden="1" x14ac:dyDescent="0.25">
      <c r="A1524" s="345" t="s">
        <v>1326</v>
      </c>
      <c r="B1524" s="345" t="s">
        <v>316</v>
      </c>
      <c r="C1524" s="346" t="s">
        <v>421</v>
      </c>
      <c r="D1524" s="347">
        <v>72699</v>
      </c>
      <c r="E1524" s="503">
        <v>57479.35</v>
      </c>
      <c r="F1524" s="499"/>
      <c r="G1524" s="347">
        <v>79.06484270760258</v>
      </c>
    </row>
    <row r="1525" spans="1:7" hidden="1" x14ac:dyDescent="0.25">
      <c r="A1525" s="345" t="s">
        <v>1327</v>
      </c>
      <c r="B1525" s="345" t="s">
        <v>318</v>
      </c>
      <c r="C1525" s="346" t="s">
        <v>425</v>
      </c>
      <c r="D1525" s="347">
        <v>5500</v>
      </c>
      <c r="E1525" s="503">
        <v>4359.8</v>
      </c>
      <c r="F1525" s="499"/>
      <c r="G1525" s="347">
        <v>79.269090909090906</v>
      </c>
    </row>
    <row r="1526" spans="1:7" hidden="1" x14ac:dyDescent="0.25">
      <c r="A1526" s="342" t="s">
        <v>324</v>
      </c>
      <c r="B1526" s="342" t="s">
        <v>429</v>
      </c>
      <c r="C1526" s="343" t="s">
        <v>110</v>
      </c>
      <c r="D1526" s="344">
        <v>7500</v>
      </c>
      <c r="E1526" s="502">
        <v>0</v>
      </c>
      <c r="F1526" s="499"/>
      <c r="G1526" s="344">
        <v>0</v>
      </c>
    </row>
    <row r="1527" spans="1:7" hidden="1" x14ac:dyDescent="0.25">
      <c r="A1527" s="345" t="s">
        <v>1328</v>
      </c>
      <c r="B1527" s="345" t="s">
        <v>312</v>
      </c>
      <c r="C1527" s="346" t="s">
        <v>97</v>
      </c>
      <c r="D1527" s="347">
        <v>7500</v>
      </c>
      <c r="E1527" s="503">
        <v>0</v>
      </c>
      <c r="F1527" s="499"/>
      <c r="G1527" s="347">
        <v>0</v>
      </c>
    </row>
    <row r="1528" spans="1:7" hidden="1" x14ac:dyDescent="0.25">
      <c r="A1528" s="336" t="s">
        <v>352</v>
      </c>
      <c r="B1528" s="336" t="s">
        <v>1329</v>
      </c>
      <c r="C1528" s="337" t="s">
        <v>1330</v>
      </c>
      <c r="D1528" s="338">
        <v>1338162.73</v>
      </c>
      <c r="E1528" s="498">
        <v>1270306.76</v>
      </c>
      <c r="F1528" s="499"/>
      <c r="G1528" s="338">
        <v>94.929169040599419</v>
      </c>
    </row>
    <row r="1529" spans="1:7" hidden="1" x14ac:dyDescent="0.25">
      <c r="A1529" s="339" t="s">
        <v>324</v>
      </c>
      <c r="B1529" s="339" t="s">
        <v>354</v>
      </c>
      <c r="C1529" s="340" t="s">
        <v>24</v>
      </c>
      <c r="D1529" s="341">
        <v>1338162.73</v>
      </c>
      <c r="E1529" s="506">
        <v>1270306.76</v>
      </c>
      <c r="F1529" s="499"/>
      <c r="G1529" s="341">
        <v>94.929169040599419</v>
      </c>
    </row>
    <row r="1530" spans="1:7" hidden="1" x14ac:dyDescent="0.25">
      <c r="A1530" s="342" t="s">
        <v>324</v>
      </c>
      <c r="B1530" s="342" t="s">
        <v>366</v>
      </c>
      <c r="C1530" s="343" t="s">
        <v>38</v>
      </c>
      <c r="D1530" s="344">
        <v>1330162.73</v>
      </c>
      <c r="E1530" s="502">
        <v>1262306.76</v>
      </c>
      <c r="F1530" s="499"/>
      <c r="G1530" s="344">
        <v>94.898671533219101</v>
      </c>
    </row>
    <row r="1531" spans="1:7" hidden="1" x14ac:dyDescent="0.25">
      <c r="A1531" s="342" t="s">
        <v>324</v>
      </c>
      <c r="B1531" s="342" t="s">
        <v>367</v>
      </c>
      <c r="C1531" s="343" t="s">
        <v>138</v>
      </c>
      <c r="D1531" s="344">
        <v>484000</v>
      </c>
      <c r="E1531" s="502">
        <v>467576.91</v>
      </c>
      <c r="F1531" s="499"/>
      <c r="G1531" s="344">
        <v>96.606799586776859</v>
      </c>
    </row>
    <row r="1532" spans="1:7" hidden="1" x14ac:dyDescent="0.25">
      <c r="A1532" s="345" t="s">
        <v>1331</v>
      </c>
      <c r="B1532" s="345" t="s">
        <v>300</v>
      </c>
      <c r="C1532" s="346" t="s">
        <v>87</v>
      </c>
      <c r="D1532" s="347">
        <v>38000</v>
      </c>
      <c r="E1532" s="503">
        <v>31393.37</v>
      </c>
      <c r="F1532" s="499"/>
      <c r="G1532" s="347">
        <v>82.614131578947365</v>
      </c>
    </row>
    <row r="1533" spans="1:7" hidden="1" x14ac:dyDescent="0.25">
      <c r="A1533" s="345" t="s">
        <v>1332</v>
      </c>
      <c r="B1533" s="345" t="s">
        <v>301</v>
      </c>
      <c r="C1533" s="346" t="s">
        <v>371</v>
      </c>
      <c r="D1533" s="347">
        <v>428000</v>
      </c>
      <c r="E1533" s="503">
        <v>427839.32</v>
      </c>
      <c r="F1533" s="499"/>
      <c r="G1533" s="347">
        <v>99.96245794392523</v>
      </c>
    </row>
    <row r="1534" spans="1:7" hidden="1" x14ac:dyDescent="0.25">
      <c r="A1534" s="345" t="s">
        <v>1333</v>
      </c>
      <c r="B1534" s="345" t="s">
        <v>415</v>
      </c>
      <c r="C1534" s="346" t="s">
        <v>88</v>
      </c>
      <c r="D1534" s="347">
        <v>12000</v>
      </c>
      <c r="E1534" s="503">
        <v>6427.5</v>
      </c>
      <c r="F1534" s="499"/>
      <c r="G1534" s="347">
        <v>53.5625</v>
      </c>
    </row>
    <row r="1535" spans="1:7" hidden="1" x14ac:dyDescent="0.25">
      <c r="A1535" s="345" t="s">
        <v>1334</v>
      </c>
      <c r="B1535" s="345" t="s">
        <v>417</v>
      </c>
      <c r="C1535" s="346" t="s">
        <v>418</v>
      </c>
      <c r="D1535" s="347">
        <v>6000</v>
      </c>
      <c r="E1535" s="503">
        <v>1916.72</v>
      </c>
      <c r="F1535" s="499"/>
      <c r="G1535" s="347">
        <v>31.945333333333334</v>
      </c>
    </row>
    <row r="1536" spans="1:7" hidden="1" x14ac:dyDescent="0.25">
      <c r="A1536" s="342" t="s">
        <v>324</v>
      </c>
      <c r="B1536" s="342" t="s">
        <v>419</v>
      </c>
      <c r="C1536" s="343" t="s">
        <v>108</v>
      </c>
      <c r="D1536" s="344">
        <v>559644.18999999994</v>
      </c>
      <c r="E1536" s="502">
        <v>529499.62</v>
      </c>
      <c r="F1536" s="499"/>
      <c r="G1536" s="344">
        <v>94.613618699409713</v>
      </c>
    </row>
    <row r="1537" spans="1:7" hidden="1" x14ac:dyDescent="0.25">
      <c r="A1537" s="345" t="s">
        <v>1335</v>
      </c>
      <c r="B1537" s="345" t="s">
        <v>316</v>
      </c>
      <c r="C1537" s="346" t="s">
        <v>421</v>
      </c>
      <c r="D1537" s="347">
        <v>197644.19</v>
      </c>
      <c r="E1537" s="503">
        <v>221319.67999999999</v>
      </c>
      <c r="F1537" s="499"/>
      <c r="G1537" s="347">
        <v>111.97884440721481</v>
      </c>
    </row>
    <row r="1538" spans="1:7" hidden="1" x14ac:dyDescent="0.25">
      <c r="A1538" s="345" t="s">
        <v>1336</v>
      </c>
      <c r="B1538" s="345" t="s">
        <v>423</v>
      </c>
      <c r="C1538" s="346" t="s">
        <v>90</v>
      </c>
      <c r="D1538" s="347">
        <v>330000</v>
      </c>
      <c r="E1538" s="503">
        <v>277443.03000000003</v>
      </c>
      <c r="F1538" s="499"/>
      <c r="G1538" s="347">
        <v>84.073645454545456</v>
      </c>
    </row>
    <row r="1539" spans="1:7" hidden="1" x14ac:dyDescent="0.25">
      <c r="A1539" s="345" t="s">
        <v>1337</v>
      </c>
      <c r="B1539" s="345" t="s">
        <v>318</v>
      </c>
      <c r="C1539" s="346" t="s">
        <v>425</v>
      </c>
      <c r="D1539" s="347">
        <v>20000</v>
      </c>
      <c r="E1539" s="503">
        <v>19052.5</v>
      </c>
      <c r="F1539" s="499"/>
      <c r="G1539" s="347">
        <v>95.262500000000003</v>
      </c>
    </row>
    <row r="1540" spans="1:7" hidden="1" x14ac:dyDescent="0.25">
      <c r="A1540" s="345" t="s">
        <v>1338</v>
      </c>
      <c r="B1540" s="345" t="s">
        <v>427</v>
      </c>
      <c r="C1540" s="346" t="s">
        <v>428</v>
      </c>
      <c r="D1540" s="347">
        <v>12000</v>
      </c>
      <c r="E1540" s="503">
        <v>11684.41</v>
      </c>
      <c r="F1540" s="499"/>
      <c r="G1540" s="347">
        <v>97.370083333333326</v>
      </c>
    </row>
    <row r="1541" spans="1:7" hidden="1" x14ac:dyDescent="0.25">
      <c r="A1541" s="342" t="s">
        <v>324</v>
      </c>
      <c r="B1541" s="342" t="s">
        <v>429</v>
      </c>
      <c r="C1541" s="343" t="s">
        <v>110</v>
      </c>
      <c r="D1541" s="344">
        <v>253000</v>
      </c>
      <c r="E1541" s="502">
        <v>232348.21</v>
      </c>
      <c r="F1541" s="499"/>
      <c r="G1541" s="344">
        <v>91.837237154150202</v>
      </c>
    </row>
    <row r="1542" spans="1:7" hidden="1" x14ac:dyDescent="0.25">
      <c r="A1542" s="345" t="s">
        <v>1339</v>
      </c>
      <c r="B1542" s="345" t="s">
        <v>431</v>
      </c>
      <c r="C1542" s="346" t="s">
        <v>160</v>
      </c>
      <c r="D1542" s="347">
        <v>43000</v>
      </c>
      <c r="E1542" s="503">
        <v>37210.89</v>
      </c>
      <c r="F1542" s="499"/>
      <c r="G1542" s="347">
        <v>86.536953488372092</v>
      </c>
    </row>
    <row r="1543" spans="1:7" hidden="1" x14ac:dyDescent="0.25">
      <c r="A1543" s="345" t="s">
        <v>1340</v>
      </c>
      <c r="B1543" s="345" t="s">
        <v>463</v>
      </c>
      <c r="C1543" s="346" t="s">
        <v>94</v>
      </c>
      <c r="D1543" s="347">
        <v>14000</v>
      </c>
      <c r="E1543" s="503">
        <v>13661</v>
      </c>
      <c r="F1543" s="499"/>
      <c r="G1543" s="347">
        <v>97.578571428571422</v>
      </c>
    </row>
    <row r="1544" spans="1:7" hidden="1" x14ac:dyDescent="0.25">
      <c r="A1544" s="345" t="s">
        <v>1341</v>
      </c>
      <c r="B1544" s="345" t="s">
        <v>433</v>
      </c>
      <c r="C1544" s="346" t="s">
        <v>95</v>
      </c>
      <c r="D1544" s="347">
        <v>50000</v>
      </c>
      <c r="E1544" s="503">
        <v>39389.58</v>
      </c>
      <c r="F1544" s="499"/>
      <c r="G1544" s="347">
        <v>78.779160000000005</v>
      </c>
    </row>
    <row r="1545" spans="1:7" hidden="1" x14ac:dyDescent="0.25">
      <c r="A1545" s="345" t="s">
        <v>1342</v>
      </c>
      <c r="B1545" s="345" t="s">
        <v>466</v>
      </c>
      <c r="C1545" s="346" t="s">
        <v>96</v>
      </c>
      <c r="D1545" s="347">
        <v>43000</v>
      </c>
      <c r="E1545" s="503">
        <v>23314.959999999999</v>
      </c>
      <c r="F1545" s="499"/>
      <c r="G1545" s="347">
        <v>54.220837209302324</v>
      </c>
    </row>
    <row r="1546" spans="1:7" hidden="1" x14ac:dyDescent="0.25">
      <c r="A1546" s="345" t="s">
        <v>1343</v>
      </c>
      <c r="B1546" s="345" t="s">
        <v>312</v>
      </c>
      <c r="C1546" s="346" t="s">
        <v>97</v>
      </c>
      <c r="D1546" s="347">
        <v>11000</v>
      </c>
      <c r="E1546" s="503">
        <v>16450</v>
      </c>
      <c r="F1546" s="499"/>
      <c r="G1546" s="347">
        <v>149.54545454545453</v>
      </c>
    </row>
    <row r="1547" spans="1:7" hidden="1" x14ac:dyDescent="0.25">
      <c r="A1547" s="345" t="s">
        <v>1344</v>
      </c>
      <c r="B1547" s="345" t="s">
        <v>436</v>
      </c>
      <c r="C1547" s="346" t="s">
        <v>98</v>
      </c>
      <c r="D1547" s="347">
        <v>25000</v>
      </c>
      <c r="E1547" s="503">
        <v>22528.81</v>
      </c>
      <c r="F1547" s="499"/>
      <c r="G1547" s="347">
        <v>90.11524</v>
      </c>
    </row>
    <row r="1548" spans="1:7" hidden="1" x14ac:dyDescent="0.25">
      <c r="A1548" s="345" t="s">
        <v>1345</v>
      </c>
      <c r="B1548" s="345" t="s">
        <v>302</v>
      </c>
      <c r="C1548" s="346" t="s">
        <v>99</v>
      </c>
      <c r="D1548" s="347">
        <v>25000</v>
      </c>
      <c r="E1548" s="503">
        <v>26967.34</v>
      </c>
      <c r="F1548" s="499"/>
      <c r="G1548" s="347">
        <v>107.86936</v>
      </c>
    </row>
    <row r="1549" spans="1:7" hidden="1" x14ac:dyDescent="0.25">
      <c r="A1549" s="345" t="s">
        <v>1346</v>
      </c>
      <c r="B1549" s="345" t="s">
        <v>439</v>
      </c>
      <c r="C1549" s="346" t="s">
        <v>100</v>
      </c>
      <c r="D1549" s="347">
        <v>42000</v>
      </c>
      <c r="E1549" s="503">
        <v>52825.63</v>
      </c>
      <c r="F1549" s="499"/>
      <c r="G1549" s="347">
        <v>125.77530952380953</v>
      </c>
    </row>
    <row r="1550" spans="1:7" hidden="1" x14ac:dyDescent="0.25">
      <c r="A1550" s="342" t="s">
        <v>324</v>
      </c>
      <c r="B1550" s="342" t="s">
        <v>401</v>
      </c>
      <c r="C1550" s="343" t="s">
        <v>104</v>
      </c>
      <c r="D1550" s="344">
        <v>33518.54</v>
      </c>
      <c r="E1550" s="502">
        <v>32882.019999999997</v>
      </c>
      <c r="F1550" s="499"/>
      <c r="G1550" s="344">
        <v>98.100991272292887</v>
      </c>
    </row>
    <row r="1551" spans="1:7" hidden="1" x14ac:dyDescent="0.25">
      <c r="A1551" s="345" t="s">
        <v>1347</v>
      </c>
      <c r="B1551" s="345" t="s">
        <v>310</v>
      </c>
      <c r="C1551" s="346" t="s">
        <v>163</v>
      </c>
      <c r="D1551" s="347">
        <v>20668.54</v>
      </c>
      <c r="E1551" s="503">
        <v>20668.54</v>
      </c>
      <c r="F1551" s="499"/>
      <c r="G1551" s="347">
        <v>100</v>
      </c>
    </row>
    <row r="1552" spans="1:7" hidden="1" x14ac:dyDescent="0.25">
      <c r="A1552" s="345" t="s">
        <v>1348</v>
      </c>
      <c r="B1552" s="345" t="s">
        <v>294</v>
      </c>
      <c r="C1552" s="346" t="s">
        <v>101</v>
      </c>
      <c r="D1552" s="347">
        <v>1500</v>
      </c>
      <c r="E1552" s="503">
        <v>984.43</v>
      </c>
      <c r="F1552" s="499"/>
      <c r="G1552" s="347">
        <v>65.62866666666666</v>
      </c>
    </row>
    <row r="1553" spans="1:7" hidden="1" x14ac:dyDescent="0.25">
      <c r="A1553" s="345" t="s">
        <v>1349</v>
      </c>
      <c r="B1553" s="345" t="s">
        <v>442</v>
      </c>
      <c r="C1553" s="346" t="s">
        <v>443</v>
      </c>
      <c r="D1553" s="347">
        <v>1250</v>
      </c>
      <c r="E1553" s="503">
        <v>550</v>
      </c>
      <c r="F1553" s="499"/>
      <c r="G1553" s="347">
        <v>44</v>
      </c>
    </row>
    <row r="1554" spans="1:7" hidden="1" x14ac:dyDescent="0.25">
      <c r="A1554" s="345" t="s">
        <v>1350</v>
      </c>
      <c r="B1554" s="345" t="s">
        <v>314</v>
      </c>
      <c r="C1554" s="346" t="s">
        <v>445</v>
      </c>
      <c r="D1554" s="347">
        <v>1100</v>
      </c>
      <c r="E1554" s="503">
        <v>1110</v>
      </c>
      <c r="F1554" s="499"/>
      <c r="G1554" s="347">
        <v>100.90909090909091</v>
      </c>
    </row>
    <row r="1555" spans="1:7" hidden="1" x14ac:dyDescent="0.25">
      <c r="A1555" s="345" t="s">
        <v>1351</v>
      </c>
      <c r="B1555" s="345" t="s">
        <v>296</v>
      </c>
      <c r="C1555" s="346" t="s">
        <v>104</v>
      </c>
      <c r="D1555" s="347">
        <v>9000</v>
      </c>
      <c r="E1555" s="503">
        <v>9569.0499999999993</v>
      </c>
      <c r="F1555" s="499"/>
      <c r="G1555" s="347">
        <v>106.32277777777777</v>
      </c>
    </row>
    <row r="1556" spans="1:7" hidden="1" x14ac:dyDescent="0.25">
      <c r="A1556" s="342" t="s">
        <v>324</v>
      </c>
      <c r="B1556" s="342" t="s">
        <v>447</v>
      </c>
      <c r="C1556" s="343" t="s">
        <v>164</v>
      </c>
      <c r="D1556" s="344">
        <v>8000</v>
      </c>
      <c r="E1556" s="502">
        <v>8000</v>
      </c>
      <c r="F1556" s="499"/>
      <c r="G1556" s="344">
        <v>100</v>
      </c>
    </row>
    <row r="1557" spans="1:7" hidden="1" x14ac:dyDescent="0.25">
      <c r="A1557" s="342" t="s">
        <v>324</v>
      </c>
      <c r="B1557" s="342" t="s">
        <v>448</v>
      </c>
      <c r="C1557" s="343" t="s">
        <v>190</v>
      </c>
      <c r="D1557" s="344">
        <v>8000</v>
      </c>
      <c r="E1557" s="502">
        <v>8000</v>
      </c>
      <c r="F1557" s="499"/>
      <c r="G1557" s="344">
        <v>100</v>
      </c>
    </row>
    <row r="1558" spans="1:7" hidden="1" x14ac:dyDescent="0.25">
      <c r="A1558" s="345" t="s">
        <v>1352</v>
      </c>
      <c r="B1558" s="345" t="s">
        <v>293</v>
      </c>
      <c r="C1558" s="346" t="s">
        <v>450</v>
      </c>
      <c r="D1558" s="347">
        <v>8000</v>
      </c>
      <c r="E1558" s="503">
        <v>8000</v>
      </c>
      <c r="F1558" s="499"/>
      <c r="G1558" s="347">
        <v>100</v>
      </c>
    </row>
    <row r="1559" spans="1:7" hidden="1" x14ac:dyDescent="0.25">
      <c r="A1559" s="336" t="s">
        <v>352</v>
      </c>
      <c r="B1559" s="336" t="s">
        <v>1353</v>
      </c>
      <c r="C1559" s="337" t="s">
        <v>1354</v>
      </c>
      <c r="D1559" s="338">
        <v>575484.54</v>
      </c>
      <c r="E1559" s="498">
        <v>575484.54</v>
      </c>
      <c r="F1559" s="499"/>
      <c r="G1559" s="338">
        <v>100</v>
      </c>
    </row>
    <row r="1560" spans="1:7" hidden="1" x14ac:dyDescent="0.25">
      <c r="A1560" s="339" t="s">
        <v>324</v>
      </c>
      <c r="B1560" s="339" t="s">
        <v>354</v>
      </c>
      <c r="C1560" s="340" t="s">
        <v>24</v>
      </c>
      <c r="D1560" s="341">
        <v>575484.54</v>
      </c>
      <c r="E1560" s="506">
        <v>575484.54</v>
      </c>
      <c r="F1560" s="499"/>
      <c r="G1560" s="341">
        <v>100</v>
      </c>
    </row>
    <row r="1561" spans="1:7" hidden="1" x14ac:dyDescent="0.25">
      <c r="A1561" s="342" t="s">
        <v>324</v>
      </c>
      <c r="B1561" s="342" t="s">
        <v>366</v>
      </c>
      <c r="C1561" s="343" t="s">
        <v>38</v>
      </c>
      <c r="D1561" s="344">
        <v>571484.54</v>
      </c>
      <c r="E1561" s="502">
        <v>571484.54</v>
      </c>
      <c r="F1561" s="499"/>
      <c r="G1561" s="344">
        <v>100</v>
      </c>
    </row>
    <row r="1562" spans="1:7" hidden="1" x14ac:dyDescent="0.25">
      <c r="A1562" s="342" t="s">
        <v>324</v>
      </c>
      <c r="B1562" s="342" t="s">
        <v>367</v>
      </c>
      <c r="C1562" s="343" t="s">
        <v>138</v>
      </c>
      <c r="D1562" s="344">
        <v>178746</v>
      </c>
      <c r="E1562" s="502">
        <v>178746</v>
      </c>
      <c r="F1562" s="499"/>
      <c r="G1562" s="344">
        <v>100</v>
      </c>
    </row>
    <row r="1563" spans="1:7" hidden="1" x14ac:dyDescent="0.25">
      <c r="A1563" s="345" t="s">
        <v>1355</v>
      </c>
      <c r="B1563" s="345" t="s">
        <v>300</v>
      </c>
      <c r="C1563" s="346" t="s">
        <v>87</v>
      </c>
      <c r="D1563" s="347">
        <v>25000</v>
      </c>
      <c r="E1563" s="503">
        <v>27662.5</v>
      </c>
      <c r="F1563" s="499"/>
      <c r="G1563" s="347">
        <v>110.65</v>
      </c>
    </row>
    <row r="1564" spans="1:7" hidden="1" x14ac:dyDescent="0.25">
      <c r="A1564" s="345" t="s">
        <v>1356</v>
      </c>
      <c r="B1564" s="345" t="s">
        <v>301</v>
      </c>
      <c r="C1564" s="346" t="s">
        <v>371</v>
      </c>
      <c r="D1564" s="347">
        <v>143246</v>
      </c>
      <c r="E1564" s="503">
        <v>143246</v>
      </c>
      <c r="F1564" s="499"/>
      <c r="G1564" s="347">
        <v>100</v>
      </c>
    </row>
    <row r="1565" spans="1:7" hidden="1" x14ac:dyDescent="0.25">
      <c r="A1565" s="345" t="s">
        <v>1357</v>
      </c>
      <c r="B1565" s="345" t="s">
        <v>415</v>
      </c>
      <c r="C1565" s="346" t="s">
        <v>88</v>
      </c>
      <c r="D1565" s="347">
        <v>8000</v>
      </c>
      <c r="E1565" s="503">
        <v>5337.5</v>
      </c>
      <c r="F1565" s="499"/>
      <c r="G1565" s="347">
        <v>66.71875</v>
      </c>
    </row>
    <row r="1566" spans="1:7" hidden="1" x14ac:dyDescent="0.25">
      <c r="A1566" s="345" t="s">
        <v>1358</v>
      </c>
      <c r="B1566" s="345" t="s">
        <v>417</v>
      </c>
      <c r="C1566" s="346" t="s">
        <v>418</v>
      </c>
      <c r="D1566" s="347">
        <v>2500</v>
      </c>
      <c r="E1566" s="503">
        <v>2500</v>
      </c>
      <c r="F1566" s="499"/>
      <c r="G1566" s="347">
        <v>100</v>
      </c>
    </row>
    <row r="1567" spans="1:7" hidden="1" x14ac:dyDescent="0.25">
      <c r="A1567" s="342" t="s">
        <v>324</v>
      </c>
      <c r="B1567" s="342" t="s">
        <v>419</v>
      </c>
      <c r="C1567" s="343" t="s">
        <v>108</v>
      </c>
      <c r="D1567" s="344">
        <v>270438.53999999998</v>
      </c>
      <c r="E1567" s="502">
        <v>270438.53999999998</v>
      </c>
      <c r="F1567" s="499"/>
      <c r="G1567" s="344">
        <v>100</v>
      </c>
    </row>
    <row r="1568" spans="1:7" hidden="1" x14ac:dyDescent="0.25">
      <c r="A1568" s="345" t="s">
        <v>1359</v>
      </c>
      <c r="B1568" s="345" t="s">
        <v>316</v>
      </c>
      <c r="C1568" s="346" t="s">
        <v>421</v>
      </c>
      <c r="D1568" s="347">
        <v>75000</v>
      </c>
      <c r="E1568" s="503">
        <v>73433.990000000005</v>
      </c>
      <c r="F1568" s="499"/>
      <c r="G1568" s="347">
        <v>97.911986666666664</v>
      </c>
    </row>
    <row r="1569" spans="1:7" hidden="1" x14ac:dyDescent="0.25">
      <c r="A1569" s="345" t="s">
        <v>1360</v>
      </c>
      <c r="B1569" s="345" t="s">
        <v>423</v>
      </c>
      <c r="C1569" s="346" t="s">
        <v>90</v>
      </c>
      <c r="D1569" s="347">
        <v>172484.54</v>
      </c>
      <c r="E1569" s="503">
        <v>157318.25</v>
      </c>
      <c r="F1569" s="499"/>
      <c r="G1569" s="347">
        <v>91.207159783711631</v>
      </c>
    </row>
    <row r="1570" spans="1:7" hidden="1" x14ac:dyDescent="0.25">
      <c r="A1570" s="345" t="s">
        <v>1361</v>
      </c>
      <c r="B1570" s="345" t="s">
        <v>318</v>
      </c>
      <c r="C1570" s="346" t="s">
        <v>425</v>
      </c>
      <c r="D1570" s="347">
        <v>16954</v>
      </c>
      <c r="E1570" s="503">
        <v>34631.300000000003</v>
      </c>
      <c r="F1570" s="499"/>
      <c r="G1570" s="347">
        <v>204.26624985254216</v>
      </c>
    </row>
    <row r="1571" spans="1:7" hidden="1" x14ac:dyDescent="0.25">
      <c r="A1571" s="345" t="s">
        <v>1362</v>
      </c>
      <c r="B1571" s="345" t="s">
        <v>427</v>
      </c>
      <c r="C1571" s="346" t="s">
        <v>428</v>
      </c>
      <c r="D1571" s="347">
        <v>6000</v>
      </c>
      <c r="E1571" s="503">
        <v>5055</v>
      </c>
      <c r="F1571" s="499"/>
      <c r="G1571" s="347">
        <v>84.25</v>
      </c>
    </row>
    <row r="1572" spans="1:7" hidden="1" x14ac:dyDescent="0.25">
      <c r="A1572" s="342" t="s">
        <v>324</v>
      </c>
      <c r="B1572" s="342" t="s">
        <v>429</v>
      </c>
      <c r="C1572" s="343" t="s">
        <v>110</v>
      </c>
      <c r="D1572" s="344">
        <v>120500</v>
      </c>
      <c r="E1572" s="502">
        <v>120500</v>
      </c>
      <c r="F1572" s="499"/>
      <c r="G1572" s="344">
        <v>100</v>
      </c>
    </row>
    <row r="1573" spans="1:7" hidden="1" x14ac:dyDescent="0.25">
      <c r="A1573" s="345" t="s">
        <v>1363</v>
      </c>
      <c r="B1573" s="345" t="s">
        <v>431</v>
      </c>
      <c r="C1573" s="346" t="s">
        <v>160</v>
      </c>
      <c r="D1573" s="347">
        <v>19700</v>
      </c>
      <c r="E1573" s="503">
        <v>20877.02</v>
      </c>
      <c r="F1573" s="499"/>
      <c r="G1573" s="347">
        <v>105.97472081218274</v>
      </c>
    </row>
    <row r="1574" spans="1:7" hidden="1" x14ac:dyDescent="0.25">
      <c r="A1574" s="345" t="s">
        <v>1364</v>
      </c>
      <c r="B1574" s="345" t="s">
        <v>433</v>
      </c>
      <c r="C1574" s="346" t="s">
        <v>95</v>
      </c>
      <c r="D1574" s="347">
        <v>32300</v>
      </c>
      <c r="E1574" s="503">
        <v>22000.81</v>
      </c>
      <c r="F1574" s="499"/>
      <c r="G1574" s="347">
        <v>68.11396284829722</v>
      </c>
    </row>
    <row r="1575" spans="1:7" hidden="1" x14ac:dyDescent="0.25">
      <c r="A1575" s="345" t="s">
        <v>1365</v>
      </c>
      <c r="B1575" s="345" t="s">
        <v>466</v>
      </c>
      <c r="C1575" s="346" t="s">
        <v>96</v>
      </c>
      <c r="D1575" s="347">
        <v>17000</v>
      </c>
      <c r="E1575" s="503">
        <v>16709.669999999998</v>
      </c>
      <c r="F1575" s="499"/>
      <c r="G1575" s="347">
        <v>98.292176470588231</v>
      </c>
    </row>
    <row r="1576" spans="1:7" hidden="1" x14ac:dyDescent="0.25">
      <c r="A1576" s="345" t="s">
        <v>1366</v>
      </c>
      <c r="B1576" s="345" t="s">
        <v>312</v>
      </c>
      <c r="C1576" s="346" t="s">
        <v>97</v>
      </c>
      <c r="D1576" s="347">
        <v>10500</v>
      </c>
      <c r="E1576" s="503">
        <v>10500</v>
      </c>
      <c r="F1576" s="499"/>
      <c r="G1576" s="347">
        <v>100</v>
      </c>
    </row>
    <row r="1577" spans="1:7" hidden="1" x14ac:dyDescent="0.25">
      <c r="A1577" s="345" t="s">
        <v>1367</v>
      </c>
      <c r="B1577" s="345" t="s">
        <v>302</v>
      </c>
      <c r="C1577" s="346" t="s">
        <v>99</v>
      </c>
      <c r="D1577" s="347">
        <v>19000</v>
      </c>
      <c r="E1577" s="503">
        <v>17257.080000000002</v>
      </c>
      <c r="F1577" s="499"/>
      <c r="G1577" s="347">
        <v>90.826736842105262</v>
      </c>
    </row>
    <row r="1578" spans="1:7" hidden="1" x14ac:dyDescent="0.25">
      <c r="A1578" s="345" t="s">
        <v>1368</v>
      </c>
      <c r="B1578" s="345" t="s">
        <v>439</v>
      </c>
      <c r="C1578" s="346" t="s">
        <v>100</v>
      </c>
      <c r="D1578" s="347">
        <v>22000</v>
      </c>
      <c r="E1578" s="503">
        <v>33155.42</v>
      </c>
      <c r="F1578" s="499"/>
      <c r="G1578" s="347">
        <v>150.70645454545453</v>
      </c>
    </row>
    <row r="1579" spans="1:7" hidden="1" x14ac:dyDescent="0.25">
      <c r="A1579" s="342" t="s">
        <v>324</v>
      </c>
      <c r="B1579" s="342" t="s">
        <v>401</v>
      </c>
      <c r="C1579" s="343" t="s">
        <v>104</v>
      </c>
      <c r="D1579" s="344">
        <v>1800</v>
      </c>
      <c r="E1579" s="502">
        <v>1800</v>
      </c>
      <c r="F1579" s="499"/>
      <c r="G1579" s="344">
        <v>100</v>
      </c>
    </row>
    <row r="1580" spans="1:7" hidden="1" x14ac:dyDescent="0.25">
      <c r="A1580" s="345" t="s">
        <v>1369</v>
      </c>
      <c r="B1580" s="345" t="s">
        <v>442</v>
      </c>
      <c r="C1580" s="346" t="s">
        <v>443</v>
      </c>
      <c r="D1580" s="347">
        <v>1800</v>
      </c>
      <c r="E1580" s="503">
        <v>1800</v>
      </c>
      <c r="F1580" s="499"/>
      <c r="G1580" s="347">
        <v>100</v>
      </c>
    </row>
    <row r="1581" spans="1:7" hidden="1" x14ac:dyDescent="0.25">
      <c r="A1581" s="342" t="s">
        <v>324</v>
      </c>
      <c r="B1581" s="342" t="s">
        <v>447</v>
      </c>
      <c r="C1581" s="343" t="s">
        <v>164</v>
      </c>
      <c r="D1581" s="344">
        <v>4000</v>
      </c>
      <c r="E1581" s="502">
        <v>4000</v>
      </c>
      <c r="F1581" s="499"/>
      <c r="G1581" s="344">
        <v>100</v>
      </c>
    </row>
    <row r="1582" spans="1:7" hidden="1" x14ac:dyDescent="0.25">
      <c r="A1582" s="342" t="s">
        <v>324</v>
      </c>
      <c r="B1582" s="342" t="s">
        <v>448</v>
      </c>
      <c r="C1582" s="343" t="s">
        <v>190</v>
      </c>
      <c r="D1582" s="344">
        <v>4000</v>
      </c>
      <c r="E1582" s="502">
        <v>4000</v>
      </c>
      <c r="F1582" s="499"/>
      <c r="G1582" s="344">
        <v>100</v>
      </c>
    </row>
    <row r="1583" spans="1:7" hidden="1" x14ac:dyDescent="0.25">
      <c r="A1583" s="345" t="s">
        <v>1370</v>
      </c>
      <c r="B1583" s="345" t="s">
        <v>293</v>
      </c>
      <c r="C1583" s="346" t="s">
        <v>450</v>
      </c>
      <c r="D1583" s="347">
        <v>4000</v>
      </c>
      <c r="E1583" s="503">
        <v>4000</v>
      </c>
      <c r="F1583" s="499"/>
      <c r="G1583" s="347">
        <v>100</v>
      </c>
    </row>
    <row r="1584" spans="1:7" hidden="1" x14ac:dyDescent="0.25">
      <c r="A1584" s="336" t="s">
        <v>352</v>
      </c>
      <c r="B1584" s="336" t="s">
        <v>1371</v>
      </c>
      <c r="C1584" s="337" t="s">
        <v>1372</v>
      </c>
      <c r="D1584" s="338">
        <v>477034.47</v>
      </c>
      <c r="E1584" s="498">
        <v>436139.65</v>
      </c>
      <c r="F1584" s="499"/>
      <c r="G1584" s="338">
        <v>91.42728197398398</v>
      </c>
    </row>
    <row r="1585" spans="1:7" hidden="1" x14ac:dyDescent="0.25">
      <c r="A1585" s="339" t="s">
        <v>324</v>
      </c>
      <c r="B1585" s="339" t="s">
        <v>354</v>
      </c>
      <c r="C1585" s="340" t="s">
        <v>24</v>
      </c>
      <c r="D1585" s="341">
        <v>477034.47</v>
      </c>
      <c r="E1585" s="506">
        <v>436139.65</v>
      </c>
      <c r="F1585" s="499"/>
      <c r="G1585" s="341">
        <v>91.42728197398398</v>
      </c>
    </row>
    <row r="1586" spans="1:7" hidden="1" x14ac:dyDescent="0.25">
      <c r="A1586" s="342" t="s">
        <v>324</v>
      </c>
      <c r="B1586" s="342" t="s">
        <v>366</v>
      </c>
      <c r="C1586" s="343" t="s">
        <v>38</v>
      </c>
      <c r="D1586" s="344">
        <v>472034.47</v>
      </c>
      <c r="E1586" s="502">
        <v>432090.5</v>
      </c>
      <c r="F1586" s="499"/>
      <c r="G1586" s="344">
        <v>91.537912474908879</v>
      </c>
    </row>
    <row r="1587" spans="1:7" hidden="1" x14ac:dyDescent="0.25">
      <c r="A1587" s="342" t="s">
        <v>324</v>
      </c>
      <c r="B1587" s="342" t="s">
        <v>367</v>
      </c>
      <c r="C1587" s="343" t="s">
        <v>138</v>
      </c>
      <c r="D1587" s="344">
        <v>213000</v>
      </c>
      <c r="E1587" s="502">
        <v>191889.43</v>
      </c>
      <c r="F1587" s="499"/>
      <c r="G1587" s="344">
        <v>90.088934272300463</v>
      </c>
    </row>
    <row r="1588" spans="1:7" hidden="1" x14ac:dyDescent="0.25">
      <c r="A1588" s="345" t="s">
        <v>1373</v>
      </c>
      <c r="B1588" s="345" t="s">
        <v>300</v>
      </c>
      <c r="C1588" s="346" t="s">
        <v>87</v>
      </c>
      <c r="D1588" s="347">
        <v>30000</v>
      </c>
      <c r="E1588" s="503">
        <v>25261.93</v>
      </c>
      <c r="F1588" s="499"/>
      <c r="G1588" s="347">
        <v>84.206433333333337</v>
      </c>
    </row>
    <row r="1589" spans="1:7" hidden="1" x14ac:dyDescent="0.25">
      <c r="A1589" s="345" t="s">
        <v>1374</v>
      </c>
      <c r="B1589" s="345" t="s">
        <v>301</v>
      </c>
      <c r="C1589" s="346" t="s">
        <v>371</v>
      </c>
      <c r="D1589" s="347">
        <v>175000</v>
      </c>
      <c r="E1589" s="503">
        <v>160029</v>
      </c>
      <c r="F1589" s="499"/>
      <c r="G1589" s="347">
        <v>91.445142857142855</v>
      </c>
    </row>
    <row r="1590" spans="1:7" hidden="1" x14ac:dyDescent="0.25">
      <c r="A1590" s="345" t="s">
        <v>1375</v>
      </c>
      <c r="B1590" s="345" t="s">
        <v>415</v>
      </c>
      <c r="C1590" s="346" t="s">
        <v>88</v>
      </c>
      <c r="D1590" s="347">
        <v>6000</v>
      </c>
      <c r="E1590" s="503">
        <v>4432.5</v>
      </c>
      <c r="F1590" s="499"/>
      <c r="G1590" s="347">
        <v>73.875</v>
      </c>
    </row>
    <row r="1591" spans="1:7" hidden="1" x14ac:dyDescent="0.25">
      <c r="A1591" s="345" t="s">
        <v>1376</v>
      </c>
      <c r="B1591" s="345" t="s">
        <v>417</v>
      </c>
      <c r="C1591" s="346" t="s">
        <v>418</v>
      </c>
      <c r="D1591" s="347">
        <v>2000</v>
      </c>
      <c r="E1591" s="503">
        <v>2166</v>
      </c>
      <c r="F1591" s="499"/>
      <c r="G1591" s="347">
        <v>108.3</v>
      </c>
    </row>
    <row r="1592" spans="1:7" hidden="1" x14ac:dyDescent="0.25">
      <c r="A1592" s="342" t="s">
        <v>324</v>
      </c>
      <c r="B1592" s="342" t="s">
        <v>419</v>
      </c>
      <c r="C1592" s="343" t="s">
        <v>108</v>
      </c>
      <c r="D1592" s="344">
        <v>145534.47</v>
      </c>
      <c r="E1592" s="502">
        <v>144375.35999999999</v>
      </c>
      <c r="F1592" s="499"/>
      <c r="G1592" s="344">
        <v>99.203549509611022</v>
      </c>
    </row>
    <row r="1593" spans="1:7" hidden="1" x14ac:dyDescent="0.25">
      <c r="A1593" s="345" t="s">
        <v>1377</v>
      </c>
      <c r="B1593" s="345" t="s">
        <v>316</v>
      </c>
      <c r="C1593" s="346" t="s">
        <v>421</v>
      </c>
      <c r="D1593" s="347">
        <v>86234.47</v>
      </c>
      <c r="E1593" s="503">
        <v>86707.79</v>
      </c>
      <c r="F1593" s="499"/>
      <c r="G1593" s="347">
        <v>100.54887564102846</v>
      </c>
    </row>
    <row r="1594" spans="1:7" hidden="1" x14ac:dyDescent="0.25">
      <c r="A1594" s="345" t="s">
        <v>1378</v>
      </c>
      <c r="B1594" s="345" t="s">
        <v>317</v>
      </c>
      <c r="C1594" s="346" t="s">
        <v>193</v>
      </c>
      <c r="D1594" s="347">
        <v>1000</v>
      </c>
      <c r="E1594" s="503">
        <v>1310.91</v>
      </c>
      <c r="F1594" s="499"/>
      <c r="G1594" s="347">
        <v>131.09100000000001</v>
      </c>
    </row>
    <row r="1595" spans="1:7" hidden="1" x14ac:dyDescent="0.25">
      <c r="A1595" s="345" t="s">
        <v>1379</v>
      </c>
      <c r="B1595" s="345" t="s">
        <v>423</v>
      </c>
      <c r="C1595" s="346" t="s">
        <v>90</v>
      </c>
      <c r="D1595" s="347">
        <v>53300</v>
      </c>
      <c r="E1595" s="503">
        <v>51812.63</v>
      </c>
      <c r="F1595" s="499"/>
      <c r="G1595" s="347">
        <v>97.209437148217631</v>
      </c>
    </row>
    <row r="1596" spans="1:7" hidden="1" x14ac:dyDescent="0.25">
      <c r="A1596" s="345" t="s">
        <v>1380</v>
      </c>
      <c r="B1596" s="345" t="s">
        <v>318</v>
      </c>
      <c r="C1596" s="346" t="s">
        <v>425</v>
      </c>
      <c r="D1596" s="347">
        <v>2000</v>
      </c>
      <c r="E1596" s="503">
        <v>2014</v>
      </c>
      <c r="F1596" s="499"/>
      <c r="G1596" s="347">
        <v>100.7</v>
      </c>
    </row>
    <row r="1597" spans="1:7" hidden="1" x14ac:dyDescent="0.25">
      <c r="A1597" s="345" t="s">
        <v>1381</v>
      </c>
      <c r="B1597" s="345" t="s">
        <v>427</v>
      </c>
      <c r="C1597" s="346" t="s">
        <v>428</v>
      </c>
      <c r="D1597" s="347">
        <v>3000</v>
      </c>
      <c r="E1597" s="503">
        <v>2530.0300000000002</v>
      </c>
      <c r="F1597" s="499"/>
      <c r="G1597" s="347">
        <v>84.334333333333333</v>
      </c>
    </row>
    <row r="1598" spans="1:7" hidden="1" x14ac:dyDescent="0.25">
      <c r="A1598" s="342" t="s">
        <v>324</v>
      </c>
      <c r="B1598" s="342" t="s">
        <v>429</v>
      </c>
      <c r="C1598" s="343" t="s">
        <v>110</v>
      </c>
      <c r="D1598" s="344">
        <v>107000</v>
      </c>
      <c r="E1598" s="502">
        <v>90427.31</v>
      </c>
      <c r="F1598" s="499"/>
      <c r="G1598" s="344">
        <v>84.511504672897203</v>
      </c>
    </row>
    <row r="1599" spans="1:7" hidden="1" x14ac:dyDescent="0.25">
      <c r="A1599" s="345" t="s">
        <v>1382</v>
      </c>
      <c r="B1599" s="345" t="s">
        <v>431</v>
      </c>
      <c r="C1599" s="346" t="s">
        <v>160</v>
      </c>
      <c r="D1599" s="347">
        <v>20000</v>
      </c>
      <c r="E1599" s="503">
        <v>16234.69</v>
      </c>
      <c r="F1599" s="499"/>
      <c r="G1599" s="347">
        <v>81.173450000000003</v>
      </c>
    </row>
    <row r="1600" spans="1:7" hidden="1" x14ac:dyDescent="0.25">
      <c r="A1600" s="345" t="s">
        <v>1383</v>
      </c>
      <c r="B1600" s="345" t="s">
        <v>463</v>
      </c>
      <c r="C1600" s="346" t="s">
        <v>94</v>
      </c>
      <c r="D1600" s="347">
        <v>500</v>
      </c>
      <c r="E1600" s="503">
        <v>0</v>
      </c>
      <c r="F1600" s="499"/>
      <c r="G1600" s="347">
        <v>0</v>
      </c>
    </row>
    <row r="1601" spans="1:7" hidden="1" x14ac:dyDescent="0.25">
      <c r="A1601" s="345" t="s">
        <v>1384</v>
      </c>
      <c r="B1601" s="345" t="s">
        <v>433</v>
      </c>
      <c r="C1601" s="346" t="s">
        <v>95</v>
      </c>
      <c r="D1601" s="347">
        <v>40000</v>
      </c>
      <c r="E1601" s="503">
        <v>29232.240000000002</v>
      </c>
      <c r="F1601" s="499"/>
      <c r="G1601" s="347">
        <v>73.080600000000004</v>
      </c>
    </row>
    <row r="1602" spans="1:7" hidden="1" x14ac:dyDescent="0.25">
      <c r="A1602" s="345" t="s">
        <v>1385</v>
      </c>
      <c r="B1602" s="345" t="s">
        <v>466</v>
      </c>
      <c r="C1602" s="346" t="s">
        <v>96</v>
      </c>
      <c r="D1602" s="347">
        <v>2000</v>
      </c>
      <c r="E1602" s="503">
        <v>1648.49</v>
      </c>
      <c r="F1602" s="499"/>
      <c r="G1602" s="347">
        <v>82.424499999999995</v>
      </c>
    </row>
    <row r="1603" spans="1:7" hidden="1" x14ac:dyDescent="0.25">
      <c r="A1603" s="345" t="s">
        <v>1386</v>
      </c>
      <c r="B1603" s="345" t="s">
        <v>312</v>
      </c>
      <c r="C1603" s="346" t="s">
        <v>97</v>
      </c>
      <c r="D1603" s="347">
        <v>20000</v>
      </c>
      <c r="E1603" s="503">
        <v>20755</v>
      </c>
      <c r="F1603" s="499"/>
      <c r="G1603" s="347">
        <v>103.77500000000001</v>
      </c>
    </row>
    <row r="1604" spans="1:7" hidden="1" x14ac:dyDescent="0.25">
      <c r="A1604" s="345" t="s">
        <v>1387</v>
      </c>
      <c r="B1604" s="345" t="s">
        <v>436</v>
      </c>
      <c r="C1604" s="346" t="s">
        <v>98</v>
      </c>
      <c r="D1604" s="347">
        <v>1000</v>
      </c>
      <c r="E1604" s="503">
        <v>0</v>
      </c>
      <c r="F1604" s="499"/>
      <c r="G1604" s="347">
        <v>0</v>
      </c>
    </row>
    <row r="1605" spans="1:7" hidden="1" x14ac:dyDescent="0.25">
      <c r="A1605" s="345" t="s">
        <v>1388</v>
      </c>
      <c r="B1605" s="345" t="s">
        <v>302</v>
      </c>
      <c r="C1605" s="346" t="s">
        <v>99</v>
      </c>
      <c r="D1605" s="347">
        <v>8500</v>
      </c>
      <c r="E1605" s="503">
        <v>8572.11</v>
      </c>
      <c r="F1605" s="499"/>
      <c r="G1605" s="347">
        <v>100.84835294117647</v>
      </c>
    </row>
    <row r="1606" spans="1:7" hidden="1" x14ac:dyDescent="0.25">
      <c r="A1606" s="345" t="s">
        <v>1389</v>
      </c>
      <c r="B1606" s="345" t="s">
        <v>439</v>
      </c>
      <c r="C1606" s="346" t="s">
        <v>100</v>
      </c>
      <c r="D1606" s="347">
        <v>15000</v>
      </c>
      <c r="E1606" s="503">
        <v>13984.78</v>
      </c>
      <c r="F1606" s="499"/>
      <c r="G1606" s="347">
        <v>93.231866666666662</v>
      </c>
    </row>
    <row r="1607" spans="1:7" hidden="1" x14ac:dyDescent="0.25">
      <c r="A1607" s="342" t="s">
        <v>324</v>
      </c>
      <c r="B1607" s="342" t="s">
        <v>401</v>
      </c>
      <c r="C1607" s="343" t="s">
        <v>104</v>
      </c>
      <c r="D1607" s="344">
        <v>6500</v>
      </c>
      <c r="E1607" s="502">
        <v>5398.4</v>
      </c>
      <c r="F1607" s="499"/>
      <c r="G1607" s="344">
        <v>83.052307692307693</v>
      </c>
    </row>
    <row r="1608" spans="1:7" hidden="1" x14ac:dyDescent="0.25">
      <c r="A1608" s="345" t="s">
        <v>1390</v>
      </c>
      <c r="B1608" s="345" t="s">
        <v>310</v>
      </c>
      <c r="C1608" s="346" t="s">
        <v>163</v>
      </c>
      <c r="D1608" s="347">
        <v>500</v>
      </c>
      <c r="E1608" s="503">
        <v>2394.4</v>
      </c>
      <c r="F1608" s="499"/>
      <c r="G1608" s="347">
        <v>478.88</v>
      </c>
    </row>
    <row r="1609" spans="1:7" hidden="1" x14ac:dyDescent="0.25">
      <c r="A1609" s="345" t="s">
        <v>1391</v>
      </c>
      <c r="B1609" s="345" t="s">
        <v>294</v>
      </c>
      <c r="C1609" s="346" t="s">
        <v>101</v>
      </c>
      <c r="D1609" s="347">
        <v>1000</v>
      </c>
      <c r="E1609" s="503">
        <v>954</v>
      </c>
      <c r="F1609" s="499"/>
      <c r="G1609" s="347">
        <v>95.4</v>
      </c>
    </row>
    <row r="1610" spans="1:7" hidden="1" x14ac:dyDescent="0.25">
      <c r="A1610" s="345" t="s">
        <v>1392</v>
      </c>
      <c r="B1610" s="345" t="s">
        <v>442</v>
      </c>
      <c r="C1610" s="346" t="s">
        <v>443</v>
      </c>
      <c r="D1610" s="347">
        <v>1500</v>
      </c>
      <c r="E1610" s="503">
        <v>2050</v>
      </c>
      <c r="F1610" s="499"/>
      <c r="G1610" s="347">
        <v>136.66666666666666</v>
      </c>
    </row>
    <row r="1611" spans="1:7" hidden="1" x14ac:dyDescent="0.25">
      <c r="A1611" s="345" t="s">
        <v>1393</v>
      </c>
      <c r="B1611" s="345" t="s">
        <v>314</v>
      </c>
      <c r="C1611" s="346" t="s">
        <v>445</v>
      </c>
      <c r="D1611" s="347">
        <v>500</v>
      </c>
      <c r="E1611" s="503">
        <v>0</v>
      </c>
      <c r="F1611" s="499"/>
      <c r="G1611" s="347">
        <v>0</v>
      </c>
    </row>
    <row r="1612" spans="1:7" hidden="1" x14ac:dyDescent="0.25">
      <c r="A1612" s="345" t="s">
        <v>1394</v>
      </c>
      <c r="B1612" s="345" t="s">
        <v>296</v>
      </c>
      <c r="C1612" s="346" t="s">
        <v>104</v>
      </c>
      <c r="D1612" s="347">
        <v>3000</v>
      </c>
      <c r="E1612" s="503">
        <v>0</v>
      </c>
      <c r="F1612" s="499"/>
      <c r="G1612" s="347">
        <v>0</v>
      </c>
    </row>
    <row r="1613" spans="1:7" hidden="1" x14ac:dyDescent="0.25">
      <c r="A1613" s="342" t="s">
        <v>324</v>
      </c>
      <c r="B1613" s="342" t="s">
        <v>447</v>
      </c>
      <c r="C1613" s="343" t="s">
        <v>164</v>
      </c>
      <c r="D1613" s="344">
        <v>5000</v>
      </c>
      <c r="E1613" s="502">
        <v>4049.15</v>
      </c>
      <c r="F1613" s="499"/>
      <c r="G1613" s="344">
        <v>80.983000000000004</v>
      </c>
    </row>
    <row r="1614" spans="1:7" hidden="1" x14ac:dyDescent="0.25">
      <c r="A1614" s="342" t="s">
        <v>324</v>
      </c>
      <c r="B1614" s="342" t="s">
        <v>448</v>
      </c>
      <c r="C1614" s="343" t="s">
        <v>190</v>
      </c>
      <c r="D1614" s="344">
        <v>5000</v>
      </c>
      <c r="E1614" s="502">
        <v>4049.15</v>
      </c>
      <c r="F1614" s="499"/>
      <c r="G1614" s="344">
        <v>80.983000000000004</v>
      </c>
    </row>
    <row r="1615" spans="1:7" hidden="1" x14ac:dyDescent="0.25">
      <c r="A1615" s="345" t="s">
        <v>1395</v>
      </c>
      <c r="B1615" s="345" t="s">
        <v>293</v>
      </c>
      <c r="C1615" s="346" t="s">
        <v>450</v>
      </c>
      <c r="D1615" s="347">
        <v>5000</v>
      </c>
      <c r="E1615" s="503">
        <v>4049.15</v>
      </c>
      <c r="F1615" s="499"/>
      <c r="G1615" s="347">
        <v>80.983000000000004</v>
      </c>
    </row>
    <row r="1616" spans="1:7" hidden="1" x14ac:dyDescent="0.25">
      <c r="A1616" s="336" t="s">
        <v>352</v>
      </c>
      <c r="B1616" s="336" t="s">
        <v>1396</v>
      </c>
      <c r="C1616" s="337" t="s">
        <v>1397</v>
      </c>
      <c r="D1616" s="338">
        <v>353716.61</v>
      </c>
      <c r="E1616" s="498">
        <v>322119.42</v>
      </c>
      <c r="F1616" s="499"/>
      <c r="G1616" s="338">
        <v>91.067088989685843</v>
      </c>
    </row>
    <row r="1617" spans="1:7" hidden="1" x14ac:dyDescent="0.25">
      <c r="A1617" s="339" t="s">
        <v>324</v>
      </c>
      <c r="B1617" s="339" t="s">
        <v>354</v>
      </c>
      <c r="C1617" s="340" t="s">
        <v>24</v>
      </c>
      <c r="D1617" s="341">
        <v>353716.61</v>
      </c>
      <c r="E1617" s="506">
        <v>322119.42</v>
      </c>
      <c r="F1617" s="499"/>
      <c r="G1617" s="341">
        <v>91.067088989685843</v>
      </c>
    </row>
    <row r="1618" spans="1:7" hidden="1" x14ac:dyDescent="0.25">
      <c r="A1618" s="342" t="s">
        <v>324</v>
      </c>
      <c r="B1618" s="342" t="s">
        <v>366</v>
      </c>
      <c r="C1618" s="343" t="s">
        <v>38</v>
      </c>
      <c r="D1618" s="344">
        <v>350566.61</v>
      </c>
      <c r="E1618" s="502">
        <v>319027.55</v>
      </c>
      <c r="F1618" s="499"/>
      <c r="G1618" s="344">
        <v>91.003404459996915</v>
      </c>
    </row>
    <row r="1619" spans="1:7" hidden="1" x14ac:dyDescent="0.25">
      <c r="A1619" s="342" t="s">
        <v>324</v>
      </c>
      <c r="B1619" s="342" t="s">
        <v>367</v>
      </c>
      <c r="C1619" s="343" t="s">
        <v>138</v>
      </c>
      <c r="D1619" s="344">
        <v>180865</v>
      </c>
      <c r="E1619" s="502">
        <v>156287.35999999999</v>
      </c>
      <c r="F1619" s="499"/>
      <c r="G1619" s="344">
        <v>86.411057971415147</v>
      </c>
    </row>
    <row r="1620" spans="1:7" hidden="1" x14ac:dyDescent="0.25">
      <c r="A1620" s="345" t="s">
        <v>1398</v>
      </c>
      <c r="B1620" s="345" t="s">
        <v>300</v>
      </c>
      <c r="C1620" s="346" t="s">
        <v>87</v>
      </c>
      <c r="D1620" s="347">
        <v>40000</v>
      </c>
      <c r="E1620" s="503">
        <v>43863.56</v>
      </c>
      <c r="F1620" s="499"/>
      <c r="G1620" s="347">
        <v>109.6589</v>
      </c>
    </row>
    <row r="1621" spans="1:7" hidden="1" x14ac:dyDescent="0.25">
      <c r="A1621" s="345" t="s">
        <v>1399</v>
      </c>
      <c r="B1621" s="345" t="s">
        <v>301</v>
      </c>
      <c r="C1621" s="346" t="s">
        <v>371</v>
      </c>
      <c r="D1621" s="347">
        <v>134865</v>
      </c>
      <c r="E1621" s="503">
        <v>107098.8</v>
      </c>
      <c r="F1621" s="499"/>
      <c r="G1621" s="347">
        <v>79.411856300745185</v>
      </c>
    </row>
    <row r="1622" spans="1:7" hidden="1" x14ac:dyDescent="0.25">
      <c r="A1622" s="345" t="s">
        <v>1400</v>
      </c>
      <c r="B1622" s="345" t="s">
        <v>415</v>
      </c>
      <c r="C1622" s="346" t="s">
        <v>88</v>
      </c>
      <c r="D1622" s="347">
        <v>6000</v>
      </c>
      <c r="E1622" s="503">
        <v>5325</v>
      </c>
      <c r="F1622" s="499"/>
      <c r="G1622" s="347">
        <v>88.75</v>
      </c>
    </row>
    <row r="1623" spans="1:7" hidden="1" x14ac:dyDescent="0.25">
      <c r="A1623" s="342" t="s">
        <v>324</v>
      </c>
      <c r="B1623" s="342" t="s">
        <v>419</v>
      </c>
      <c r="C1623" s="343" t="s">
        <v>108</v>
      </c>
      <c r="D1623" s="344">
        <v>92451.61</v>
      </c>
      <c r="E1623" s="502">
        <v>92438.61</v>
      </c>
      <c r="F1623" s="499"/>
      <c r="G1623" s="344">
        <v>99.985938589928281</v>
      </c>
    </row>
    <row r="1624" spans="1:7" hidden="1" x14ac:dyDescent="0.25">
      <c r="A1624" s="345" t="s">
        <v>1401</v>
      </c>
      <c r="B1624" s="345" t="s">
        <v>316</v>
      </c>
      <c r="C1624" s="346" t="s">
        <v>421</v>
      </c>
      <c r="D1624" s="347">
        <v>33951.61</v>
      </c>
      <c r="E1624" s="503">
        <v>36566.269999999997</v>
      </c>
      <c r="F1624" s="499"/>
      <c r="G1624" s="347">
        <v>107.70113700057229</v>
      </c>
    </row>
    <row r="1625" spans="1:7" hidden="1" x14ac:dyDescent="0.25">
      <c r="A1625" s="345" t="s">
        <v>1402</v>
      </c>
      <c r="B1625" s="345" t="s">
        <v>423</v>
      </c>
      <c r="C1625" s="346" t="s">
        <v>90</v>
      </c>
      <c r="D1625" s="347">
        <v>55000</v>
      </c>
      <c r="E1625" s="503">
        <v>51818.63</v>
      </c>
      <c r="F1625" s="499"/>
      <c r="G1625" s="347">
        <v>94.21569090909091</v>
      </c>
    </row>
    <row r="1626" spans="1:7" hidden="1" x14ac:dyDescent="0.25">
      <c r="A1626" s="345" t="s">
        <v>1403</v>
      </c>
      <c r="B1626" s="345" t="s">
        <v>318</v>
      </c>
      <c r="C1626" s="346" t="s">
        <v>425</v>
      </c>
      <c r="D1626" s="347">
        <v>1500</v>
      </c>
      <c r="E1626" s="503">
        <v>2087.38</v>
      </c>
      <c r="F1626" s="499"/>
      <c r="G1626" s="347">
        <v>139.15866666666668</v>
      </c>
    </row>
    <row r="1627" spans="1:7" hidden="1" x14ac:dyDescent="0.25">
      <c r="A1627" s="345" t="s">
        <v>1404</v>
      </c>
      <c r="B1627" s="345" t="s">
        <v>427</v>
      </c>
      <c r="C1627" s="346" t="s">
        <v>428</v>
      </c>
      <c r="D1627" s="347">
        <v>2000</v>
      </c>
      <c r="E1627" s="503">
        <v>1966.33</v>
      </c>
      <c r="F1627" s="499"/>
      <c r="G1627" s="347">
        <v>98.316500000000005</v>
      </c>
    </row>
    <row r="1628" spans="1:7" hidden="1" x14ac:dyDescent="0.25">
      <c r="A1628" s="342" t="s">
        <v>324</v>
      </c>
      <c r="B1628" s="342" t="s">
        <v>429</v>
      </c>
      <c r="C1628" s="343" t="s">
        <v>110</v>
      </c>
      <c r="D1628" s="344">
        <v>68600</v>
      </c>
      <c r="E1628" s="502">
        <v>61662.15</v>
      </c>
      <c r="F1628" s="499"/>
      <c r="G1628" s="344">
        <v>89.886516034985419</v>
      </c>
    </row>
    <row r="1629" spans="1:7" hidden="1" x14ac:dyDescent="0.25">
      <c r="A1629" s="345" t="s">
        <v>1405</v>
      </c>
      <c r="B1629" s="345" t="s">
        <v>431</v>
      </c>
      <c r="C1629" s="346" t="s">
        <v>160</v>
      </c>
      <c r="D1629" s="347">
        <v>11000</v>
      </c>
      <c r="E1629" s="503">
        <v>10317.16</v>
      </c>
      <c r="F1629" s="499"/>
      <c r="G1629" s="347">
        <v>93.792363636363632</v>
      </c>
    </row>
    <row r="1630" spans="1:7" hidden="1" x14ac:dyDescent="0.25">
      <c r="A1630" s="345" t="s">
        <v>1406</v>
      </c>
      <c r="B1630" s="345" t="s">
        <v>463</v>
      </c>
      <c r="C1630" s="346" t="s">
        <v>94</v>
      </c>
      <c r="D1630" s="347">
        <v>100</v>
      </c>
      <c r="E1630" s="503">
        <v>43</v>
      </c>
      <c r="F1630" s="499"/>
      <c r="G1630" s="347">
        <v>43</v>
      </c>
    </row>
    <row r="1631" spans="1:7" hidden="1" x14ac:dyDescent="0.25">
      <c r="A1631" s="345" t="s">
        <v>1407</v>
      </c>
      <c r="B1631" s="345" t="s">
        <v>433</v>
      </c>
      <c r="C1631" s="346" t="s">
        <v>95</v>
      </c>
      <c r="D1631" s="347">
        <v>30000</v>
      </c>
      <c r="E1631" s="503">
        <v>21543.48</v>
      </c>
      <c r="F1631" s="499"/>
      <c r="G1631" s="347">
        <v>71.811599999999999</v>
      </c>
    </row>
    <row r="1632" spans="1:7" hidden="1" x14ac:dyDescent="0.25">
      <c r="A1632" s="345" t="s">
        <v>1408</v>
      </c>
      <c r="B1632" s="345" t="s">
        <v>466</v>
      </c>
      <c r="C1632" s="346" t="s">
        <v>96</v>
      </c>
      <c r="D1632" s="347">
        <v>7000</v>
      </c>
      <c r="E1632" s="503">
        <v>6000</v>
      </c>
      <c r="F1632" s="499"/>
      <c r="G1632" s="347">
        <v>85.714285714285708</v>
      </c>
    </row>
    <row r="1633" spans="1:7" hidden="1" x14ac:dyDescent="0.25">
      <c r="A1633" s="345" t="s">
        <v>1409</v>
      </c>
      <c r="B1633" s="345" t="s">
        <v>312</v>
      </c>
      <c r="C1633" s="346" t="s">
        <v>97</v>
      </c>
      <c r="D1633" s="347">
        <v>7500</v>
      </c>
      <c r="E1633" s="503">
        <v>7520</v>
      </c>
      <c r="F1633" s="499"/>
      <c r="G1633" s="347">
        <v>100.26666666666667</v>
      </c>
    </row>
    <row r="1634" spans="1:7" hidden="1" x14ac:dyDescent="0.25">
      <c r="A1634" s="345" t="s">
        <v>1410</v>
      </c>
      <c r="B1634" s="345" t="s">
        <v>436</v>
      </c>
      <c r="C1634" s="346" t="s">
        <v>98</v>
      </c>
      <c r="D1634" s="347">
        <v>500</v>
      </c>
      <c r="E1634" s="503">
        <v>0</v>
      </c>
      <c r="F1634" s="499"/>
      <c r="G1634" s="347">
        <v>0</v>
      </c>
    </row>
    <row r="1635" spans="1:7" hidden="1" x14ac:dyDescent="0.25">
      <c r="A1635" s="345" t="s">
        <v>1411</v>
      </c>
      <c r="B1635" s="345" t="s">
        <v>302</v>
      </c>
      <c r="C1635" s="346" t="s">
        <v>99</v>
      </c>
      <c r="D1635" s="347">
        <v>6500</v>
      </c>
      <c r="E1635" s="503">
        <v>10132.5</v>
      </c>
      <c r="F1635" s="499"/>
      <c r="G1635" s="347">
        <v>155.88461538461539</v>
      </c>
    </row>
    <row r="1636" spans="1:7" hidden="1" x14ac:dyDescent="0.25">
      <c r="A1636" s="345" t="s">
        <v>1412</v>
      </c>
      <c r="B1636" s="345" t="s">
        <v>439</v>
      </c>
      <c r="C1636" s="346" t="s">
        <v>100</v>
      </c>
      <c r="D1636" s="347">
        <v>6000</v>
      </c>
      <c r="E1636" s="503">
        <v>6106.01</v>
      </c>
      <c r="F1636" s="499"/>
      <c r="G1636" s="347">
        <v>101.76683333333334</v>
      </c>
    </row>
    <row r="1637" spans="1:7" hidden="1" x14ac:dyDescent="0.25">
      <c r="A1637" s="342" t="s">
        <v>324</v>
      </c>
      <c r="B1637" s="342" t="s">
        <v>401</v>
      </c>
      <c r="C1637" s="343" t="s">
        <v>104</v>
      </c>
      <c r="D1637" s="344">
        <v>8650</v>
      </c>
      <c r="E1637" s="502">
        <v>8639.43</v>
      </c>
      <c r="F1637" s="499"/>
      <c r="G1637" s="344">
        <v>99.877803468208086</v>
      </c>
    </row>
    <row r="1638" spans="1:7" hidden="1" x14ac:dyDescent="0.25">
      <c r="A1638" s="345" t="s">
        <v>1413</v>
      </c>
      <c r="B1638" s="345" t="s">
        <v>310</v>
      </c>
      <c r="C1638" s="346" t="s">
        <v>163</v>
      </c>
      <c r="D1638" s="347">
        <v>3000</v>
      </c>
      <c r="E1638" s="503">
        <v>2152.5500000000002</v>
      </c>
      <c r="F1638" s="499"/>
      <c r="G1638" s="347">
        <v>71.751666666666665</v>
      </c>
    </row>
    <row r="1639" spans="1:7" hidden="1" x14ac:dyDescent="0.25">
      <c r="A1639" s="345" t="s">
        <v>1414</v>
      </c>
      <c r="B1639" s="345" t="s">
        <v>294</v>
      </c>
      <c r="C1639" s="346" t="s">
        <v>101</v>
      </c>
      <c r="D1639" s="347">
        <v>3800</v>
      </c>
      <c r="E1639" s="503">
        <v>5636.88</v>
      </c>
      <c r="F1639" s="499"/>
      <c r="G1639" s="347">
        <v>148.33894736842106</v>
      </c>
    </row>
    <row r="1640" spans="1:7" hidden="1" x14ac:dyDescent="0.25">
      <c r="A1640" s="345" t="s">
        <v>1415</v>
      </c>
      <c r="B1640" s="345" t="s">
        <v>442</v>
      </c>
      <c r="C1640" s="346" t="s">
        <v>443</v>
      </c>
      <c r="D1640" s="347">
        <v>850</v>
      </c>
      <c r="E1640" s="503">
        <v>250</v>
      </c>
      <c r="F1640" s="499"/>
      <c r="G1640" s="347">
        <v>29.411764705882351</v>
      </c>
    </row>
    <row r="1641" spans="1:7" hidden="1" x14ac:dyDescent="0.25">
      <c r="A1641" s="345" t="s">
        <v>1416</v>
      </c>
      <c r="B1641" s="345" t="s">
        <v>296</v>
      </c>
      <c r="C1641" s="346" t="s">
        <v>104</v>
      </c>
      <c r="D1641" s="347">
        <v>1000</v>
      </c>
      <c r="E1641" s="503">
        <v>600</v>
      </c>
      <c r="F1641" s="499"/>
      <c r="G1641" s="347">
        <v>60</v>
      </c>
    </row>
    <row r="1642" spans="1:7" hidden="1" x14ac:dyDescent="0.25">
      <c r="A1642" s="342" t="s">
        <v>324</v>
      </c>
      <c r="B1642" s="342" t="s">
        <v>447</v>
      </c>
      <c r="C1642" s="343" t="s">
        <v>164</v>
      </c>
      <c r="D1642" s="344">
        <v>3150</v>
      </c>
      <c r="E1642" s="502">
        <v>3091.87</v>
      </c>
      <c r="F1642" s="499"/>
      <c r="G1642" s="344">
        <v>98.154603174603182</v>
      </c>
    </row>
    <row r="1643" spans="1:7" hidden="1" x14ac:dyDescent="0.25">
      <c r="A1643" s="342" t="s">
        <v>324</v>
      </c>
      <c r="B1643" s="342" t="s">
        <v>448</v>
      </c>
      <c r="C1643" s="343" t="s">
        <v>190</v>
      </c>
      <c r="D1643" s="344">
        <v>3150</v>
      </c>
      <c r="E1643" s="502">
        <v>3091.87</v>
      </c>
      <c r="F1643" s="499"/>
      <c r="G1643" s="344">
        <v>98.154603174603182</v>
      </c>
    </row>
    <row r="1644" spans="1:7" hidden="1" x14ac:dyDescent="0.25">
      <c r="A1644" s="345" t="s">
        <v>1417</v>
      </c>
      <c r="B1644" s="345" t="s">
        <v>293</v>
      </c>
      <c r="C1644" s="346" t="s">
        <v>450</v>
      </c>
      <c r="D1644" s="347">
        <v>3135</v>
      </c>
      <c r="E1644" s="503">
        <v>3082.65</v>
      </c>
      <c r="F1644" s="499"/>
      <c r="G1644" s="347">
        <v>98.330143540669852</v>
      </c>
    </row>
    <row r="1645" spans="1:7" hidden="1" x14ac:dyDescent="0.25">
      <c r="A1645" s="345" t="s">
        <v>1418</v>
      </c>
      <c r="B1645" s="345" t="s">
        <v>305</v>
      </c>
      <c r="C1645" s="346" t="s">
        <v>166</v>
      </c>
      <c r="D1645" s="347">
        <v>15</v>
      </c>
      <c r="E1645" s="503">
        <v>9.2200000000000006</v>
      </c>
      <c r="F1645" s="499"/>
      <c r="G1645" s="347">
        <v>61.466666666666669</v>
      </c>
    </row>
    <row r="1646" spans="1:7" hidden="1" x14ac:dyDescent="0.25">
      <c r="A1646" s="336" t="s">
        <v>352</v>
      </c>
      <c r="B1646" s="336" t="s">
        <v>1419</v>
      </c>
      <c r="C1646" s="337" t="s">
        <v>1420</v>
      </c>
      <c r="D1646" s="338">
        <v>974923.58</v>
      </c>
      <c r="E1646" s="498">
        <v>927217.24</v>
      </c>
      <c r="F1646" s="499"/>
      <c r="G1646" s="338">
        <v>95.106658513685758</v>
      </c>
    </row>
    <row r="1647" spans="1:7" hidden="1" x14ac:dyDescent="0.25">
      <c r="A1647" s="339" t="s">
        <v>324</v>
      </c>
      <c r="B1647" s="339" t="s">
        <v>354</v>
      </c>
      <c r="C1647" s="340" t="s">
        <v>24</v>
      </c>
      <c r="D1647" s="341">
        <v>974923.58</v>
      </c>
      <c r="E1647" s="506">
        <v>927217.24</v>
      </c>
      <c r="F1647" s="499"/>
      <c r="G1647" s="341">
        <v>95.106658513685758</v>
      </c>
    </row>
    <row r="1648" spans="1:7" hidden="1" x14ac:dyDescent="0.25">
      <c r="A1648" s="342" t="s">
        <v>324</v>
      </c>
      <c r="B1648" s="342" t="s">
        <v>366</v>
      </c>
      <c r="C1648" s="343" t="s">
        <v>38</v>
      </c>
      <c r="D1648" s="344">
        <v>962523.58</v>
      </c>
      <c r="E1648" s="502">
        <v>916347.5</v>
      </c>
      <c r="F1648" s="499"/>
      <c r="G1648" s="344">
        <v>95.202602724808045</v>
      </c>
    </row>
    <row r="1649" spans="1:7" hidden="1" x14ac:dyDescent="0.25">
      <c r="A1649" s="342" t="s">
        <v>324</v>
      </c>
      <c r="B1649" s="342" t="s">
        <v>367</v>
      </c>
      <c r="C1649" s="343" t="s">
        <v>138</v>
      </c>
      <c r="D1649" s="344">
        <v>223487.5</v>
      </c>
      <c r="E1649" s="502">
        <v>177329.08</v>
      </c>
      <c r="F1649" s="499"/>
      <c r="G1649" s="344">
        <v>79.346307959058109</v>
      </c>
    </row>
    <row r="1650" spans="1:7" hidden="1" x14ac:dyDescent="0.25">
      <c r="A1650" s="345" t="s">
        <v>1421</v>
      </c>
      <c r="B1650" s="345" t="s">
        <v>300</v>
      </c>
      <c r="C1650" s="346" t="s">
        <v>87</v>
      </c>
      <c r="D1650" s="347">
        <v>14250</v>
      </c>
      <c r="E1650" s="503">
        <v>22464.400000000001</v>
      </c>
      <c r="F1650" s="499"/>
      <c r="G1650" s="347">
        <v>157.64491228070176</v>
      </c>
    </row>
    <row r="1651" spans="1:7" hidden="1" x14ac:dyDescent="0.25">
      <c r="A1651" s="345" t="s">
        <v>1422</v>
      </c>
      <c r="B1651" s="345" t="s">
        <v>301</v>
      </c>
      <c r="C1651" s="346" t="s">
        <v>371</v>
      </c>
      <c r="D1651" s="347">
        <v>204487.5</v>
      </c>
      <c r="E1651" s="503">
        <v>150764.68</v>
      </c>
      <c r="F1651" s="499"/>
      <c r="G1651" s="347">
        <v>73.728066507732748</v>
      </c>
    </row>
    <row r="1652" spans="1:7" hidden="1" x14ac:dyDescent="0.25">
      <c r="A1652" s="345" t="s">
        <v>1423</v>
      </c>
      <c r="B1652" s="345" t="s">
        <v>415</v>
      </c>
      <c r="C1652" s="346" t="s">
        <v>88</v>
      </c>
      <c r="D1652" s="347">
        <v>4750</v>
      </c>
      <c r="E1652" s="503">
        <v>4100</v>
      </c>
      <c r="F1652" s="499"/>
      <c r="G1652" s="347">
        <v>86.315789473684205</v>
      </c>
    </row>
    <row r="1653" spans="1:7" hidden="1" x14ac:dyDescent="0.25">
      <c r="A1653" s="342" t="s">
        <v>324</v>
      </c>
      <c r="B1653" s="342" t="s">
        <v>419</v>
      </c>
      <c r="C1653" s="343" t="s">
        <v>108</v>
      </c>
      <c r="D1653" s="344">
        <v>588444.87</v>
      </c>
      <c r="E1653" s="502">
        <v>588438.78</v>
      </c>
      <c r="F1653" s="499"/>
      <c r="G1653" s="344">
        <v>99.998965068724274</v>
      </c>
    </row>
    <row r="1654" spans="1:7" hidden="1" x14ac:dyDescent="0.25">
      <c r="A1654" s="345" t="s">
        <v>1424</v>
      </c>
      <c r="B1654" s="345" t="s">
        <v>316</v>
      </c>
      <c r="C1654" s="346" t="s">
        <v>421</v>
      </c>
      <c r="D1654" s="347">
        <v>99811.29</v>
      </c>
      <c r="E1654" s="503">
        <v>87318.32</v>
      </c>
      <c r="F1654" s="499"/>
      <c r="G1654" s="347">
        <v>87.483409942903251</v>
      </c>
    </row>
    <row r="1655" spans="1:7" hidden="1" x14ac:dyDescent="0.25">
      <c r="A1655" s="345" t="s">
        <v>1425</v>
      </c>
      <c r="B1655" s="345" t="s">
        <v>423</v>
      </c>
      <c r="C1655" s="346" t="s">
        <v>90</v>
      </c>
      <c r="D1655" s="347">
        <v>458633.58</v>
      </c>
      <c r="E1655" s="503">
        <v>471120.46</v>
      </c>
      <c r="F1655" s="499"/>
      <c r="G1655" s="347">
        <v>102.72262663366254</v>
      </c>
    </row>
    <row r="1656" spans="1:7" hidden="1" x14ac:dyDescent="0.25">
      <c r="A1656" s="345" t="s">
        <v>1426</v>
      </c>
      <c r="B1656" s="345" t="s">
        <v>318</v>
      </c>
      <c r="C1656" s="346" t="s">
        <v>425</v>
      </c>
      <c r="D1656" s="347">
        <v>25000</v>
      </c>
      <c r="E1656" s="503">
        <v>25000</v>
      </c>
      <c r="F1656" s="499"/>
      <c r="G1656" s="347">
        <v>100</v>
      </c>
    </row>
    <row r="1657" spans="1:7" hidden="1" x14ac:dyDescent="0.25">
      <c r="A1657" s="345" t="s">
        <v>1427</v>
      </c>
      <c r="B1657" s="345" t="s">
        <v>427</v>
      </c>
      <c r="C1657" s="346" t="s">
        <v>428</v>
      </c>
      <c r="D1657" s="347">
        <v>5000</v>
      </c>
      <c r="E1657" s="503">
        <v>5000</v>
      </c>
      <c r="F1657" s="499"/>
      <c r="G1657" s="347">
        <v>100</v>
      </c>
    </row>
    <row r="1658" spans="1:7" hidden="1" x14ac:dyDescent="0.25">
      <c r="A1658" s="342" t="s">
        <v>324</v>
      </c>
      <c r="B1658" s="342" t="s">
        <v>429</v>
      </c>
      <c r="C1658" s="343" t="s">
        <v>110</v>
      </c>
      <c r="D1658" s="344">
        <v>124073</v>
      </c>
      <c r="E1658" s="502">
        <v>124073</v>
      </c>
      <c r="F1658" s="499"/>
      <c r="G1658" s="344">
        <v>100</v>
      </c>
    </row>
    <row r="1659" spans="1:7" hidden="1" x14ac:dyDescent="0.25">
      <c r="A1659" s="345" t="s">
        <v>1428</v>
      </c>
      <c r="B1659" s="345" t="s">
        <v>431</v>
      </c>
      <c r="C1659" s="346" t="s">
        <v>160</v>
      </c>
      <c r="D1659" s="347">
        <v>19000</v>
      </c>
      <c r="E1659" s="503">
        <v>15675.31</v>
      </c>
      <c r="F1659" s="499"/>
      <c r="G1659" s="347">
        <v>82.501631578947368</v>
      </c>
    </row>
    <row r="1660" spans="1:7" hidden="1" x14ac:dyDescent="0.25">
      <c r="A1660" s="345" t="s">
        <v>1429</v>
      </c>
      <c r="B1660" s="345" t="s">
        <v>463</v>
      </c>
      <c r="C1660" s="346" t="s">
        <v>94</v>
      </c>
      <c r="D1660" s="347">
        <v>4623</v>
      </c>
      <c r="E1660" s="503">
        <v>4623</v>
      </c>
      <c r="F1660" s="499"/>
      <c r="G1660" s="347">
        <v>100</v>
      </c>
    </row>
    <row r="1661" spans="1:7" hidden="1" x14ac:dyDescent="0.25">
      <c r="A1661" s="345" t="s">
        <v>1430</v>
      </c>
      <c r="B1661" s="345" t="s">
        <v>433</v>
      </c>
      <c r="C1661" s="346" t="s">
        <v>95</v>
      </c>
      <c r="D1661" s="347">
        <v>45600</v>
      </c>
      <c r="E1661" s="503">
        <v>45969.99</v>
      </c>
      <c r="F1661" s="499"/>
      <c r="G1661" s="347">
        <v>100.81138157894736</v>
      </c>
    </row>
    <row r="1662" spans="1:7" hidden="1" x14ac:dyDescent="0.25">
      <c r="A1662" s="345" t="s">
        <v>1431</v>
      </c>
      <c r="B1662" s="345" t="s">
        <v>466</v>
      </c>
      <c r="C1662" s="346" t="s">
        <v>96</v>
      </c>
      <c r="D1662" s="347">
        <v>9500</v>
      </c>
      <c r="E1662" s="503">
        <v>7871.78</v>
      </c>
      <c r="F1662" s="499"/>
      <c r="G1662" s="347">
        <v>82.86084210526316</v>
      </c>
    </row>
    <row r="1663" spans="1:7" hidden="1" x14ac:dyDescent="0.25">
      <c r="A1663" s="345" t="s">
        <v>1432</v>
      </c>
      <c r="B1663" s="345" t="s">
        <v>312</v>
      </c>
      <c r="C1663" s="346" t="s">
        <v>97</v>
      </c>
      <c r="D1663" s="347">
        <v>13000</v>
      </c>
      <c r="E1663" s="503">
        <v>18831</v>
      </c>
      <c r="F1663" s="499"/>
      <c r="G1663" s="347">
        <v>144.85384615384615</v>
      </c>
    </row>
    <row r="1664" spans="1:7" hidden="1" x14ac:dyDescent="0.25">
      <c r="A1664" s="345" t="s">
        <v>1433</v>
      </c>
      <c r="B1664" s="345" t="s">
        <v>436</v>
      </c>
      <c r="C1664" s="346" t="s">
        <v>98</v>
      </c>
      <c r="D1664" s="347">
        <v>1000</v>
      </c>
      <c r="E1664" s="503">
        <v>0</v>
      </c>
      <c r="F1664" s="499"/>
      <c r="G1664" s="347">
        <v>0</v>
      </c>
    </row>
    <row r="1665" spans="1:7" hidden="1" x14ac:dyDescent="0.25">
      <c r="A1665" s="345" t="s">
        <v>1434</v>
      </c>
      <c r="B1665" s="345" t="s">
        <v>302</v>
      </c>
      <c r="C1665" s="346" t="s">
        <v>99</v>
      </c>
      <c r="D1665" s="347">
        <v>7600</v>
      </c>
      <c r="E1665" s="503">
        <v>7659.61</v>
      </c>
      <c r="F1665" s="499"/>
      <c r="G1665" s="347">
        <v>100.78434210526316</v>
      </c>
    </row>
    <row r="1666" spans="1:7" hidden="1" x14ac:dyDescent="0.25">
      <c r="A1666" s="345" t="s">
        <v>1435</v>
      </c>
      <c r="B1666" s="345" t="s">
        <v>439</v>
      </c>
      <c r="C1666" s="346" t="s">
        <v>100</v>
      </c>
      <c r="D1666" s="347">
        <v>23750</v>
      </c>
      <c r="E1666" s="503">
        <v>23442.31</v>
      </c>
      <c r="F1666" s="499"/>
      <c r="G1666" s="347">
        <v>98.704463157894736</v>
      </c>
    </row>
    <row r="1667" spans="1:7" hidden="1" x14ac:dyDescent="0.25">
      <c r="A1667" s="342" t="s">
        <v>324</v>
      </c>
      <c r="B1667" s="342" t="s">
        <v>401</v>
      </c>
      <c r="C1667" s="343" t="s">
        <v>104</v>
      </c>
      <c r="D1667" s="344">
        <v>26518.21</v>
      </c>
      <c r="E1667" s="502">
        <v>26506.639999999999</v>
      </c>
      <c r="F1667" s="499"/>
      <c r="G1667" s="344">
        <v>99.956369604132405</v>
      </c>
    </row>
    <row r="1668" spans="1:7" hidden="1" x14ac:dyDescent="0.25">
      <c r="A1668" s="345" t="s">
        <v>1436</v>
      </c>
      <c r="B1668" s="345" t="s">
        <v>310</v>
      </c>
      <c r="C1668" s="346" t="s">
        <v>163</v>
      </c>
      <c r="D1668" s="347">
        <v>8868.2099999999991</v>
      </c>
      <c r="E1668" s="503">
        <v>8868.2099999999991</v>
      </c>
      <c r="F1668" s="499"/>
      <c r="G1668" s="347">
        <v>100</v>
      </c>
    </row>
    <row r="1669" spans="1:7" hidden="1" x14ac:dyDescent="0.25">
      <c r="A1669" s="345" t="s">
        <v>1437</v>
      </c>
      <c r="B1669" s="345" t="s">
        <v>294</v>
      </c>
      <c r="C1669" s="346" t="s">
        <v>101</v>
      </c>
      <c r="D1669" s="347">
        <v>7600</v>
      </c>
      <c r="E1669" s="503">
        <v>9639.7800000000007</v>
      </c>
      <c r="F1669" s="499"/>
      <c r="G1669" s="347">
        <v>126.8392105263158</v>
      </c>
    </row>
    <row r="1670" spans="1:7" hidden="1" x14ac:dyDescent="0.25">
      <c r="A1670" s="345" t="s">
        <v>1438</v>
      </c>
      <c r="B1670" s="345" t="s">
        <v>442</v>
      </c>
      <c r="C1670" s="346" t="s">
        <v>443</v>
      </c>
      <c r="D1670" s="347">
        <v>1000</v>
      </c>
      <c r="E1670" s="503">
        <v>750</v>
      </c>
      <c r="F1670" s="499"/>
      <c r="G1670" s="347">
        <v>75</v>
      </c>
    </row>
    <row r="1671" spans="1:7" hidden="1" x14ac:dyDescent="0.25">
      <c r="A1671" s="345" t="s">
        <v>1439</v>
      </c>
      <c r="B1671" s="345" t="s">
        <v>314</v>
      </c>
      <c r="C1671" s="346" t="s">
        <v>445</v>
      </c>
      <c r="D1671" s="347">
        <v>500</v>
      </c>
      <c r="E1671" s="503">
        <v>0</v>
      </c>
      <c r="F1671" s="499"/>
      <c r="G1671" s="347">
        <v>0</v>
      </c>
    </row>
    <row r="1672" spans="1:7" hidden="1" x14ac:dyDescent="0.25">
      <c r="A1672" s="345" t="s">
        <v>1440</v>
      </c>
      <c r="B1672" s="345" t="s">
        <v>296</v>
      </c>
      <c r="C1672" s="346" t="s">
        <v>104</v>
      </c>
      <c r="D1672" s="347">
        <v>8550</v>
      </c>
      <c r="E1672" s="503">
        <v>7248.65</v>
      </c>
      <c r="F1672" s="499"/>
      <c r="G1672" s="347">
        <v>84.779532163742687</v>
      </c>
    </row>
    <row r="1673" spans="1:7" hidden="1" x14ac:dyDescent="0.25">
      <c r="A1673" s="342" t="s">
        <v>324</v>
      </c>
      <c r="B1673" s="342" t="s">
        <v>447</v>
      </c>
      <c r="C1673" s="343" t="s">
        <v>164</v>
      </c>
      <c r="D1673" s="344">
        <v>12400</v>
      </c>
      <c r="E1673" s="502">
        <v>10869.74</v>
      </c>
      <c r="F1673" s="499"/>
      <c r="G1673" s="344">
        <v>87.659193548387094</v>
      </c>
    </row>
    <row r="1674" spans="1:7" hidden="1" x14ac:dyDescent="0.25">
      <c r="A1674" s="342" t="s">
        <v>324</v>
      </c>
      <c r="B1674" s="342" t="s">
        <v>448</v>
      </c>
      <c r="C1674" s="343" t="s">
        <v>190</v>
      </c>
      <c r="D1674" s="344">
        <v>12400</v>
      </c>
      <c r="E1674" s="502">
        <v>10869.74</v>
      </c>
      <c r="F1674" s="499"/>
      <c r="G1674" s="344">
        <v>87.659193548387094</v>
      </c>
    </row>
    <row r="1675" spans="1:7" hidden="1" x14ac:dyDescent="0.25">
      <c r="A1675" s="345" t="s">
        <v>1441</v>
      </c>
      <c r="B1675" s="345" t="s">
        <v>293</v>
      </c>
      <c r="C1675" s="346" t="s">
        <v>450</v>
      </c>
      <c r="D1675" s="347">
        <v>11400</v>
      </c>
      <c r="E1675" s="503">
        <v>10778.02</v>
      </c>
      <c r="F1675" s="499"/>
      <c r="G1675" s="347">
        <v>94.544035087719294</v>
      </c>
    </row>
    <row r="1676" spans="1:7" hidden="1" x14ac:dyDescent="0.25">
      <c r="A1676" s="345" t="s">
        <v>1442</v>
      </c>
      <c r="B1676" s="345" t="s">
        <v>305</v>
      </c>
      <c r="C1676" s="346" t="s">
        <v>166</v>
      </c>
      <c r="D1676" s="347">
        <v>500</v>
      </c>
      <c r="E1676" s="503">
        <v>91.72</v>
      </c>
      <c r="F1676" s="499"/>
      <c r="G1676" s="347">
        <v>18.344000000000001</v>
      </c>
    </row>
    <row r="1677" spans="1:7" hidden="1" x14ac:dyDescent="0.25">
      <c r="A1677" s="345" t="s">
        <v>1443</v>
      </c>
      <c r="B1677" s="345" t="s">
        <v>1444</v>
      </c>
      <c r="C1677" s="346" t="s">
        <v>1445</v>
      </c>
      <c r="D1677" s="347">
        <v>500</v>
      </c>
      <c r="E1677" s="503">
        <v>0</v>
      </c>
      <c r="F1677" s="499"/>
      <c r="G1677" s="347">
        <v>0</v>
      </c>
    </row>
    <row r="1678" spans="1:7" hidden="1" x14ac:dyDescent="0.25">
      <c r="A1678" s="336" t="s">
        <v>352</v>
      </c>
      <c r="B1678" s="336" t="s">
        <v>1446</v>
      </c>
      <c r="C1678" s="337" t="s">
        <v>1447</v>
      </c>
      <c r="D1678" s="338">
        <v>381860</v>
      </c>
      <c r="E1678" s="498">
        <v>381859.98</v>
      </c>
      <c r="F1678" s="499"/>
      <c r="G1678" s="338">
        <v>99.999994762478394</v>
      </c>
    </row>
    <row r="1679" spans="1:7" hidden="1" x14ac:dyDescent="0.25">
      <c r="A1679" s="339" t="s">
        <v>324</v>
      </c>
      <c r="B1679" s="339" t="s">
        <v>354</v>
      </c>
      <c r="C1679" s="340" t="s">
        <v>24</v>
      </c>
      <c r="D1679" s="341">
        <v>381860</v>
      </c>
      <c r="E1679" s="506">
        <v>381859.98</v>
      </c>
      <c r="F1679" s="499"/>
      <c r="G1679" s="341">
        <v>99.999994762478394</v>
      </c>
    </row>
    <row r="1680" spans="1:7" hidden="1" x14ac:dyDescent="0.25">
      <c r="A1680" s="342" t="s">
        <v>324</v>
      </c>
      <c r="B1680" s="342" t="s">
        <v>366</v>
      </c>
      <c r="C1680" s="343" t="s">
        <v>38</v>
      </c>
      <c r="D1680" s="344">
        <v>377360</v>
      </c>
      <c r="E1680" s="502">
        <v>377359.98</v>
      </c>
      <c r="F1680" s="499"/>
      <c r="G1680" s="344">
        <v>99.999994700021205</v>
      </c>
    </row>
    <row r="1681" spans="1:7" hidden="1" x14ac:dyDescent="0.25">
      <c r="A1681" s="342" t="s">
        <v>324</v>
      </c>
      <c r="B1681" s="342" t="s">
        <v>367</v>
      </c>
      <c r="C1681" s="343" t="s">
        <v>138</v>
      </c>
      <c r="D1681" s="344">
        <v>194700</v>
      </c>
      <c r="E1681" s="502">
        <v>194700</v>
      </c>
      <c r="F1681" s="499"/>
      <c r="G1681" s="344">
        <v>100</v>
      </c>
    </row>
    <row r="1682" spans="1:7" hidden="1" x14ac:dyDescent="0.25">
      <c r="A1682" s="345" t="s">
        <v>1448</v>
      </c>
      <c r="B1682" s="345" t="s">
        <v>300</v>
      </c>
      <c r="C1682" s="346" t="s">
        <v>87</v>
      </c>
      <c r="D1682" s="347">
        <v>29000</v>
      </c>
      <c r="E1682" s="503">
        <v>36731.79</v>
      </c>
      <c r="F1682" s="499"/>
      <c r="G1682" s="347">
        <v>126.66134482758621</v>
      </c>
    </row>
    <row r="1683" spans="1:7" hidden="1" x14ac:dyDescent="0.25">
      <c r="A1683" s="345" t="s">
        <v>1449</v>
      </c>
      <c r="B1683" s="345" t="s">
        <v>301</v>
      </c>
      <c r="C1683" s="346" t="s">
        <v>371</v>
      </c>
      <c r="D1683" s="347">
        <v>149000</v>
      </c>
      <c r="E1683" s="503">
        <v>147493.71</v>
      </c>
      <c r="F1683" s="499"/>
      <c r="G1683" s="347">
        <v>98.989067114093956</v>
      </c>
    </row>
    <row r="1684" spans="1:7" hidden="1" x14ac:dyDescent="0.25">
      <c r="A1684" s="345" t="s">
        <v>1450</v>
      </c>
      <c r="B1684" s="345" t="s">
        <v>415</v>
      </c>
      <c r="C1684" s="346" t="s">
        <v>88</v>
      </c>
      <c r="D1684" s="347">
        <v>15150</v>
      </c>
      <c r="E1684" s="503">
        <v>9202.5</v>
      </c>
      <c r="F1684" s="499"/>
      <c r="G1684" s="347">
        <v>60.742574257425744</v>
      </c>
    </row>
    <row r="1685" spans="1:7" hidden="1" x14ac:dyDescent="0.25">
      <c r="A1685" s="345" t="s">
        <v>1451</v>
      </c>
      <c r="B1685" s="345" t="s">
        <v>417</v>
      </c>
      <c r="C1685" s="346" t="s">
        <v>418</v>
      </c>
      <c r="D1685" s="347">
        <v>1550</v>
      </c>
      <c r="E1685" s="503">
        <v>1272</v>
      </c>
      <c r="F1685" s="499"/>
      <c r="G1685" s="347">
        <v>82.064516129032256</v>
      </c>
    </row>
    <row r="1686" spans="1:7" hidden="1" x14ac:dyDescent="0.25">
      <c r="A1686" s="342" t="s">
        <v>324</v>
      </c>
      <c r="B1686" s="342" t="s">
        <v>419</v>
      </c>
      <c r="C1686" s="343" t="s">
        <v>108</v>
      </c>
      <c r="D1686" s="344">
        <v>73944</v>
      </c>
      <c r="E1686" s="502">
        <v>73944</v>
      </c>
      <c r="F1686" s="499"/>
      <c r="G1686" s="344">
        <v>100</v>
      </c>
    </row>
    <row r="1687" spans="1:7" hidden="1" x14ac:dyDescent="0.25">
      <c r="A1687" s="345" t="s">
        <v>1452</v>
      </c>
      <c r="B1687" s="345" t="s">
        <v>316</v>
      </c>
      <c r="C1687" s="346" t="s">
        <v>421</v>
      </c>
      <c r="D1687" s="347">
        <v>56389</v>
      </c>
      <c r="E1687" s="503">
        <v>57614.25</v>
      </c>
      <c r="F1687" s="499"/>
      <c r="G1687" s="347">
        <v>102.17285286137367</v>
      </c>
    </row>
    <row r="1688" spans="1:7" hidden="1" x14ac:dyDescent="0.25">
      <c r="A1688" s="345" t="s">
        <v>1453</v>
      </c>
      <c r="B1688" s="345" t="s">
        <v>318</v>
      </c>
      <c r="C1688" s="346" t="s">
        <v>425</v>
      </c>
      <c r="D1688" s="347">
        <v>15555</v>
      </c>
      <c r="E1688" s="503">
        <v>15765.75</v>
      </c>
      <c r="F1688" s="499"/>
      <c r="G1688" s="347">
        <v>101.35486981677917</v>
      </c>
    </row>
    <row r="1689" spans="1:7" hidden="1" x14ac:dyDescent="0.25">
      <c r="A1689" s="345" t="s">
        <v>1454</v>
      </c>
      <c r="B1689" s="345" t="s">
        <v>427</v>
      </c>
      <c r="C1689" s="346" t="s">
        <v>428</v>
      </c>
      <c r="D1689" s="347">
        <v>2000</v>
      </c>
      <c r="E1689" s="503">
        <v>564</v>
      </c>
      <c r="F1689" s="499"/>
      <c r="G1689" s="347">
        <v>28.2</v>
      </c>
    </row>
    <row r="1690" spans="1:7" hidden="1" x14ac:dyDescent="0.25">
      <c r="A1690" s="342" t="s">
        <v>324</v>
      </c>
      <c r="B1690" s="342" t="s">
        <v>429</v>
      </c>
      <c r="C1690" s="343" t="s">
        <v>110</v>
      </c>
      <c r="D1690" s="344">
        <v>98166</v>
      </c>
      <c r="E1690" s="502">
        <v>98166</v>
      </c>
      <c r="F1690" s="499"/>
      <c r="G1690" s="344">
        <v>100</v>
      </c>
    </row>
    <row r="1691" spans="1:7" hidden="1" x14ac:dyDescent="0.25">
      <c r="A1691" s="345" t="s">
        <v>1455</v>
      </c>
      <c r="B1691" s="345" t="s">
        <v>431</v>
      </c>
      <c r="C1691" s="346" t="s">
        <v>160</v>
      </c>
      <c r="D1691" s="347">
        <v>10000</v>
      </c>
      <c r="E1691" s="503">
        <v>14633.7</v>
      </c>
      <c r="F1691" s="499"/>
      <c r="G1691" s="347">
        <v>146.33699999999999</v>
      </c>
    </row>
    <row r="1692" spans="1:7" hidden="1" x14ac:dyDescent="0.25">
      <c r="A1692" s="345" t="s">
        <v>1456</v>
      </c>
      <c r="B1692" s="345" t="s">
        <v>433</v>
      </c>
      <c r="C1692" s="346" t="s">
        <v>95</v>
      </c>
      <c r="D1692" s="347">
        <v>42000</v>
      </c>
      <c r="E1692" s="503">
        <v>29176</v>
      </c>
      <c r="F1692" s="499"/>
      <c r="G1692" s="347">
        <v>69.466666666666669</v>
      </c>
    </row>
    <row r="1693" spans="1:7" hidden="1" x14ac:dyDescent="0.25">
      <c r="A1693" s="345" t="s">
        <v>1457</v>
      </c>
      <c r="B1693" s="345" t="s">
        <v>466</v>
      </c>
      <c r="C1693" s="346" t="s">
        <v>96</v>
      </c>
      <c r="D1693" s="347">
        <v>16000</v>
      </c>
      <c r="E1693" s="503">
        <v>17625</v>
      </c>
      <c r="F1693" s="499"/>
      <c r="G1693" s="347">
        <v>110.15625</v>
      </c>
    </row>
    <row r="1694" spans="1:7" hidden="1" x14ac:dyDescent="0.25">
      <c r="A1694" s="345" t="s">
        <v>1458</v>
      </c>
      <c r="B1694" s="345" t="s">
        <v>312</v>
      </c>
      <c r="C1694" s="346" t="s">
        <v>97</v>
      </c>
      <c r="D1694" s="347">
        <v>11400</v>
      </c>
      <c r="E1694" s="503">
        <v>11400</v>
      </c>
      <c r="F1694" s="499"/>
      <c r="G1694" s="347">
        <v>100</v>
      </c>
    </row>
    <row r="1695" spans="1:7" hidden="1" x14ac:dyDescent="0.25">
      <c r="A1695" s="345" t="s">
        <v>1459</v>
      </c>
      <c r="B1695" s="345" t="s">
        <v>436</v>
      </c>
      <c r="C1695" s="346" t="s">
        <v>98</v>
      </c>
      <c r="D1695" s="347">
        <v>2766</v>
      </c>
      <c r="E1695" s="503">
        <v>3235</v>
      </c>
      <c r="F1695" s="499"/>
      <c r="G1695" s="347">
        <v>116.95589298626174</v>
      </c>
    </row>
    <row r="1696" spans="1:7" hidden="1" x14ac:dyDescent="0.25">
      <c r="A1696" s="345" t="s">
        <v>1460</v>
      </c>
      <c r="B1696" s="345" t="s">
        <v>302</v>
      </c>
      <c r="C1696" s="346" t="s">
        <v>99</v>
      </c>
      <c r="D1696" s="347">
        <v>11000</v>
      </c>
      <c r="E1696" s="503">
        <v>12042.5</v>
      </c>
      <c r="F1696" s="499"/>
      <c r="G1696" s="347">
        <v>109.47727272727273</v>
      </c>
    </row>
    <row r="1697" spans="1:7" hidden="1" x14ac:dyDescent="0.25">
      <c r="A1697" s="345" t="s">
        <v>1461</v>
      </c>
      <c r="B1697" s="345" t="s">
        <v>439</v>
      </c>
      <c r="C1697" s="346" t="s">
        <v>100</v>
      </c>
      <c r="D1697" s="347">
        <v>5000</v>
      </c>
      <c r="E1697" s="503">
        <v>10053.799999999999</v>
      </c>
      <c r="F1697" s="499"/>
      <c r="G1697" s="347">
        <v>201.07599999999999</v>
      </c>
    </row>
    <row r="1698" spans="1:7" hidden="1" x14ac:dyDescent="0.25">
      <c r="A1698" s="342" t="s">
        <v>324</v>
      </c>
      <c r="B1698" s="342" t="s">
        <v>401</v>
      </c>
      <c r="C1698" s="343" t="s">
        <v>104</v>
      </c>
      <c r="D1698" s="344">
        <v>10550</v>
      </c>
      <c r="E1698" s="502">
        <v>10549.98</v>
      </c>
      <c r="F1698" s="499"/>
      <c r="G1698" s="344">
        <v>99.999810426540279</v>
      </c>
    </row>
    <row r="1699" spans="1:7" hidden="1" x14ac:dyDescent="0.25">
      <c r="A1699" s="345" t="s">
        <v>1462</v>
      </c>
      <c r="B1699" s="345" t="s">
        <v>294</v>
      </c>
      <c r="C1699" s="346" t="s">
        <v>101</v>
      </c>
      <c r="D1699" s="347">
        <v>6000</v>
      </c>
      <c r="E1699" s="503">
        <v>5557.76</v>
      </c>
      <c r="F1699" s="499"/>
      <c r="G1699" s="347">
        <v>92.629333333333335</v>
      </c>
    </row>
    <row r="1700" spans="1:7" hidden="1" x14ac:dyDescent="0.25">
      <c r="A1700" s="345" t="s">
        <v>1463</v>
      </c>
      <c r="B1700" s="345" t="s">
        <v>442</v>
      </c>
      <c r="C1700" s="346" t="s">
        <v>443</v>
      </c>
      <c r="D1700" s="347">
        <v>550</v>
      </c>
      <c r="E1700" s="503">
        <v>550</v>
      </c>
      <c r="F1700" s="499"/>
      <c r="G1700" s="347">
        <v>100</v>
      </c>
    </row>
    <row r="1701" spans="1:7" hidden="1" x14ac:dyDescent="0.25">
      <c r="A1701" s="345" t="s">
        <v>1464</v>
      </c>
      <c r="B1701" s="345" t="s">
        <v>296</v>
      </c>
      <c r="C1701" s="346" t="s">
        <v>104</v>
      </c>
      <c r="D1701" s="347">
        <v>4000</v>
      </c>
      <c r="E1701" s="503">
        <v>4442.22</v>
      </c>
      <c r="F1701" s="499"/>
      <c r="G1701" s="347">
        <v>111.05549999999999</v>
      </c>
    </row>
    <row r="1702" spans="1:7" hidden="1" x14ac:dyDescent="0.25">
      <c r="A1702" s="342" t="s">
        <v>324</v>
      </c>
      <c r="B1702" s="342" t="s">
        <v>447</v>
      </c>
      <c r="C1702" s="343" t="s">
        <v>164</v>
      </c>
      <c r="D1702" s="344">
        <v>4500</v>
      </c>
      <c r="E1702" s="502">
        <v>4500</v>
      </c>
      <c r="F1702" s="499"/>
      <c r="G1702" s="344">
        <v>100</v>
      </c>
    </row>
    <row r="1703" spans="1:7" hidden="1" x14ac:dyDescent="0.25">
      <c r="A1703" s="342" t="s">
        <v>324</v>
      </c>
      <c r="B1703" s="342" t="s">
        <v>448</v>
      </c>
      <c r="C1703" s="343" t="s">
        <v>190</v>
      </c>
      <c r="D1703" s="344">
        <v>4500</v>
      </c>
      <c r="E1703" s="502">
        <v>4500</v>
      </c>
      <c r="F1703" s="499"/>
      <c r="G1703" s="344">
        <v>100</v>
      </c>
    </row>
    <row r="1704" spans="1:7" hidden="1" x14ac:dyDescent="0.25">
      <c r="A1704" s="345" t="s">
        <v>1465</v>
      </c>
      <c r="B1704" s="345" t="s">
        <v>293</v>
      </c>
      <c r="C1704" s="346" t="s">
        <v>450</v>
      </c>
      <c r="D1704" s="347">
        <v>4500</v>
      </c>
      <c r="E1704" s="503">
        <v>4500</v>
      </c>
      <c r="F1704" s="499"/>
      <c r="G1704" s="347">
        <v>100</v>
      </c>
    </row>
    <row r="1705" spans="1:7" hidden="1" x14ac:dyDescent="0.25">
      <c r="A1705" s="336" t="s">
        <v>352</v>
      </c>
      <c r="B1705" s="336" t="s">
        <v>1466</v>
      </c>
      <c r="C1705" s="337" t="s">
        <v>1467</v>
      </c>
      <c r="D1705" s="338">
        <v>369700</v>
      </c>
      <c r="E1705" s="498">
        <v>369699.56</v>
      </c>
      <c r="F1705" s="499"/>
      <c r="G1705" s="338">
        <v>99.999880984582092</v>
      </c>
    </row>
    <row r="1706" spans="1:7" hidden="1" x14ac:dyDescent="0.25">
      <c r="A1706" s="339" t="s">
        <v>324</v>
      </c>
      <c r="B1706" s="339" t="s">
        <v>354</v>
      </c>
      <c r="C1706" s="340" t="s">
        <v>24</v>
      </c>
      <c r="D1706" s="341">
        <v>369700</v>
      </c>
      <c r="E1706" s="506">
        <v>369699.56</v>
      </c>
      <c r="F1706" s="499"/>
      <c r="G1706" s="341">
        <v>99.999880984582092</v>
      </c>
    </row>
    <row r="1707" spans="1:7" hidden="1" x14ac:dyDescent="0.25">
      <c r="A1707" s="342" t="s">
        <v>324</v>
      </c>
      <c r="B1707" s="342" t="s">
        <v>366</v>
      </c>
      <c r="C1707" s="343" t="s">
        <v>38</v>
      </c>
      <c r="D1707" s="344">
        <v>362900</v>
      </c>
      <c r="E1707" s="502">
        <v>362900</v>
      </c>
      <c r="F1707" s="499"/>
      <c r="G1707" s="344">
        <v>100</v>
      </c>
    </row>
    <row r="1708" spans="1:7" hidden="1" x14ac:dyDescent="0.25">
      <c r="A1708" s="342" t="s">
        <v>324</v>
      </c>
      <c r="B1708" s="342" t="s">
        <v>367</v>
      </c>
      <c r="C1708" s="343" t="s">
        <v>138</v>
      </c>
      <c r="D1708" s="344">
        <v>135500</v>
      </c>
      <c r="E1708" s="502">
        <v>135500</v>
      </c>
      <c r="F1708" s="499"/>
      <c r="G1708" s="344">
        <v>100</v>
      </c>
    </row>
    <row r="1709" spans="1:7" hidden="1" x14ac:dyDescent="0.25">
      <c r="A1709" s="345" t="s">
        <v>1468</v>
      </c>
      <c r="B1709" s="345" t="s">
        <v>300</v>
      </c>
      <c r="C1709" s="346" t="s">
        <v>87</v>
      </c>
      <c r="D1709" s="347">
        <v>16500</v>
      </c>
      <c r="E1709" s="503">
        <v>24184.29</v>
      </c>
      <c r="F1709" s="499"/>
      <c r="G1709" s="347">
        <v>146.57145454545454</v>
      </c>
    </row>
    <row r="1710" spans="1:7" hidden="1" x14ac:dyDescent="0.25">
      <c r="A1710" s="345" t="s">
        <v>1469</v>
      </c>
      <c r="B1710" s="345" t="s">
        <v>301</v>
      </c>
      <c r="C1710" s="346" t="s">
        <v>371</v>
      </c>
      <c r="D1710" s="347">
        <v>113000</v>
      </c>
      <c r="E1710" s="503">
        <v>106613.74</v>
      </c>
      <c r="F1710" s="499"/>
      <c r="G1710" s="347">
        <v>94.348442477876105</v>
      </c>
    </row>
    <row r="1711" spans="1:7" hidden="1" x14ac:dyDescent="0.25">
      <c r="A1711" s="345" t="s">
        <v>1470</v>
      </c>
      <c r="B1711" s="345" t="s">
        <v>415</v>
      </c>
      <c r="C1711" s="346" t="s">
        <v>88</v>
      </c>
      <c r="D1711" s="347">
        <v>2000</v>
      </c>
      <c r="E1711" s="503">
        <v>2415</v>
      </c>
      <c r="F1711" s="499"/>
      <c r="G1711" s="347">
        <v>120.75</v>
      </c>
    </row>
    <row r="1712" spans="1:7" hidden="1" x14ac:dyDescent="0.25">
      <c r="A1712" s="345" t="s">
        <v>1471</v>
      </c>
      <c r="B1712" s="345" t="s">
        <v>417</v>
      </c>
      <c r="C1712" s="346" t="s">
        <v>418</v>
      </c>
      <c r="D1712" s="347">
        <v>4000</v>
      </c>
      <c r="E1712" s="503">
        <v>2286.9699999999998</v>
      </c>
      <c r="F1712" s="499"/>
      <c r="G1712" s="347">
        <v>57.174250000000001</v>
      </c>
    </row>
    <row r="1713" spans="1:7" hidden="1" x14ac:dyDescent="0.25">
      <c r="A1713" s="342" t="s">
        <v>324</v>
      </c>
      <c r="B1713" s="342" t="s">
        <v>419</v>
      </c>
      <c r="C1713" s="343" t="s">
        <v>108</v>
      </c>
      <c r="D1713" s="344">
        <v>126050</v>
      </c>
      <c r="E1713" s="502">
        <v>126050</v>
      </c>
      <c r="F1713" s="499"/>
      <c r="G1713" s="344">
        <v>100</v>
      </c>
    </row>
    <row r="1714" spans="1:7" hidden="1" x14ac:dyDescent="0.25">
      <c r="A1714" s="345" t="s">
        <v>1472</v>
      </c>
      <c r="B1714" s="345" t="s">
        <v>316</v>
      </c>
      <c r="C1714" s="346" t="s">
        <v>421</v>
      </c>
      <c r="D1714" s="347">
        <v>55000</v>
      </c>
      <c r="E1714" s="503">
        <v>65439.86</v>
      </c>
      <c r="F1714" s="499"/>
      <c r="G1714" s="347">
        <v>118.98156363636363</v>
      </c>
    </row>
    <row r="1715" spans="1:7" hidden="1" x14ac:dyDescent="0.25">
      <c r="A1715" s="345" t="s">
        <v>1473</v>
      </c>
      <c r="B1715" s="345" t="s">
        <v>318</v>
      </c>
      <c r="C1715" s="346" t="s">
        <v>425</v>
      </c>
      <c r="D1715" s="347">
        <v>70550</v>
      </c>
      <c r="E1715" s="503">
        <v>58635.86</v>
      </c>
      <c r="F1715" s="499"/>
      <c r="G1715" s="347">
        <v>83.11248759744862</v>
      </c>
    </row>
    <row r="1716" spans="1:7" hidden="1" x14ac:dyDescent="0.25">
      <c r="A1716" s="345" t="s">
        <v>1474</v>
      </c>
      <c r="B1716" s="345" t="s">
        <v>427</v>
      </c>
      <c r="C1716" s="346" t="s">
        <v>428</v>
      </c>
      <c r="D1716" s="347">
        <v>500</v>
      </c>
      <c r="E1716" s="503">
        <v>1974.28</v>
      </c>
      <c r="F1716" s="499"/>
      <c r="G1716" s="347">
        <v>394.85599999999999</v>
      </c>
    </row>
    <row r="1717" spans="1:7" hidden="1" x14ac:dyDescent="0.25">
      <c r="A1717" s="342" t="s">
        <v>324</v>
      </c>
      <c r="B1717" s="342" t="s">
        <v>429</v>
      </c>
      <c r="C1717" s="343" t="s">
        <v>110</v>
      </c>
      <c r="D1717" s="344">
        <v>92800</v>
      </c>
      <c r="E1717" s="502">
        <v>92800</v>
      </c>
      <c r="F1717" s="499"/>
      <c r="G1717" s="344">
        <v>100</v>
      </c>
    </row>
    <row r="1718" spans="1:7" hidden="1" x14ac:dyDescent="0.25">
      <c r="A1718" s="345" t="s">
        <v>1475</v>
      </c>
      <c r="B1718" s="345" t="s">
        <v>431</v>
      </c>
      <c r="C1718" s="346" t="s">
        <v>160</v>
      </c>
      <c r="D1718" s="347">
        <v>19000</v>
      </c>
      <c r="E1718" s="503">
        <v>17068.16</v>
      </c>
      <c r="F1718" s="499"/>
      <c r="G1718" s="347">
        <v>89.832421052631574</v>
      </c>
    </row>
    <row r="1719" spans="1:7" hidden="1" x14ac:dyDescent="0.25">
      <c r="A1719" s="345" t="s">
        <v>1476</v>
      </c>
      <c r="B1719" s="345" t="s">
        <v>463</v>
      </c>
      <c r="C1719" s="346" t="s">
        <v>94</v>
      </c>
      <c r="D1719" s="347">
        <v>500</v>
      </c>
      <c r="E1719" s="503">
        <v>0</v>
      </c>
      <c r="F1719" s="499"/>
      <c r="G1719" s="347">
        <v>0</v>
      </c>
    </row>
    <row r="1720" spans="1:7" hidden="1" x14ac:dyDescent="0.25">
      <c r="A1720" s="345" t="s">
        <v>1477</v>
      </c>
      <c r="B1720" s="345" t="s">
        <v>433</v>
      </c>
      <c r="C1720" s="346" t="s">
        <v>95</v>
      </c>
      <c r="D1720" s="347">
        <v>37000</v>
      </c>
      <c r="E1720" s="503">
        <v>30277.29</v>
      </c>
      <c r="F1720" s="499"/>
      <c r="G1720" s="347">
        <v>81.830513513513509</v>
      </c>
    </row>
    <row r="1721" spans="1:7" hidden="1" x14ac:dyDescent="0.25">
      <c r="A1721" s="345" t="s">
        <v>1478</v>
      </c>
      <c r="B1721" s="345" t="s">
        <v>466</v>
      </c>
      <c r="C1721" s="346" t="s">
        <v>96</v>
      </c>
      <c r="D1721" s="347">
        <v>6700</v>
      </c>
      <c r="E1721" s="503">
        <v>4531.1099999999997</v>
      </c>
      <c r="F1721" s="499"/>
      <c r="G1721" s="347">
        <v>67.628507462686571</v>
      </c>
    </row>
    <row r="1722" spans="1:7" hidden="1" x14ac:dyDescent="0.25">
      <c r="A1722" s="345" t="s">
        <v>1479</v>
      </c>
      <c r="B1722" s="345" t="s">
        <v>312</v>
      </c>
      <c r="C1722" s="346" t="s">
        <v>97</v>
      </c>
      <c r="D1722" s="347">
        <v>10300</v>
      </c>
      <c r="E1722" s="503">
        <v>10300</v>
      </c>
      <c r="F1722" s="499"/>
      <c r="G1722" s="347">
        <v>100</v>
      </c>
    </row>
    <row r="1723" spans="1:7" hidden="1" x14ac:dyDescent="0.25">
      <c r="A1723" s="345" t="s">
        <v>1480</v>
      </c>
      <c r="B1723" s="345" t="s">
        <v>436</v>
      </c>
      <c r="C1723" s="346" t="s">
        <v>98</v>
      </c>
      <c r="D1723" s="347">
        <v>7000</v>
      </c>
      <c r="E1723" s="503">
        <v>7758.1</v>
      </c>
      <c r="F1723" s="499"/>
      <c r="G1723" s="347">
        <v>110.83</v>
      </c>
    </row>
    <row r="1724" spans="1:7" hidden="1" x14ac:dyDescent="0.25">
      <c r="A1724" s="345" t="s">
        <v>1481</v>
      </c>
      <c r="B1724" s="345" t="s">
        <v>302</v>
      </c>
      <c r="C1724" s="346" t="s">
        <v>99</v>
      </c>
      <c r="D1724" s="347">
        <v>10800</v>
      </c>
      <c r="E1724" s="503">
        <v>11325</v>
      </c>
      <c r="F1724" s="499"/>
      <c r="G1724" s="347">
        <v>104.86111111111111</v>
      </c>
    </row>
    <row r="1725" spans="1:7" hidden="1" x14ac:dyDescent="0.25">
      <c r="A1725" s="345" t="s">
        <v>1482</v>
      </c>
      <c r="B1725" s="345" t="s">
        <v>439</v>
      </c>
      <c r="C1725" s="346" t="s">
        <v>100</v>
      </c>
      <c r="D1725" s="347">
        <v>1500</v>
      </c>
      <c r="E1725" s="503">
        <v>11540.34</v>
      </c>
      <c r="F1725" s="499"/>
      <c r="G1725" s="347">
        <v>769.35599999999999</v>
      </c>
    </row>
    <row r="1726" spans="1:7" hidden="1" x14ac:dyDescent="0.25">
      <c r="A1726" s="342" t="s">
        <v>324</v>
      </c>
      <c r="B1726" s="342" t="s">
        <v>401</v>
      </c>
      <c r="C1726" s="343" t="s">
        <v>104</v>
      </c>
      <c r="D1726" s="344">
        <v>8550</v>
      </c>
      <c r="E1726" s="502">
        <v>8550</v>
      </c>
      <c r="F1726" s="499"/>
      <c r="G1726" s="344">
        <v>100</v>
      </c>
    </row>
    <row r="1727" spans="1:7" hidden="1" x14ac:dyDescent="0.25">
      <c r="A1727" s="345" t="s">
        <v>1483</v>
      </c>
      <c r="B1727" s="345" t="s">
        <v>294</v>
      </c>
      <c r="C1727" s="346" t="s">
        <v>101</v>
      </c>
      <c r="D1727" s="347">
        <v>3000</v>
      </c>
      <c r="E1727" s="503">
        <v>3559.69</v>
      </c>
      <c r="F1727" s="499"/>
      <c r="G1727" s="347">
        <v>118.65633333333334</v>
      </c>
    </row>
    <row r="1728" spans="1:7" hidden="1" x14ac:dyDescent="0.25">
      <c r="A1728" s="345" t="s">
        <v>1484</v>
      </c>
      <c r="B1728" s="345" t="s">
        <v>442</v>
      </c>
      <c r="C1728" s="346" t="s">
        <v>443</v>
      </c>
      <c r="D1728" s="347">
        <v>550</v>
      </c>
      <c r="E1728" s="503">
        <v>550</v>
      </c>
      <c r="F1728" s="499"/>
      <c r="G1728" s="347">
        <v>100</v>
      </c>
    </row>
    <row r="1729" spans="1:7" hidden="1" x14ac:dyDescent="0.25">
      <c r="A1729" s="345" t="s">
        <v>1485</v>
      </c>
      <c r="B1729" s="345" t="s">
        <v>296</v>
      </c>
      <c r="C1729" s="346" t="s">
        <v>104</v>
      </c>
      <c r="D1729" s="347">
        <v>5000</v>
      </c>
      <c r="E1729" s="503">
        <v>4440.3100000000004</v>
      </c>
      <c r="F1729" s="499"/>
      <c r="G1729" s="347">
        <v>88.806200000000004</v>
      </c>
    </row>
    <row r="1730" spans="1:7" hidden="1" x14ac:dyDescent="0.25">
      <c r="A1730" s="342" t="s">
        <v>324</v>
      </c>
      <c r="B1730" s="342" t="s">
        <v>447</v>
      </c>
      <c r="C1730" s="343" t="s">
        <v>164</v>
      </c>
      <c r="D1730" s="344">
        <v>6800</v>
      </c>
      <c r="E1730" s="502">
        <v>6799.56</v>
      </c>
      <c r="F1730" s="499"/>
      <c r="G1730" s="344">
        <v>99.993529411764712</v>
      </c>
    </row>
    <row r="1731" spans="1:7" hidden="1" x14ac:dyDescent="0.25">
      <c r="A1731" s="342" t="s">
        <v>324</v>
      </c>
      <c r="B1731" s="342" t="s">
        <v>448</v>
      </c>
      <c r="C1731" s="343" t="s">
        <v>190</v>
      </c>
      <c r="D1731" s="344">
        <v>6800</v>
      </c>
      <c r="E1731" s="502">
        <v>6799.56</v>
      </c>
      <c r="F1731" s="499"/>
      <c r="G1731" s="344">
        <v>99.993529411764712</v>
      </c>
    </row>
    <row r="1732" spans="1:7" hidden="1" x14ac:dyDescent="0.25">
      <c r="A1732" s="345" t="s">
        <v>1486</v>
      </c>
      <c r="B1732" s="345" t="s">
        <v>293</v>
      </c>
      <c r="C1732" s="346" t="s">
        <v>450</v>
      </c>
      <c r="D1732" s="347">
        <v>6800</v>
      </c>
      <c r="E1732" s="503">
        <v>6799.56</v>
      </c>
      <c r="F1732" s="499"/>
      <c r="G1732" s="347">
        <v>99.993529411764712</v>
      </c>
    </row>
    <row r="1733" spans="1:7" hidden="1" x14ac:dyDescent="0.25">
      <c r="A1733" s="336" t="s">
        <v>352</v>
      </c>
      <c r="B1733" s="336" t="s">
        <v>1487</v>
      </c>
      <c r="C1733" s="337" t="s">
        <v>1488</v>
      </c>
      <c r="D1733" s="338">
        <v>1284022.05</v>
      </c>
      <c r="E1733" s="498">
        <v>1284022.05</v>
      </c>
      <c r="F1733" s="499"/>
      <c r="G1733" s="338">
        <v>100</v>
      </c>
    </row>
    <row r="1734" spans="1:7" hidden="1" x14ac:dyDescent="0.25">
      <c r="A1734" s="339" t="s">
        <v>324</v>
      </c>
      <c r="B1734" s="339" t="s">
        <v>354</v>
      </c>
      <c r="C1734" s="340" t="s">
        <v>24</v>
      </c>
      <c r="D1734" s="341">
        <v>1284022.05</v>
      </c>
      <c r="E1734" s="506">
        <v>1284022.05</v>
      </c>
      <c r="F1734" s="499"/>
      <c r="G1734" s="341">
        <v>100</v>
      </c>
    </row>
    <row r="1735" spans="1:7" hidden="1" x14ac:dyDescent="0.25">
      <c r="A1735" s="342" t="s">
        <v>324</v>
      </c>
      <c r="B1735" s="342" t="s">
        <v>366</v>
      </c>
      <c r="C1735" s="343" t="s">
        <v>38</v>
      </c>
      <c r="D1735" s="344">
        <v>1273092.05</v>
      </c>
      <c r="E1735" s="502">
        <v>1273092.05</v>
      </c>
      <c r="F1735" s="499"/>
      <c r="G1735" s="344">
        <v>100</v>
      </c>
    </row>
    <row r="1736" spans="1:7" hidden="1" x14ac:dyDescent="0.25">
      <c r="A1736" s="342" t="s">
        <v>324</v>
      </c>
      <c r="B1736" s="342" t="s">
        <v>367</v>
      </c>
      <c r="C1736" s="343" t="s">
        <v>138</v>
      </c>
      <c r="D1736" s="344">
        <v>305554.28999999998</v>
      </c>
      <c r="E1736" s="502">
        <v>305554.28999999998</v>
      </c>
      <c r="F1736" s="499"/>
      <c r="G1736" s="344">
        <v>100</v>
      </c>
    </row>
    <row r="1737" spans="1:7" hidden="1" x14ac:dyDescent="0.25">
      <c r="A1737" s="345" t="s">
        <v>1489</v>
      </c>
      <c r="B1737" s="345" t="s">
        <v>300</v>
      </c>
      <c r="C1737" s="346" t="s">
        <v>87</v>
      </c>
      <c r="D1737" s="347">
        <v>5000</v>
      </c>
      <c r="E1737" s="503">
        <v>8233.49</v>
      </c>
      <c r="F1737" s="499"/>
      <c r="G1737" s="347">
        <v>164.66980000000001</v>
      </c>
    </row>
    <row r="1738" spans="1:7" hidden="1" x14ac:dyDescent="0.25">
      <c r="A1738" s="345" t="s">
        <v>1490</v>
      </c>
      <c r="B1738" s="345" t="s">
        <v>301</v>
      </c>
      <c r="C1738" s="346" t="s">
        <v>371</v>
      </c>
      <c r="D1738" s="347">
        <v>296554.28999999998</v>
      </c>
      <c r="E1738" s="503">
        <v>293320.8</v>
      </c>
      <c r="F1738" s="499"/>
      <c r="G1738" s="347">
        <v>98.909646527116507</v>
      </c>
    </row>
    <row r="1739" spans="1:7" hidden="1" x14ac:dyDescent="0.25">
      <c r="A1739" s="345" t="s">
        <v>1491</v>
      </c>
      <c r="B1739" s="345" t="s">
        <v>415</v>
      </c>
      <c r="C1739" s="346" t="s">
        <v>88</v>
      </c>
      <c r="D1739" s="347">
        <v>4000</v>
      </c>
      <c r="E1739" s="503">
        <v>4000</v>
      </c>
      <c r="F1739" s="499"/>
      <c r="G1739" s="347">
        <v>100</v>
      </c>
    </row>
    <row r="1740" spans="1:7" hidden="1" x14ac:dyDescent="0.25">
      <c r="A1740" s="342" t="s">
        <v>324</v>
      </c>
      <c r="B1740" s="342" t="s">
        <v>419</v>
      </c>
      <c r="C1740" s="343" t="s">
        <v>108</v>
      </c>
      <c r="D1740" s="344">
        <v>808787.76</v>
      </c>
      <c r="E1740" s="502">
        <v>808787.76</v>
      </c>
      <c r="F1740" s="499"/>
      <c r="G1740" s="344">
        <v>100</v>
      </c>
    </row>
    <row r="1741" spans="1:7" hidden="1" x14ac:dyDescent="0.25">
      <c r="A1741" s="345" t="s">
        <v>1492</v>
      </c>
      <c r="B1741" s="345" t="s">
        <v>316</v>
      </c>
      <c r="C1741" s="346" t="s">
        <v>421</v>
      </c>
      <c r="D1741" s="347">
        <v>84732.24</v>
      </c>
      <c r="E1741" s="503">
        <v>84732.24</v>
      </c>
      <c r="F1741" s="499"/>
      <c r="G1741" s="347">
        <v>100</v>
      </c>
    </row>
    <row r="1742" spans="1:7" hidden="1" x14ac:dyDescent="0.25">
      <c r="A1742" s="345" t="s">
        <v>1493</v>
      </c>
      <c r="B1742" s="345" t="s">
        <v>423</v>
      </c>
      <c r="C1742" s="346" t="s">
        <v>90</v>
      </c>
      <c r="D1742" s="347">
        <v>711187.76</v>
      </c>
      <c r="E1742" s="503">
        <v>691746.43</v>
      </c>
      <c r="F1742" s="499"/>
      <c r="G1742" s="347">
        <v>97.266357621227897</v>
      </c>
    </row>
    <row r="1743" spans="1:7" hidden="1" x14ac:dyDescent="0.25">
      <c r="A1743" s="345" t="s">
        <v>1494</v>
      </c>
      <c r="B1743" s="345" t="s">
        <v>318</v>
      </c>
      <c r="C1743" s="346" t="s">
        <v>425</v>
      </c>
      <c r="D1743" s="347">
        <v>10000</v>
      </c>
      <c r="E1743" s="503">
        <v>25949.06</v>
      </c>
      <c r="F1743" s="499"/>
      <c r="G1743" s="347">
        <v>259.49059999999997</v>
      </c>
    </row>
    <row r="1744" spans="1:7" hidden="1" x14ac:dyDescent="0.25">
      <c r="A1744" s="345" t="s">
        <v>1495</v>
      </c>
      <c r="B1744" s="345" t="s">
        <v>427</v>
      </c>
      <c r="C1744" s="346" t="s">
        <v>428</v>
      </c>
      <c r="D1744" s="347">
        <v>2867.76</v>
      </c>
      <c r="E1744" s="503">
        <v>6360.03</v>
      </c>
      <c r="F1744" s="499"/>
      <c r="G1744" s="347">
        <v>221.77692693949285</v>
      </c>
    </row>
    <row r="1745" spans="1:7" hidden="1" x14ac:dyDescent="0.25">
      <c r="A1745" s="342" t="s">
        <v>324</v>
      </c>
      <c r="B1745" s="342" t="s">
        <v>429</v>
      </c>
      <c r="C1745" s="343" t="s">
        <v>110</v>
      </c>
      <c r="D1745" s="344">
        <v>152349.96</v>
      </c>
      <c r="E1745" s="502">
        <v>152349.96</v>
      </c>
      <c r="F1745" s="499"/>
      <c r="G1745" s="344">
        <v>100</v>
      </c>
    </row>
    <row r="1746" spans="1:7" hidden="1" x14ac:dyDescent="0.25">
      <c r="A1746" s="345" t="s">
        <v>1496</v>
      </c>
      <c r="B1746" s="345" t="s">
        <v>431</v>
      </c>
      <c r="C1746" s="346" t="s">
        <v>160</v>
      </c>
      <c r="D1746" s="347">
        <v>16549.96</v>
      </c>
      <c r="E1746" s="503">
        <v>16549.96</v>
      </c>
      <c r="F1746" s="499"/>
      <c r="G1746" s="347">
        <v>100</v>
      </c>
    </row>
    <row r="1747" spans="1:7" hidden="1" x14ac:dyDescent="0.25">
      <c r="A1747" s="345" t="s">
        <v>1497</v>
      </c>
      <c r="B1747" s="345" t="s">
        <v>463</v>
      </c>
      <c r="C1747" s="346" t="s">
        <v>94</v>
      </c>
      <c r="D1747" s="347">
        <v>4500</v>
      </c>
      <c r="E1747" s="503">
        <v>4500</v>
      </c>
      <c r="F1747" s="499"/>
      <c r="G1747" s="347">
        <v>100</v>
      </c>
    </row>
    <row r="1748" spans="1:7" hidden="1" x14ac:dyDescent="0.25">
      <c r="A1748" s="345" t="s">
        <v>1498</v>
      </c>
      <c r="B1748" s="345" t="s">
        <v>433</v>
      </c>
      <c r="C1748" s="346" t="s">
        <v>95</v>
      </c>
      <c r="D1748" s="347">
        <v>80000</v>
      </c>
      <c r="E1748" s="503">
        <v>73496.929999999993</v>
      </c>
      <c r="F1748" s="499"/>
      <c r="G1748" s="347">
        <v>91.871162499999997</v>
      </c>
    </row>
    <row r="1749" spans="1:7" hidden="1" x14ac:dyDescent="0.25">
      <c r="A1749" s="345" t="s">
        <v>1499</v>
      </c>
      <c r="B1749" s="345" t="s">
        <v>466</v>
      </c>
      <c r="C1749" s="346" t="s">
        <v>96</v>
      </c>
      <c r="D1749" s="347">
        <v>15000</v>
      </c>
      <c r="E1749" s="503">
        <v>15000</v>
      </c>
      <c r="F1749" s="499"/>
      <c r="G1749" s="347">
        <v>100</v>
      </c>
    </row>
    <row r="1750" spans="1:7" hidden="1" x14ac:dyDescent="0.25">
      <c r="A1750" s="345" t="s">
        <v>1500</v>
      </c>
      <c r="B1750" s="345" t="s">
        <v>312</v>
      </c>
      <c r="C1750" s="346" t="s">
        <v>97</v>
      </c>
      <c r="D1750" s="347">
        <v>14500</v>
      </c>
      <c r="E1750" s="503">
        <v>14500</v>
      </c>
      <c r="F1750" s="499"/>
      <c r="G1750" s="347">
        <v>100</v>
      </c>
    </row>
    <row r="1751" spans="1:7" hidden="1" x14ac:dyDescent="0.25">
      <c r="A1751" s="345" t="s">
        <v>1501</v>
      </c>
      <c r="B1751" s="345" t="s">
        <v>436</v>
      </c>
      <c r="C1751" s="346" t="s">
        <v>98</v>
      </c>
      <c r="D1751" s="347">
        <v>1800</v>
      </c>
      <c r="E1751" s="503">
        <v>8303.07</v>
      </c>
      <c r="F1751" s="499"/>
      <c r="G1751" s="347">
        <v>461.28166666666669</v>
      </c>
    </row>
    <row r="1752" spans="1:7" hidden="1" x14ac:dyDescent="0.25">
      <c r="A1752" s="345" t="s">
        <v>1502</v>
      </c>
      <c r="B1752" s="345" t="s">
        <v>302</v>
      </c>
      <c r="C1752" s="346" t="s">
        <v>99</v>
      </c>
      <c r="D1752" s="347">
        <v>15000</v>
      </c>
      <c r="E1752" s="503">
        <v>15000</v>
      </c>
      <c r="F1752" s="499"/>
      <c r="G1752" s="347">
        <v>100</v>
      </c>
    </row>
    <row r="1753" spans="1:7" hidden="1" x14ac:dyDescent="0.25">
      <c r="A1753" s="345" t="s">
        <v>1503</v>
      </c>
      <c r="B1753" s="345" t="s">
        <v>439</v>
      </c>
      <c r="C1753" s="346" t="s">
        <v>100</v>
      </c>
      <c r="D1753" s="347">
        <v>5000</v>
      </c>
      <c r="E1753" s="503">
        <v>5000</v>
      </c>
      <c r="F1753" s="499"/>
      <c r="G1753" s="347">
        <v>100</v>
      </c>
    </row>
    <row r="1754" spans="1:7" hidden="1" x14ac:dyDescent="0.25">
      <c r="A1754" s="342" t="s">
        <v>324</v>
      </c>
      <c r="B1754" s="342" t="s">
        <v>401</v>
      </c>
      <c r="C1754" s="343" t="s">
        <v>104</v>
      </c>
      <c r="D1754" s="344">
        <v>6400.04</v>
      </c>
      <c r="E1754" s="502">
        <v>6400.04</v>
      </c>
      <c r="F1754" s="499"/>
      <c r="G1754" s="344">
        <v>100</v>
      </c>
    </row>
    <row r="1755" spans="1:7" hidden="1" x14ac:dyDescent="0.25">
      <c r="A1755" s="345" t="s">
        <v>1504</v>
      </c>
      <c r="B1755" s="345" t="s">
        <v>294</v>
      </c>
      <c r="C1755" s="346" t="s">
        <v>101</v>
      </c>
      <c r="D1755" s="347">
        <v>750.04</v>
      </c>
      <c r="E1755" s="503">
        <v>750.04</v>
      </c>
      <c r="F1755" s="499"/>
      <c r="G1755" s="347">
        <v>100</v>
      </c>
    </row>
    <row r="1756" spans="1:7" hidden="1" x14ac:dyDescent="0.25">
      <c r="A1756" s="345" t="s">
        <v>1505</v>
      </c>
      <c r="B1756" s="345" t="s">
        <v>442</v>
      </c>
      <c r="C1756" s="346" t="s">
        <v>443</v>
      </c>
      <c r="D1756" s="347">
        <v>250</v>
      </c>
      <c r="E1756" s="503">
        <v>250</v>
      </c>
      <c r="F1756" s="499"/>
      <c r="G1756" s="347">
        <v>100</v>
      </c>
    </row>
    <row r="1757" spans="1:7" hidden="1" x14ac:dyDescent="0.25">
      <c r="A1757" s="345" t="s">
        <v>1506</v>
      </c>
      <c r="B1757" s="345" t="s">
        <v>314</v>
      </c>
      <c r="C1757" s="346" t="s">
        <v>445</v>
      </c>
      <c r="D1757" s="347">
        <v>400</v>
      </c>
      <c r="E1757" s="503">
        <v>400</v>
      </c>
      <c r="F1757" s="499"/>
      <c r="G1757" s="347">
        <v>100</v>
      </c>
    </row>
    <row r="1758" spans="1:7" hidden="1" x14ac:dyDescent="0.25">
      <c r="A1758" s="345" t="s">
        <v>1507</v>
      </c>
      <c r="B1758" s="345" t="s">
        <v>296</v>
      </c>
      <c r="C1758" s="346" t="s">
        <v>104</v>
      </c>
      <c r="D1758" s="347">
        <v>5000</v>
      </c>
      <c r="E1758" s="503">
        <v>5000</v>
      </c>
      <c r="F1758" s="499"/>
      <c r="G1758" s="347">
        <v>100</v>
      </c>
    </row>
    <row r="1759" spans="1:7" hidden="1" x14ac:dyDescent="0.25">
      <c r="A1759" s="342" t="s">
        <v>324</v>
      </c>
      <c r="B1759" s="342" t="s">
        <v>447</v>
      </c>
      <c r="C1759" s="343" t="s">
        <v>164</v>
      </c>
      <c r="D1759" s="344">
        <v>10930</v>
      </c>
      <c r="E1759" s="502">
        <v>10930</v>
      </c>
      <c r="F1759" s="499"/>
      <c r="G1759" s="344">
        <v>100</v>
      </c>
    </row>
    <row r="1760" spans="1:7" hidden="1" x14ac:dyDescent="0.25">
      <c r="A1760" s="342" t="s">
        <v>324</v>
      </c>
      <c r="B1760" s="342" t="s">
        <v>448</v>
      </c>
      <c r="C1760" s="343" t="s">
        <v>190</v>
      </c>
      <c r="D1760" s="344">
        <v>10930</v>
      </c>
      <c r="E1760" s="502">
        <v>10930</v>
      </c>
      <c r="F1760" s="499"/>
      <c r="G1760" s="344">
        <v>100</v>
      </c>
    </row>
    <row r="1761" spans="1:7" hidden="1" x14ac:dyDescent="0.25">
      <c r="A1761" s="345" t="s">
        <v>1508</v>
      </c>
      <c r="B1761" s="345" t="s">
        <v>293</v>
      </c>
      <c r="C1761" s="346" t="s">
        <v>450</v>
      </c>
      <c r="D1761" s="347">
        <v>10930</v>
      </c>
      <c r="E1761" s="503">
        <v>10930</v>
      </c>
      <c r="F1761" s="499"/>
      <c r="G1761" s="347">
        <v>100</v>
      </c>
    </row>
    <row r="1762" spans="1:7" hidden="1" x14ac:dyDescent="0.25">
      <c r="A1762" s="336" t="s">
        <v>352</v>
      </c>
      <c r="B1762" s="336" t="s">
        <v>1509</v>
      </c>
      <c r="C1762" s="337" t="s">
        <v>1510</v>
      </c>
      <c r="D1762" s="338">
        <v>870733</v>
      </c>
      <c r="E1762" s="498">
        <v>869811.56</v>
      </c>
      <c r="F1762" s="499"/>
      <c r="G1762" s="338">
        <v>99.894176515648311</v>
      </c>
    </row>
    <row r="1763" spans="1:7" hidden="1" x14ac:dyDescent="0.25">
      <c r="A1763" s="339" t="s">
        <v>324</v>
      </c>
      <c r="B1763" s="339" t="s">
        <v>354</v>
      </c>
      <c r="C1763" s="340" t="s">
        <v>24</v>
      </c>
      <c r="D1763" s="341">
        <v>870733</v>
      </c>
      <c r="E1763" s="506">
        <v>869811.56</v>
      </c>
      <c r="F1763" s="499"/>
      <c r="G1763" s="341">
        <v>99.894176515648311</v>
      </c>
    </row>
    <row r="1764" spans="1:7" hidden="1" x14ac:dyDescent="0.25">
      <c r="A1764" s="342" t="s">
        <v>324</v>
      </c>
      <c r="B1764" s="342" t="s">
        <v>366</v>
      </c>
      <c r="C1764" s="343" t="s">
        <v>38</v>
      </c>
      <c r="D1764" s="344">
        <v>867633</v>
      </c>
      <c r="E1764" s="502">
        <v>866958.95</v>
      </c>
      <c r="F1764" s="499"/>
      <c r="G1764" s="344">
        <v>99.92231162254086</v>
      </c>
    </row>
    <row r="1765" spans="1:7" hidden="1" x14ac:dyDescent="0.25">
      <c r="A1765" s="342" t="s">
        <v>324</v>
      </c>
      <c r="B1765" s="342" t="s">
        <v>367</v>
      </c>
      <c r="C1765" s="343" t="s">
        <v>138</v>
      </c>
      <c r="D1765" s="344">
        <v>194948</v>
      </c>
      <c r="E1765" s="502">
        <v>194916.74</v>
      </c>
      <c r="F1765" s="499"/>
      <c r="G1765" s="344">
        <v>99.98396495475717</v>
      </c>
    </row>
    <row r="1766" spans="1:7" hidden="1" x14ac:dyDescent="0.25">
      <c r="A1766" s="345" t="s">
        <v>1511</v>
      </c>
      <c r="B1766" s="345" t="s">
        <v>300</v>
      </c>
      <c r="C1766" s="346" t="s">
        <v>87</v>
      </c>
      <c r="D1766" s="347">
        <v>15000</v>
      </c>
      <c r="E1766" s="503">
        <v>14979</v>
      </c>
      <c r="F1766" s="499"/>
      <c r="G1766" s="347">
        <v>99.86</v>
      </c>
    </row>
    <row r="1767" spans="1:7" hidden="1" x14ac:dyDescent="0.25">
      <c r="A1767" s="345" t="s">
        <v>1512</v>
      </c>
      <c r="B1767" s="345" t="s">
        <v>301</v>
      </c>
      <c r="C1767" s="346" t="s">
        <v>371</v>
      </c>
      <c r="D1767" s="347">
        <v>165000</v>
      </c>
      <c r="E1767" s="503">
        <v>165465</v>
      </c>
      <c r="F1767" s="499"/>
      <c r="G1767" s="347">
        <v>100.28181818181818</v>
      </c>
    </row>
    <row r="1768" spans="1:7" hidden="1" x14ac:dyDescent="0.25">
      <c r="A1768" s="345" t="s">
        <v>1513</v>
      </c>
      <c r="B1768" s="345" t="s">
        <v>415</v>
      </c>
      <c r="C1768" s="346" t="s">
        <v>88</v>
      </c>
      <c r="D1768" s="347">
        <v>10000</v>
      </c>
      <c r="E1768" s="503">
        <v>9531.34</v>
      </c>
      <c r="F1768" s="499"/>
      <c r="G1768" s="347">
        <v>95.313400000000001</v>
      </c>
    </row>
    <row r="1769" spans="1:7" hidden="1" x14ac:dyDescent="0.25">
      <c r="A1769" s="345" t="s">
        <v>1514</v>
      </c>
      <c r="B1769" s="345" t="s">
        <v>417</v>
      </c>
      <c r="C1769" s="346" t="s">
        <v>418</v>
      </c>
      <c r="D1769" s="347">
        <v>4948</v>
      </c>
      <c r="E1769" s="503">
        <v>4941.3999999999996</v>
      </c>
      <c r="F1769" s="499"/>
      <c r="G1769" s="347">
        <v>99.866612772837513</v>
      </c>
    </row>
    <row r="1770" spans="1:7" hidden="1" x14ac:dyDescent="0.25">
      <c r="A1770" s="342" t="s">
        <v>324</v>
      </c>
      <c r="B1770" s="342" t="s">
        <v>419</v>
      </c>
      <c r="C1770" s="343" t="s">
        <v>108</v>
      </c>
      <c r="D1770" s="344">
        <v>497835</v>
      </c>
      <c r="E1770" s="502">
        <v>497742.3</v>
      </c>
      <c r="F1770" s="499"/>
      <c r="G1770" s="344">
        <v>99.981379372683719</v>
      </c>
    </row>
    <row r="1771" spans="1:7" hidden="1" x14ac:dyDescent="0.25">
      <c r="A1771" s="345" t="s">
        <v>1515</v>
      </c>
      <c r="B1771" s="345" t="s">
        <v>316</v>
      </c>
      <c r="C1771" s="346" t="s">
        <v>421</v>
      </c>
      <c r="D1771" s="347">
        <v>66000</v>
      </c>
      <c r="E1771" s="503">
        <v>65999.289999999994</v>
      </c>
      <c r="F1771" s="499"/>
      <c r="G1771" s="347">
        <v>99.998924242424238</v>
      </c>
    </row>
    <row r="1772" spans="1:7" hidden="1" x14ac:dyDescent="0.25">
      <c r="A1772" s="345" t="s">
        <v>1516</v>
      </c>
      <c r="B1772" s="345" t="s">
        <v>423</v>
      </c>
      <c r="C1772" s="346" t="s">
        <v>90</v>
      </c>
      <c r="D1772" s="347">
        <v>405000</v>
      </c>
      <c r="E1772" s="503">
        <v>404105.96</v>
      </c>
      <c r="F1772" s="499"/>
      <c r="G1772" s="347">
        <v>99.779249382716046</v>
      </c>
    </row>
    <row r="1773" spans="1:7" hidden="1" x14ac:dyDescent="0.25">
      <c r="A1773" s="345" t="s">
        <v>1517</v>
      </c>
      <c r="B1773" s="345" t="s">
        <v>318</v>
      </c>
      <c r="C1773" s="346" t="s">
        <v>425</v>
      </c>
      <c r="D1773" s="347">
        <v>26835</v>
      </c>
      <c r="E1773" s="503">
        <v>27637.05</v>
      </c>
      <c r="F1773" s="499"/>
      <c r="G1773" s="347">
        <v>102.98882057015092</v>
      </c>
    </row>
    <row r="1774" spans="1:7" hidden="1" x14ac:dyDescent="0.25">
      <c r="A1774" s="342" t="s">
        <v>324</v>
      </c>
      <c r="B1774" s="342" t="s">
        <v>429</v>
      </c>
      <c r="C1774" s="343" t="s">
        <v>110</v>
      </c>
      <c r="D1774" s="344">
        <v>174500</v>
      </c>
      <c r="E1774" s="502">
        <v>173949.91</v>
      </c>
      <c r="F1774" s="499"/>
      <c r="G1774" s="344">
        <v>99.684762177650427</v>
      </c>
    </row>
    <row r="1775" spans="1:7" hidden="1" x14ac:dyDescent="0.25">
      <c r="A1775" s="345" t="s">
        <v>1518</v>
      </c>
      <c r="B1775" s="345" t="s">
        <v>431</v>
      </c>
      <c r="C1775" s="346" t="s">
        <v>160</v>
      </c>
      <c r="D1775" s="347">
        <v>10000</v>
      </c>
      <c r="E1775" s="503">
        <v>8256.17</v>
      </c>
      <c r="F1775" s="499"/>
      <c r="G1775" s="347">
        <v>82.561700000000002</v>
      </c>
    </row>
    <row r="1776" spans="1:7" hidden="1" x14ac:dyDescent="0.25">
      <c r="A1776" s="345" t="s">
        <v>1519</v>
      </c>
      <c r="B1776" s="345" t="s">
        <v>433</v>
      </c>
      <c r="C1776" s="346" t="s">
        <v>95</v>
      </c>
      <c r="D1776" s="347">
        <v>27000</v>
      </c>
      <c r="E1776" s="503">
        <v>28641.14</v>
      </c>
      <c r="F1776" s="499"/>
      <c r="G1776" s="347">
        <v>106.0782962962963</v>
      </c>
    </row>
    <row r="1777" spans="1:7" hidden="1" x14ac:dyDescent="0.25">
      <c r="A1777" s="345" t="s">
        <v>1520</v>
      </c>
      <c r="B1777" s="345" t="s">
        <v>466</v>
      </c>
      <c r="C1777" s="346" t="s">
        <v>96</v>
      </c>
      <c r="D1777" s="347">
        <v>107000</v>
      </c>
      <c r="E1777" s="503">
        <v>105990.72</v>
      </c>
      <c r="F1777" s="499"/>
      <c r="G1777" s="347">
        <v>99.056747663551405</v>
      </c>
    </row>
    <row r="1778" spans="1:7" hidden="1" x14ac:dyDescent="0.25">
      <c r="A1778" s="345" t="s">
        <v>1521</v>
      </c>
      <c r="B1778" s="345" t="s">
        <v>312</v>
      </c>
      <c r="C1778" s="346" t="s">
        <v>97</v>
      </c>
      <c r="D1778" s="347">
        <v>8500</v>
      </c>
      <c r="E1778" s="503">
        <v>8500</v>
      </c>
      <c r="F1778" s="499"/>
      <c r="G1778" s="347">
        <v>100</v>
      </c>
    </row>
    <row r="1779" spans="1:7" hidden="1" x14ac:dyDescent="0.25">
      <c r="A1779" s="345" t="s">
        <v>1522</v>
      </c>
      <c r="B1779" s="345" t="s">
        <v>302</v>
      </c>
      <c r="C1779" s="346" t="s">
        <v>99</v>
      </c>
      <c r="D1779" s="347">
        <v>22000</v>
      </c>
      <c r="E1779" s="503">
        <v>22561.88</v>
      </c>
      <c r="F1779" s="499"/>
      <c r="G1779" s="347">
        <v>102.554</v>
      </c>
    </row>
    <row r="1780" spans="1:7" hidden="1" x14ac:dyDescent="0.25">
      <c r="A1780" s="342" t="s">
        <v>324</v>
      </c>
      <c r="B1780" s="342" t="s">
        <v>401</v>
      </c>
      <c r="C1780" s="343" t="s">
        <v>104</v>
      </c>
      <c r="D1780" s="344">
        <v>350</v>
      </c>
      <c r="E1780" s="502">
        <v>350</v>
      </c>
      <c r="F1780" s="499"/>
      <c r="G1780" s="344">
        <v>100</v>
      </c>
    </row>
    <row r="1781" spans="1:7" hidden="1" x14ac:dyDescent="0.25">
      <c r="A1781" s="345" t="s">
        <v>1523</v>
      </c>
      <c r="B1781" s="345" t="s">
        <v>294</v>
      </c>
      <c r="C1781" s="346" t="s">
        <v>101</v>
      </c>
      <c r="D1781" s="347">
        <v>0</v>
      </c>
      <c r="E1781" s="503">
        <v>0</v>
      </c>
      <c r="F1781" s="499"/>
      <c r="G1781" s="347">
        <v>0</v>
      </c>
    </row>
    <row r="1782" spans="1:7" hidden="1" x14ac:dyDescent="0.25">
      <c r="A1782" s="345" t="s">
        <v>1524</v>
      </c>
      <c r="B1782" s="345" t="s">
        <v>442</v>
      </c>
      <c r="C1782" s="346" t="s">
        <v>443</v>
      </c>
      <c r="D1782" s="347">
        <v>350</v>
      </c>
      <c r="E1782" s="503">
        <v>350</v>
      </c>
      <c r="F1782" s="499"/>
      <c r="G1782" s="347">
        <v>100</v>
      </c>
    </row>
    <row r="1783" spans="1:7" hidden="1" x14ac:dyDescent="0.25">
      <c r="A1783" s="342" t="s">
        <v>324</v>
      </c>
      <c r="B1783" s="342" t="s">
        <v>447</v>
      </c>
      <c r="C1783" s="343" t="s">
        <v>164</v>
      </c>
      <c r="D1783" s="344">
        <v>3100</v>
      </c>
      <c r="E1783" s="502">
        <v>2852.61</v>
      </c>
      <c r="F1783" s="499"/>
      <c r="G1783" s="344">
        <v>92.019677419354835</v>
      </c>
    </row>
    <row r="1784" spans="1:7" hidden="1" x14ac:dyDescent="0.25">
      <c r="A1784" s="342" t="s">
        <v>324</v>
      </c>
      <c r="B1784" s="342" t="s">
        <v>448</v>
      </c>
      <c r="C1784" s="343" t="s">
        <v>190</v>
      </c>
      <c r="D1784" s="344">
        <v>3100</v>
      </c>
      <c r="E1784" s="502">
        <v>2852.61</v>
      </c>
      <c r="F1784" s="499"/>
      <c r="G1784" s="344">
        <v>92.019677419354835</v>
      </c>
    </row>
    <row r="1785" spans="1:7" hidden="1" x14ac:dyDescent="0.25">
      <c r="A1785" s="345" t="s">
        <v>1525</v>
      </c>
      <c r="B1785" s="345" t="s">
        <v>293</v>
      </c>
      <c r="C1785" s="346" t="s">
        <v>450</v>
      </c>
      <c r="D1785" s="347">
        <v>3100</v>
      </c>
      <c r="E1785" s="503">
        <v>2852.61</v>
      </c>
      <c r="F1785" s="499"/>
      <c r="G1785" s="347">
        <v>92.019677419354835</v>
      </c>
    </row>
    <row r="1786" spans="1:7" hidden="1" x14ac:dyDescent="0.25">
      <c r="A1786" s="336" t="s">
        <v>352</v>
      </c>
      <c r="B1786" s="336" t="s">
        <v>1526</v>
      </c>
      <c r="C1786" s="337" t="s">
        <v>1527</v>
      </c>
      <c r="D1786" s="338">
        <v>896413.48</v>
      </c>
      <c r="E1786" s="498">
        <v>875086.47</v>
      </c>
      <c r="F1786" s="499"/>
      <c r="G1786" s="338">
        <v>97.620851261629852</v>
      </c>
    </row>
    <row r="1787" spans="1:7" hidden="1" x14ac:dyDescent="0.25">
      <c r="A1787" s="339" t="s">
        <v>324</v>
      </c>
      <c r="B1787" s="339" t="s">
        <v>354</v>
      </c>
      <c r="C1787" s="340" t="s">
        <v>24</v>
      </c>
      <c r="D1787" s="341">
        <v>896413.48</v>
      </c>
      <c r="E1787" s="506">
        <v>875086.47</v>
      </c>
      <c r="F1787" s="499"/>
      <c r="G1787" s="341">
        <v>97.620851261629852</v>
      </c>
    </row>
    <row r="1788" spans="1:7" hidden="1" x14ac:dyDescent="0.25">
      <c r="A1788" s="342" t="s">
        <v>324</v>
      </c>
      <c r="B1788" s="342" t="s">
        <v>366</v>
      </c>
      <c r="C1788" s="343" t="s">
        <v>38</v>
      </c>
      <c r="D1788" s="344">
        <v>892413.48</v>
      </c>
      <c r="E1788" s="502">
        <v>871086.47</v>
      </c>
      <c r="F1788" s="499"/>
      <c r="G1788" s="344">
        <v>97.610187376371769</v>
      </c>
    </row>
    <row r="1789" spans="1:7" hidden="1" x14ac:dyDescent="0.25">
      <c r="A1789" s="342" t="s">
        <v>324</v>
      </c>
      <c r="B1789" s="342" t="s">
        <v>367</v>
      </c>
      <c r="C1789" s="343" t="s">
        <v>138</v>
      </c>
      <c r="D1789" s="344">
        <v>307400</v>
      </c>
      <c r="E1789" s="502">
        <v>286072.99</v>
      </c>
      <c r="F1789" s="499"/>
      <c r="G1789" s="344">
        <v>93.062130774235527</v>
      </c>
    </row>
    <row r="1790" spans="1:7" hidden="1" x14ac:dyDescent="0.25">
      <c r="A1790" s="345" t="s">
        <v>1528</v>
      </c>
      <c r="B1790" s="345" t="s">
        <v>300</v>
      </c>
      <c r="C1790" s="346" t="s">
        <v>87</v>
      </c>
      <c r="D1790" s="347">
        <v>10000</v>
      </c>
      <c r="E1790" s="503">
        <v>13933.6</v>
      </c>
      <c r="F1790" s="499"/>
      <c r="G1790" s="347">
        <v>139.33600000000001</v>
      </c>
    </row>
    <row r="1791" spans="1:7" hidden="1" x14ac:dyDescent="0.25">
      <c r="A1791" s="345" t="s">
        <v>1529</v>
      </c>
      <c r="B1791" s="345" t="s">
        <v>301</v>
      </c>
      <c r="C1791" s="346" t="s">
        <v>371</v>
      </c>
      <c r="D1791" s="347">
        <v>295000</v>
      </c>
      <c r="E1791" s="503">
        <v>268774.39</v>
      </c>
      <c r="F1791" s="499"/>
      <c r="G1791" s="347">
        <v>91.109962711864412</v>
      </c>
    </row>
    <row r="1792" spans="1:7" hidden="1" x14ac:dyDescent="0.25">
      <c r="A1792" s="345" t="s">
        <v>1530</v>
      </c>
      <c r="B1792" s="345" t="s">
        <v>415</v>
      </c>
      <c r="C1792" s="346" t="s">
        <v>88</v>
      </c>
      <c r="D1792" s="347">
        <v>2400</v>
      </c>
      <c r="E1792" s="503">
        <v>3365</v>
      </c>
      <c r="F1792" s="499"/>
      <c r="G1792" s="347">
        <v>140.20833333333334</v>
      </c>
    </row>
    <row r="1793" spans="1:7" hidden="1" x14ac:dyDescent="0.25">
      <c r="A1793" s="342" t="s">
        <v>324</v>
      </c>
      <c r="B1793" s="342" t="s">
        <v>419</v>
      </c>
      <c r="C1793" s="343" t="s">
        <v>108</v>
      </c>
      <c r="D1793" s="344">
        <v>407404.81</v>
      </c>
      <c r="E1793" s="502">
        <v>407404.81</v>
      </c>
      <c r="F1793" s="499"/>
      <c r="G1793" s="344">
        <v>100</v>
      </c>
    </row>
    <row r="1794" spans="1:7" hidden="1" x14ac:dyDescent="0.25">
      <c r="A1794" s="345" t="s">
        <v>1531</v>
      </c>
      <c r="B1794" s="345" t="s">
        <v>316</v>
      </c>
      <c r="C1794" s="346" t="s">
        <v>421</v>
      </c>
      <c r="D1794" s="347">
        <v>190354.81</v>
      </c>
      <c r="E1794" s="503">
        <v>167861.8</v>
      </c>
      <c r="F1794" s="499"/>
      <c r="G1794" s="347">
        <v>88.183639804006006</v>
      </c>
    </row>
    <row r="1795" spans="1:7" hidden="1" x14ac:dyDescent="0.25">
      <c r="A1795" s="345" t="s">
        <v>1532</v>
      </c>
      <c r="B1795" s="345" t="s">
        <v>317</v>
      </c>
      <c r="C1795" s="346" t="s">
        <v>193</v>
      </c>
      <c r="D1795" s="347">
        <v>37050</v>
      </c>
      <c r="E1795" s="503">
        <v>43944.03</v>
      </c>
      <c r="F1795" s="499"/>
      <c r="G1795" s="347">
        <v>118.60736842105263</v>
      </c>
    </row>
    <row r="1796" spans="1:7" hidden="1" x14ac:dyDescent="0.25">
      <c r="A1796" s="345" t="s">
        <v>1533</v>
      </c>
      <c r="B1796" s="345" t="s">
        <v>423</v>
      </c>
      <c r="C1796" s="346" t="s">
        <v>90</v>
      </c>
      <c r="D1796" s="347">
        <v>142500</v>
      </c>
      <c r="E1796" s="503">
        <v>112983.35</v>
      </c>
      <c r="F1796" s="499"/>
      <c r="G1796" s="347">
        <v>79.28656140350877</v>
      </c>
    </row>
    <row r="1797" spans="1:7" hidden="1" x14ac:dyDescent="0.25">
      <c r="A1797" s="345" t="s">
        <v>1534</v>
      </c>
      <c r="B1797" s="345" t="s">
        <v>318</v>
      </c>
      <c r="C1797" s="346" t="s">
        <v>425</v>
      </c>
      <c r="D1797" s="347">
        <v>34500</v>
      </c>
      <c r="E1797" s="503">
        <v>79474.67</v>
      </c>
      <c r="F1797" s="499"/>
      <c r="G1797" s="347">
        <v>230.36136231884058</v>
      </c>
    </row>
    <row r="1798" spans="1:7" hidden="1" x14ac:dyDescent="0.25">
      <c r="A1798" s="345" t="s">
        <v>1535</v>
      </c>
      <c r="B1798" s="345" t="s">
        <v>427</v>
      </c>
      <c r="C1798" s="346" t="s">
        <v>428</v>
      </c>
      <c r="D1798" s="347">
        <v>3000</v>
      </c>
      <c r="E1798" s="503">
        <v>3140.96</v>
      </c>
      <c r="F1798" s="499"/>
      <c r="G1798" s="347">
        <v>104.69866666666667</v>
      </c>
    </row>
    <row r="1799" spans="1:7" hidden="1" x14ac:dyDescent="0.25">
      <c r="A1799" s="342" t="s">
        <v>324</v>
      </c>
      <c r="B1799" s="342" t="s">
        <v>429</v>
      </c>
      <c r="C1799" s="343" t="s">
        <v>110</v>
      </c>
      <c r="D1799" s="344">
        <v>148458.67000000001</v>
      </c>
      <c r="E1799" s="502">
        <v>148458.67000000001</v>
      </c>
      <c r="F1799" s="499"/>
      <c r="G1799" s="344">
        <v>100</v>
      </c>
    </row>
    <row r="1800" spans="1:7" hidden="1" x14ac:dyDescent="0.25">
      <c r="A1800" s="345" t="s">
        <v>1536</v>
      </c>
      <c r="B1800" s="345" t="s">
        <v>431</v>
      </c>
      <c r="C1800" s="346" t="s">
        <v>160</v>
      </c>
      <c r="D1800" s="347">
        <v>19000</v>
      </c>
      <c r="E1800" s="503">
        <v>16310.48</v>
      </c>
      <c r="F1800" s="499"/>
      <c r="G1800" s="347">
        <v>85.844631578947372</v>
      </c>
    </row>
    <row r="1801" spans="1:7" hidden="1" x14ac:dyDescent="0.25">
      <c r="A1801" s="345" t="s">
        <v>1537</v>
      </c>
      <c r="B1801" s="345" t="s">
        <v>463</v>
      </c>
      <c r="C1801" s="346" t="s">
        <v>94</v>
      </c>
      <c r="D1801" s="347">
        <v>700</v>
      </c>
      <c r="E1801" s="503">
        <v>700</v>
      </c>
      <c r="F1801" s="499"/>
      <c r="G1801" s="347">
        <v>100</v>
      </c>
    </row>
    <row r="1802" spans="1:7" hidden="1" x14ac:dyDescent="0.25">
      <c r="A1802" s="345" t="s">
        <v>1538</v>
      </c>
      <c r="B1802" s="345" t="s">
        <v>433</v>
      </c>
      <c r="C1802" s="346" t="s">
        <v>95</v>
      </c>
      <c r="D1802" s="347">
        <v>25000</v>
      </c>
      <c r="E1802" s="503">
        <v>22336.560000000001</v>
      </c>
      <c r="F1802" s="499"/>
      <c r="G1802" s="347">
        <v>89.346239999999995</v>
      </c>
    </row>
    <row r="1803" spans="1:7" hidden="1" x14ac:dyDescent="0.25">
      <c r="A1803" s="345" t="s">
        <v>1539</v>
      </c>
      <c r="B1803" s="345" t="s">
        <v>466</v>
      </c>
      <c r="C1803" s="346" t="s">
        <v>96</v>
      </c>
      <c r="D1803" s="347">
        <v>16750</v>
      </c>
      <c r="E1803" s="503">
        <v>18226.09</v>
      </c>
      <c r="F1803" s="499"/>
      <c r="G1803" s="347">
        <v>108.8124776119403</v>
      </c>
    </row>
    <row r="1804" spans="1:7" hidden="1" x14ac:dyDescent="0.25">
      <c r="A1804" s="345" t="s">
        <v>1540</v>
      </c>
      <c r="B1804" s="345" t="s">
        <v>312</v>
      </c>
      <c r="C1804" s="346" t="s">
        <v>97</v>
      </c>
      <c r="D1804" s="347">
        <v>8200</v>
      </c>
      <c r="E1804" s="503">
        <v>8180</v>
      </c>
      <c r="F1804" s="499"/>
      <c r="G1804" s="347">
        <v>99.756097560975604</v>
      </c>
    </row>
    <row r="1805" spans="1:7" hidden="1" x14ac:dyDescent="0.25">
      <c r="A1805" s="345" t="s">
        <v>1541</v>
      </c>
      <c r="B1805" s="345" t="s">
        <v>436</v>
      </c>
      <c r="C1805" s="346" t="s">
        <v>98</v>
      </c>
      <c r="D1805" s="347">
        <v>5000</v>
      </c>
      <c r="E1805" s="503">
        <v>2500</v>
      </c>
      <c r="F1805" s="499"/>
      <c r="G1805" s="347">
        <v>50</v>
      </c>
    </row>
    <row r="1806" spans="1:7" hidden="1" x14ac:dyDescent="0.25">
      <c r="A1806" s="345" t="s">
        <v>1542</v>
      </c>
      <c r="B1806" s="345" t="s">
        <v>302</v>
      </c>
      <c r="C1806" s="346" t="s">
        <v>99</v>
      </c>
      <c r="D1806" s="347">
        <v>34840</v>
      </c>
      <c r="E1806" s="503">
        <v>34836.25</v>
      </c>
      <c r="F1806" s="499"/>
      <c r="G1806" s="347">
        <v>99.989236509758896</v>
      </c>
    </row>
    <row r="1807" spans="1:7" hidden="1" x14ac:dyDescent="0.25">
      <c r="A1807" s="345" t="s">
        <v>1543</v>
      </c>
      <c r="B1807" s="345" t="s">
        <v>439</v>
      </c>
      <c r="C1807" s="346" t="s">
        <v>100</v>
      </c>
      <c r="D1807" s="347">
        <v>38968.67</v>
      </c>
      <c r="E1807" s="503">
        <v>45369.29</v>
      </c>
      <c r="F1807" s="499"/>
      <c r="G1807" s="347">
        <v>116.42504093673199</v>
      </c>
    </row>
    <row r="1808" spans="1:7" hidden="1" x14ac:dyDescent="0.25">
      <c r="A1808" s="342" t="s">
        <v>324</v>
      </c>
      <c r="B1808" s="342" t="s">
        <v>401</v>
      </c>
      <c r="C1808" s="343" t="s">
        <v>104</v>
      </c>
      <c r="D1808" s="344">
        <v>29150</v>
      </c>
      <c r="E1808" s="502">
        <v>29150</v>
      </c>
      <c r="F1808" s="499"/>
      <c r="G1808" s="344">
        <v>100</v>
      </c>
    </row>
    <row r="1809" spans="1:7" hidden="1" x14ac:dyDescent="0.25">
      <c r="A1809" s="345" t="s">
        <v>1544</v>
      </c>
      <c r="B1809" s="345" t="s">
        <v>310</v>
      </c>
      <c r="C1809" s="346" t="s">
        <v>163</v>
      </c>
      <c r="D1809" s="347">
        <v>12000</v>
      </c>
      <c r="E1809" s="503">
        <v>15446.97</v>
      </c>
      <c r="F1809" s="499"/>
      <c r="G1809" s="347">
        <v>128.72475</v>
      </c>
    </row>
    <row r="1810" spans="1:7" hidden="1" x14ac:dyDescent="0.25">
      <c r="A1810" s="345" t="s">
        <v>1545</v>
      </c>
      <c r="B1810" s="345" t="s">
        <v>294</v>
      </c>
      <c r="C1810" s="346" t="s">
        <v>101</v>
      </c>
      <c r="D1810" s="347">
        <v>500</v>
      </c>
      <c r="E1810" s="503">
        <v>228.93</v>
      </c>
      <c r="F1810" s="499"/>
      <c r="G1810" s="347">
        <v>45.786000000000001</v>
      </c>
    </row>
    <row r="1811" spans="1:7" hidden="1" x14ac:dyDescent="0.25">
      <c r="A1811" s="345" t="s">
        <v>1546</v>
      </c>
      <c r="B1811" s="345" t="s">
        <v>442</v>
      </c>
      <c r="C1811" s="346" t="s">
        <v>443</v>
      </c>
      <c r="D1811" s="347">
        <v>250</v>
      </c>
      <c r="E1811" s="503">
        <v>250</v>
      </c>
      <c r="F1811" s="499"/>
      <c r="G1811" s="347">
        <v>100</v>
      </c>
    </row>
    <row r="1812" spans="1:7" hidden="1" x14ac:dyDescent="0.25">
      <c r="A1812" s="345" t="s">
        <v>1547</v>
      </c>
      <c r="B1812" s="345" t="s">
        <v>314</v>
      </c>
      <c r="C1812" s="346" t="s">
        <v>445</v>
      </c>
      <c r="D1812" s="347">
        <v>1400</v>
      </c>
      <c r="E1812" s="503">
        <v>1370</v>
      </c>
      <c r="F1812" s="499"/>
      <c r="G1812" s="347">
        <v>97.857142857142861</v>
      </c>
    </row>
    <row r="1813" spans="1:7" hidden="1" x14ac:dyDescent="0.25">
      <c r="A1813" s="345" t="s">
        <v>1548</v>
      </c>
      <c r="B1813" s="345" t="s">
        <v>296</v>
      </c>
      <c r="C1813" s="346" t="s">
        <v>104</v>
      </c>
      <c r="D1813" s="347">
        <v>15000</v>
      </c>
      <c r="E1813" s="503">
        <v>11854.1</v>
      </c>
      <c r="F1813" s="499"/>
      <c r="G1813" s="347">
        <v>79.027333333333331</v>
      </c>
    </row>
    <row r="1814" spans="1:7" hidden="1" x14ac:dyDescent="0.25">
      <c r="A1814" s="342" t="s">
        <v>324</v>
      </c>
      <c r="B1814" s="342" t="s">
        <v>447</v>
      </c>
      <c r="C1814" s="343" t="s">
        <v>164</v>
      </c>
      <c r="D1814" s="344">
        <v>4000</v>
      </c>
      <c r="E1814" s="502">
        <v>4000</v>
      </c>
      <c r="F1814" s="499"/>
      <c r="G1814" s="344">
        <v>100</v>
      </c>
    </row>
    <row r="1815" spans="1:7" hidden="1" x14ac:dyDescent="0.25">
      <c r="A1815" s="342" t="s">
        <v>324</v>
      </c>
      <c r="B1815" s="342" t="s">
        <v>448</v>
      </c>
      <c r="C1815" s="343" t="s">
        <v>190</v>
      </c>
      <c r="D1815" s="344">
        <v>4000</v>
      </c>
      <c r="E1815" s="502">
        <v>4000</v>
      </c>
      <c r="F1815" s="499"/>
      <c r="G1815" s="344">
        <v>100</v>
      </c>
    </row>
    <row r="1816" spans="1:7" hidden="1" x14ac:dyDescent="0.25">
      <c r="A1816" s="345" t="s">
        <v>1549</v>
      </c>
      <c r="B1816" s="345" t="s">
        <v>293</v>
      </c>
      <c r="C1816" s="346" t="s">
        <v>450</v>
      </c>
      <c r="D1816" s="347">
        <v>4000</v>
      </c>
      <c r="E1816" s="503">
        <v>4000</v>
      </c>
      <c r="F1816" s="499"/>
      <c r="G1816" s="347">
        <v>100</v>
      </c>
    </row>
    <row r="1817" spans="1:7" hidden="1" x14ac:dyDescent="0.25">
      <c r="A1817" s="336" t="s">
        <v>352</v>
      </c>
      <c r="B1817" s="336" t="s">
        <v>1550</v>
      </c>
      <c r="C1817" s="337" t="s">
        <v>1551</v>
      </c>
      <c r="D1817" s="338">
        <v>692268</v>
      </c>
      <c r="E1817" s="498">
        <v>686470.76</v>
      </c>
      <c r="F1817" s="499"/>
      <c r="G1817" s="338">
        <v>99.162572876400475</v>
      </c>
    </row>
    <row r="1818" spans="1:7" hidden="1" x14ac:dyDescent="0.25">
      <c r="A1818" s="339" t="s">
        <v>324</v>
      </c>
      <c r="B1818" s="339" t="s">
        <v>354</v>
      </c>
      <c r="C1818" s="340" t="s">
        <v>24</v>
      </c>
      <c r="D1818" s="341">
        <v>692268</v>
      </c>
      <c r="E1818" s="506">
        <v>686470.76</v>
      </c>
      <c r="F1818" s="499"/>
      <c r="G1818" s="341">
        <v>99.162572876400475</v>
      </c>
    </row>
    <row r="1819" spans="1:7" hidden="1" x14ac:dyDescent="0.25">
      <c r="A1819" s="342" t="s">
        <v>324</v>
      </c>
      <c r="B1819" s="342" t="s">
        <v>366</v>
      </c>
      <c r="C1819" s="343" t="s">
        <v>38</v>
      </c>
      <c r="D1819" s="344">
        <v>689068</v>
      </c>
      <c r="E1819" s="502">
        <v>683270.76</v>
      </c>
      <c r="F1819" s="499"/>
      <c r="G1819" s="344">
        <v>99.158683903475421</v>
      </c>
    </row>
    <row r="1820" spans="1:7" hidden="1" x14ac:dyDescent="0.25">
      <c r="A1820" s="342" t="s">
        <v>324</v>
      </c>
      <c r="B1820" s="342" t="s">
        <v>367</v>
      </c>
      <c r="C1820" s="343" t="s">
        <v>138</v>
      </c>
      <c r="D1820" s="344">
        <v>288118.40000000002</v>
      </c>
      <c r="E1820" s="502">
        <v>282321.15999999997</v>
      </c>
      <c r="F1820" s="499"/>
      <c r="G1820" s="344">
        <v>97.987896642491421</v>
      </c>
    </row>
    <row r="1821" spans="1:7" hidden="1" x14ac:dyDescent="0.25">
      <c r="A1821" s="345" t="s">
        <v>1552</v>
      </c>
      <c r="B1821" s="345" t="s">
        <v>300</v>
      </c>
      <c r="C1821" s="346" t="s">
        <v>87</v>
      </c>
      <c r="D1821" s="347">
        <v>13000</v>
      </c>
      <c r="E1821" s="503">
        <v>15326</v>
      </c>
      <c r="F1821" s="499"/>
      <c r="G1821" s="347">
        <v>117.8923076923077</v>
      </c>
    </row>
    <row r="1822" spans="1:7" hidden="1" x14ac:dyDescent="0.25">
      <c r="A1822" s="345" t="s">
        <v>1553</v>
      </c>
      <c r="B1822" s="345" t="s">
        <v>301</v>
      </c>
      <c r="C1822" s="346" t="s">
        <v>371</v>
      </c>
      <c r="D1822" s="347">
        <v>270118.40000000002</v>
      </c>
      <c r="E1822" s="503">
        <v>262082.66</v>
      </c>
      <c r="F1822" s="499"/>
      <c r="G1822" s="347">
        <v>97.025104546746903</v>
      </c>
    </row>
    <row r="1823" spans="1:7" hidden="1" x14ac:dyDescent="0.25">
      <c r="A1823" s="345" t="s">
        <v>1554</v>
      </c>
      <c r="B1823" s="345" t="s">
        <v>415</v>
      </c>
      <c r="C1823" s="346" t="s">
        <v>88</v>
      </c>
      <c r="D1823" s="347">
        <v>5000</v>
      </c>
      <c r="E1823" s="503">
        <v>4912.5</v>
      </c>
      <c r="F1823" s="499"/>
      <c r="G1823" s="347">
        <v>98.25</v>
      </c>
    </row>
    <row r="1824" spans="1:7" hidden="1" x14ac:dyDescent="0.25">
      <c r="A1824" s="345" t="s">
        <v>1555</v>
      </c>
      <c r="B1824" s="345" t="s">
        <v>417</v>
      </c>
      <c r="C1824" s="346" t="s">
        <v>418</v>
      </c>
      <c r="D1824" s="347">
        <v>0</v>
      </c>
      <c r="E1824" s="503">
        <v>0</v>
      </c>
      <c r="F1824" s="499"/>
      <c r="G1824" s="347">
        <v>0</v>
      </c>
    </row>
    <row r="1825" spans="1:7" hidden="1" x14ac:dyDescent="0.25">
      <c r="A1825" s="342" t="s">
        <v>324</v>
      </c>
      <c r="B1825" s="342" t="s">
        <v>419</v>
      </c>
      <c r="C1825" s="343" t="s">
        <v>108</v>
      </c>
      <c r="D1825" s="344">
        <v>260449.6</v>
      </c>
      <c r="E1825" s="502">
        <v>260449.6</v>
      </c>
      <c r="F1825" s="499"/>
      <c r="G1825" s="344">
        <v>100</v>
      </c>
    </row>
    <row r="1826" spans="1:7" hidden="1" x14ac:dyDescent="0.25">
      <c r="A1826" s="345" t="s">
        <v>1556</v>
      </c>
      <c r="B1826" s="345" t="s">
        <v>316</v>
      </c>
      <c r="C1826" s="346" t="s">
        <v>421</v>
      </c>
      <c r="D1826" s="347">
        <v>97249.600000000006</v>
      </c>
      <c r="E1826" s="503">
        <v>93049.07</v>
      </c>
      <c r="F1826" s="499"/>
      <c r="G1826" s="347">
        <v>95.680671180138532</v>
      </c>
    </row>
    <row r="1827" spans="1:7" hidden="1" x14ac:dyDescent="0.25">
      <c r="A1827" s="345" t="s">
        <v>1557</v>
      </c>
      <c r="B1827" s="345" t="s">
        <v>317</v>
      </c>
      <c r="C1827" s="346" t="s">
        <v>193</v>
      </c>
      <c r="D1827" s="347">
        <v>1000</v>
      </c>
      <c r="E1827" s="503">
        <v>955.53</v>
      </c>
      <c r="F1827" s="499"/>
      <c r="G1827" s="347">
        <v>95.552999999999997</v>
      </c>
    </row>
    <row r="1828" spans="1:7" hidden="1" x14ac:dyDescent="0.25">
      <c r="A1828" s="345" t="s">
        <v>1558</v>
      </c>
      <c r="B1828" s="345" t="s">
        <v>423</v>
      </c>
      <c r="C1828" s="346" t="s">
        <v>90</v>
      </c>
      <c r="D1828" s="347">
        <v>120000</v>
      </c>
      <c r="E1828" s="503">
        <v>115667.07</v>
      </c>
      <c r="F1828" s="499"/>
      <c r="G1828" s="347">
        <v>96.389224999999996</v>
      </c>
    </row>
    <row r="1829" spans="1:7" hidden="1" x14ac:dyDescent="0.25">
      <c r="A1829" s="345" t="s">
        <v>1559</v>
      </c>
      <c r="B1829" s="345" t="s">
        <v>318</v>
      </c>
      <c r="C1829" s="346" t="s">
        <v>425</v>
      </c>
      <c r="D1829" s="347">
        <v>40000</v>
      </c>
      <c r="E1829" s="503">
        <v>49115.51</v>
      </c>
      <c r="F1829" s="499"/>
      <c r="G1829" s="347">
        <v>122.788775</v>
      </c>
    </row>
    <row r="1830" spans="1:7" hidden="1" x14ac:dyDescent="0.25">
      <c r="A1830" s="345" t="s">
        <v>1560</v>
      </c>
      <c r="B1830" s="345" t="s">
        <v>427</v>
      </c>
      <c r="C1830" s="346" t="s">
        <v>428</v>
      </c>
      <c r="D1830" s="347">
        <v>2200</v>
      </c>
      <c r="E1830" s="503">
        <v>1662.42</v>
      </c>
      <c r="F1830" s="499"/>
      <c r="G1830" s="347">
        <v>75.564545454545453</v>
      </c>
    </row>
    <row r="1831" spans="1:7" hidden="1" x14ac:dyDescent="0.25">
      <c r="A1831" s="342" t="s">
        <v>324</v>
      </c>
      <c r="B1831" s="342" t="s">
        <v>429</v>
      </c>
      <c r="C1831" s="343" t="s">
        <v>110</v>
      </c>
      <c r="D1831" s="344">
        <v>104500</v>
      </c>
      <c r="E1831" s="502">
        <v>104500</v>
      </c>
      <c r="F1831" s="499"/>
      <c r="G1831" s="344">
        <v>100</v>
      </c>
    </row>
    <row r="1832" spans="1:7" hidden="1" x14ac:dyDescent="0.25">
      <c r="A1832" s="345" t="s">
        <v>1561</v>
      </c>
      <c r="B1832" s="345" t="s">
        <v>431</v>
      </c>
      <c r="C1832" s="346" t="s">
        <v>160</v>
      </c>
      <c r="D1832" s="347">
        <v>12000</v>
      </c>
      <c r="E1832" s="503">
        <v>8879.6299999999992</v>
      </c>
      <c r="F1832" s="499"/>
      <c r="G1832" s="347">
        <v>73.996916666666664</v>
      </c>
    </row>
    <row r="1833" spans="1:7" hidden="1" x14ac:dyDescent="0.25">
      <c r="A1833" s="345" t="s">
        <v>1562</v>
      </c>
      <c r="B1833" s="345" t="s">
        <v>463</v>
      </c>
      <c r="C1833" s="346" t="s">
        <v>94</v>
      </c>
      <c r="D1833" s="347">
        <v>5000</v>
      </c>
      <c r="E1833" s="503">
        <v>5000</v>
      </c>
      <c r="F1833" s="499"/>
      <c r="G1833" s="347">
        <v>100</v>
      </c>
    </row>
    <row r="1834" spans="1:7" hidden="1" x14ac:dyDescent="0.25">
      <c r="A1834" s="345" t="s">
        <v>1563</v>
      </c>
      <c r="B1834" s="345" t="s">
        <v>433</v>
      </c>
      <c r="C1834" s="346" t="s">
        <v>95</v>
      </c>
      <c r="D1834" s="347">
        <v>22000</v>
      </c>
      <c r="E1834" s="503">
        <v>21176.720000000001</v>
      </c>
      <c r="F1834" s="499"/>
      <c r="G1834" s="347">
        <v>96.25781818181818</v>
      </c>
    </row>
    <row r="1835" spans="1:7" hidden="1" x14ac:dyDescent="0.25">
      <c r="A1835" s="345" t="s">
        <v>1564</v>
      </c>
      <c r="B1835" s="345" t="s">
        <v>466</v>
      </c>
      <c r="C1835" s="346" t="s">
        <v>96</v>
      </c>
      <c r="D1835" s="347">
        <v>7500</v>
      </c>
      <c r="E1835" s="503">
        <v>7500</v>
      </c>
      <c r="F1835" s="499"/>
      <c r="G1835" s="347">
        <v>100</v>
      </c>
    </row>
    <row r="1836" spans="1:7" hidden="1" x14ac:dyDescent="0.25">
      <c r="A1836" s="345" t="s">
        <v>1565</v>
      </c>
      <c r="B1836" s="345" t="s">
        <v>312</v>
      </c>
      <c r="C1836" s="346" t="s">
        <v>97</v>
      </c>
      <c r="D1836" s="347">
        <v>9500</v>
      </c>
      <c r="E1836" s="503">
        <v>6500</v>
      </c>
      <c r="F1836" s="499"/>
      <c r="G1836" s="347">
        <v>68.421052631578945</v>
      </c>
    </row>
    <row r="1837" spans="1:7" hidden="1" x14ac:dyDescent="0.25">
      <c r="A1837" s="345" t="s">
        <v>1566</v>
      </c>
      <c r="B1837" s="345" t="s">
        <v>436</v>
      </c>
      <c r="C1837" s="346" t="s">
        <v>98</v>
      </c>
      <c r="D1837" s="347">
        <v>1000</v>
      </c>
      <c r="E1837" s="503">
        <v>1000</v>
      </c>
      <c r="F1837" s="499"/>
      <c r="G1837" s="347">
        <v>100</v>
      </c>
    </row>
    <row r="1838" spans="1:7" hidden="1" x14ac:dyDescent="0.25">
      <c r="A1838" s="345" t="s">
        <v>1567</v>
      </c>
      <c r="B1838" s="345" t="s">
        <v>302</v>
      </c>
      <c r="C1838" s="346" t="s">
        <v>99</v>
      </c>
      <c r="D1838" s="347">
        <v>25000</v>
      </c>
      <c r="E1838" s="503">
        <v>25100.31</v>
      </c>
      <c r="F1838" s="499"/>
      <c r="G1838" s="347">
        <v>100.40124</v>
      </c>
    </row>
    <row r="1839" spans="1:7" hidden="1" x14ac:dyDescent="0.25">
      <c r="A1839" s="345" t="s">
        <v>1568</v>
      </c>
      <c r="B1839" s="345" t="s">
        <v>439</v>
      </c>
      <c r="C1839" s="346" t="s">
        <v>100</v>
      </c>
      <c r="D1839" s="347">
        <v>22500</v>
      </c>
      <c r="E1839" s="503">
        <v>29343.34</v>
      </c>
      <c r="F1839" s="499"/>
      <c r="G1839" s="347">
        <v>130.41484444444444</v>
      </c>
    </row>
    <row r="1840" spans="1:7" hidden="1" x14ac:dyDescent="0.25">
      <c r="A1840" s="342" t="s">
        <v>324</v>
      </c>
      <c r="B1840" s="342" t="s">
        <v>401</v>
      </c>
      <c r="C1840" s="343" t="s">
        <v>104</v>
      </c>
      <c r="D1840" s="344">
        <v>36000</v>
      </c>
      <c r="E1840" s="502">
        <v>36000</v>
      </c>
      <c r="F1840" s="499"/>
      <c r="G1840" s="344">
        <v>100</v>
      </c>
    </row>
    <row r="1841" spans="1:7" hidden="1" x14ac:dyDescent="0.25">
      <c r="A1841" s="345" t="s">
        <v>1569</v>
      </c>
      <c r="B1841" s="345" t="s">
        <v>310</v>
      </c>
      <c r="C1841" s="346" t="s">
        <v>163</v>
      </c>
      <c r="D1841" s="347">
        <v>10000</v>
      </c>
      <c r="E1841" s="503">
        <v>9029.5</v>
      </c>
      <c r="F1841" s="499"/>
      <c r="G1841" s="347">
        <v>90.295000000000002</v>
      </c>
    </row>
    <row r="1842" spans="1:7" hidden="1" x14ac:dyDescent="0.25">
      <c r="A1842" s="345" t="s">
        <v>1570</v>
      </c>
      <c r="B1842" s="345" t="s">
        <v>294</v>
      </c>
      <c r="C1842" s="346" t="s">
        <v>101</v>
      </c>
      <c r="D1842" s="347">
        <v>3500</v>
      </c>
      <c r="E1842" s="503">
        <v>1345.29</v>
      </c>
      <c r="F1842" s="499"/>
      <c r="G1842" s="347">
        <v>38.436857142857143</v>
      </c>
    </row>
    <row r="1843" spans="1:7" hidden="1" x14ac:dyDescent="0.25">
      <c r="A1843" s="345" t="s">
        <v>1571</v>
      </c>
      <c r="B1843" s="345" t="s">
        <v>442</v>
      </c>
      <c r="C1843" s="346" t="s">
        <v>443</v>
      </c>
      <c r="D1843" s="347">
        <v>1000</v>
      </c>
      <c r="E1843" s="503">
        <v>700</v>
      </c>
      <c r="F1843" s="499"/>
      <c r="G1843" s="347">
        <v>70</v>
      </c>
    </row>
    <row r="1844" spans="1:7" hidden="1" x14ac:dyDescent="0.25">
      <c r="A1844" s="345" t="s">
        <v>1572</v>
      </c>
      <c r="B1844" s="345" t="s">
        <v>314</v>
      </c>
      <c r="C1844" s="346" t="s">
        <v>445</v>
      </c>
      <c r="D1844" s="347">
        <v>1500</v>
      </c>
      <c r="E1844" s="503">
        <v>1451.25</v>
      </c>
      <c r="F1844" s="499"/>
      <c r="G1844" s="347">
        <v>96.75</v>
      </c>
    </row>
    <row r="1845" spans="1:7" hidden="1" x14ac:dyDescent="0.25">
      <c r="A1845" s="345" t="s">
        <v>1573</v>
      </c>
      <c r="B1845" s="345" t="s">
        <v>296</v>
      </c>
      <c r="C1845" s="346" t="s">
        <v>104</v>
      </c>
      <c r="D1845" s="347">
        <v>20000</v>
      </c>
      <c r="E1845" s="503">
        <v>23473.96</v>
      </c>
      <c r="F1845" s="499"/>
      <c r="G1845" s="347">
        <v>117.3698</v>
      </c>
    </row>
    <row r="1846" spans="1:7" hidden="1" x14ac:dyDescent="0.25">
      <c r="A1846" s="342" t="s">
        <v>324</v>
      </c>
      <c r="B1846" s="342" t="s">
        <v>447</v>
      </c>
      <c r="C1846" s="343" t="s">
        <v>164</v>
      </c>
      <c r="D1846" s="344">
        <v>3200</v>
      </c>
      <c r="E1846" s="502">
        <v>3200</v>
      </c>
      <c r="F1846" s="499"/>
      <c r="G1846" s="344">
        <v>100</v>
      </c>
    </row>
    <row r="1847" spans="1:7" hidden="1" x14ac:dyDescent="0.25">
      <c r="A1847" s="342" t="s">
        <v>324</v>
      </c>
      <c r="B1847" s="342" t="s">
        <v>448</v>
      </c>
      <c r="C1847" s="343" t="s">
        <v>190</v>
      </c>
      <c r="D1847" s="344">
        <v>3200</v>
      </c>
      <c r="E1847" s="502">
        <v>3200</v>
      </c>
      <c r="F1847" s="499"/>
      <c r="G1847" s="344">
        <v>100</v>
      </c>
    </row>
    <row r="1848" spans="1:7" hidden="1" x14ac:dyDescent="0.25">
      <c r="A1848" s="345" t="s">
        <v>1574</v>
      </c>
      <c r="B1848" s="345" t="s">
        <v>293</v>
      </c>
      <c r="C1848" s="346" t="s">
        <v>450</v>
      </c>
      <c r="D1848" s="347">
        <v>3200</v>
      </c>
      <c r="E1848" s="503">
        <v>3200</v>
      </c>
      <c r="F1848" s="499"/>
      <c r="G1848" s="347">
        <v>100</v>
      </c>
    </row>
    <row r="1849" spans="1:7" hidden="1" x14ac:dyDescent="0.25">
      <c r="A1849" s="336" t="s">
        <v>352</v>
      </c>
      <c r="B1849" s="336" t="s">
        <v>1259</v>
      </c>
      <c r="C1849" s="337" t="s">
        <v>1260</v>
      </c>
      <c r="D1849" s="338">
        <v>300455.7</v>
      </c>
      <c r="E1849" s="498">
        <v>300455.7</v>
      </c>
      <c r="F1849" s="499"/>
      <c r="G1849" s="338">
        <v>100</v>
      </c>
    </row>
    <row r="1850" spans="1:7" hidden="1" x14ac:dyDescent="0.25">
      <c r="A1850" s="339" t="s">
        <v>324</v>
      </c>
      <c r="B1850" s="339" t="s">
        <v>354</v>
      </c>
      <c r="C1850" s="340" t="s">
        <v>24</v>
      </c>
      <c r="D1850" s="341">
        <v>300455.7</v>
      </c>
      <c r="E1850" s="506">
        <v>300455.7</v>
      </c>
      <c r="F1850" s="499"/>
      <c r="G1850" s="341">
        <v>100</v>
      </c>
    </row>
    <row r="1851" spans="1:7" hidden="1" x14ac:dyDescent="0.25">
      <c r="A1851" s="342" t="s">
        <v>324</v>
      </c>
      <c r="B1851" s="342" t="s">
        <v>366</v>
      </c>
      <c r="C1851" s="343" t="s">
        <v>38</v>
      </c>
      <c r="D1851" s="344">
        <v>300455.7</v>
      </c>
      <c r="E1851" s="502">
        <v>300455.7</v>
      </c>
      <c r="F1851" s="499"/>
      <c r="G1851" s="344">
        <v>100</v>
      </c>
    </row>
    <row r="1852" spans="1:7" hidden="1" x14ac:dyDescent="0.25">
      <c r="A1852" s="342" t="s">
        <v>324</v>
      </c>
      <c r="B1852" s="342" t="s">
        <v>367</v>
      </c>
      <c r="C1852" s="343" t="s">
        <v>138</v>
      </c>
      <c r="D1852" s="344">
        <v>51000</v>
      </c>
      <c r="E1852" s="502">
        <v>51000</v>
      </c>
      <c r="F1852" s="499"/>
      <c r="G1852" s="344">
        <v>100</v>
      </c>
    </row>
    <row r="1853" spans="1:7" hidden="1" x14ac:dyDescent="0.25">
      <c r="A1853" s="345" t="s">
        <v>1575</v>
      </c>
      <c r="B1853" s="345" t="s">
        <v>301</v>
      </c>
      <c r="C1853" s="346" t="s">
        <v>371</v>
      </c>
      <c r="D1853" s="347">
        <v>51000</v>
      </c>
      <c r="E1853" s="503">
        <v>50519.86</v>
      </c>
      <c r="F1853" s="499"/>
      <c r="G1853" s="347">
        <v>99.058549019607838</v>
      </c>
    </row>
    <row r="1854" spans="1:7" hidden="1" x14ac:dyDescent="0.25">
      <c r="A1854" s="345" t="s">
        <v>1576</v>
      </c>
      <c r="B1854" s="345" t="s">
        <v>415</v>
      </c>
      <c r="C1854" s="346" t="s">
        <v>88</v>
      </c>
      <c r="D1854" s="347">
        <v>0</v>
      </c>
      <c r="E1854" s="503">
        <v>480.14</v>
      </c>
      <c r="F1854" s="499"/>
      <c r="G1854" s="347">
        <v>0</v>
      </c>
    </row>
    <row r="1855" spans="1:7" hidden="1" x14ac:dyDescent="0.25">
      <c r="A1855" s="342" t="s">
        <v>324</v>
      </c>
      <c r="B1855" s="342" t="s">
        <v>419</v>
      </c>
      <c r="C1855" s="343" t="s">
        <v>108</v>
      </c>
      <c r="D1855" s="344">
        <v>242687.18</v>
      </c>
      <c r="E1855" s="502">
        <v>242687.18</v>
      </c>
      <c r="F1855" s="499"/>
      <c r="G1855" s="344">
        <v>100</v>
      </c>
    </row>
    <row r="1856" spans="1:7" hidden="1" x14ac:dyDescent="0.25">
      <c r="A1856" s="345" t="s">
        <v>1577</v>
      </c>
      <c r="B1856" s="345" t="s">
        <v>423</v>
      </c>
      <c r="C1856" s="346" t="s">
        <v>90</v>
      </c>
      <c r="D1856" s="347">
        <v>242687.18</v>
      </c>
      <c r="E1856" s="503">
        <v>242687.18</v>
      </c>
      <c r="F1856" s="499"/>
      <c r="G1856" s="347">
        <v>100</v>
      </c>
    </row>
    <row r="1857" spans="1:7" hidden="1" x14ac:dyDescent="0.25">
      <c r="A1857" s="342" t="s">
        <v>324</v>
      </c>
      <c r="B1857" s="342" t="s">
        <v>429</v>
      </c>
      <c r="C1857" s="343" t="s">
        <v>110</v>
      </c>
      <c r="D1857" s="344">
        <v>6768.52</v>
      </c>
      <c r="E1857" s="502">
        <v>6768.52</v>
      </c>
      <c r="F1857" s="499"/>
      <c r="G1857" s="344">
        <v>100</v>
      </c>
    </row>
    <row r="1858" spans="1:7" hidden="1" x14ac:dyDescent="0.25">
      <c r="A1858" s="345" t="s">
        <v>1578</v>
      </c>
      <c r="B1858" s="345" t="s">
        <v>312</v>
      </c>
      <c r="C1858" s="346" t="s">
        <v>97</v>
      </c>
      <c r="D1858" s="347">
        <v>5500</v>
      </c>
      <c r="E1858" s="503">
        <v>5500</v>
      </c>
      <c r="F1858" s="499"/>
      <c r="G1858" s="347">
        <v>100</v>
      </c>
    </row>
    <row r="1859" spans="1:7" hidden="1" x14ac:dyDescent="0.25">
      <c r="A1859" s="345" t="s">
        <v>1579</v>
      </c>
      <c r="B1859" s="345" t="s">
        <v>439</v>
      </c>
      <c r="C1859" s="346" t="s">
        <v>100</v>
      </c>
      <c r="D1859" s="347">
        <v>1268.52</v>
      </c>
      <c r="E1859" s="503">
        <v>1268.52</v>
      </c>
      <c r="F1859" s="499"/>
      <c r="G1859" s="347">
        <v>100</v>
      </c>
    </row>
    <row r="1860" spans="1:7" hidden="1" x14ac:dyDescent="0.25">
      <c r="A1860" s="327" t="s">
        <v>348</v>
      </c>
      <c r="B1860" s="327" t="s">
        <v>1080</v>
      </c>
      <c r="C1860" s="328" t="s">
        <v>107</v>
      </c>
      <c r="D1860" s="329">
        <v>1246324.06</v>
      </c>
      <c r="E1860" s="507">
        <v>1232319.06</v>
      </c>
      <c r="F1860" s="499"/>
      <c r="G1860" s="329">
        <v>98.876295463637277</v>
      </c>
    </row>
    <row r="1861" spans="1:7" hidden="1" x14ac:dyDescent="0.25">
      <c r="A1861" s="330" t="s">
        <v>349</v>
      </c>
      <c r="B1861" s="330" t="s">
        <v>377</v>
      </c>
      <c r="C1861" s="331" t="s">
        <v>378</v>
      </c>
      <c r="D1861" s="332">
        <v>1246324.06</v>
      </c>
      <c r="E1861" s="504">
        <v>1232319.06</v>
      </c>
      <c r="F1861" s="499"/>
      <c r="G1861" s="332">
        <v>98.876295463637277</v>
      </c>
    </row>
    <row r="1862" spans="1:7" hidden="1" x14ac:dyDescent="0.25">
      <c r="A1862" s="333" t="s">
        <v>349</v>
      </c>
      <c r="B1862" s="333" t="s">
        <v>1257</v>
      </c>
      <c r="C1862" s="334" t="s">
        <v>1258</v>
      </c>
      <c r="D1862" s="335">
        <v>1246324.06</v>
      </c>
      <c r="E1862" s="505">
        <v>1232319.06</v>
      </c>
      <c r="F1862" s="499"/>
      <c r="G1862" s="335">
        <v>98.876295463637277</v>
      </c>
    </row>
    <row r="1863" spans="1:7" hidden="1" x14ac:dyDescent="0.25">
      <c r="A1863" s="336" t="s">
        <v>352</v>
      </c>
      <c r="B1863" s="336" t="s">
        <v>1264</v>
      </c>
      <c r="C1863" s="337" t="s">
        <v>1265</v>
      </c>
      <c r="D1863" s="338">
        <v>110492.82</v>
      </c>
      <c r="E1863" s="498">
        <v>110492.82</v>
      </c>
      <c r="F1863" s="499"/>
      <c r="G1863" s="338">
        <v>100</v>
      </c>
    </row>
    <row r="1864" spans="1:7" hidden="1" x14ac:dyDescent="0.25">
      <c r="A1864" s="339" t="s">
        <v>324</v>
      </c>
      <c r="B1864" s="339" t="s">
        <v>354</v>
      </c>
      <c r="C1864" s="340" t="s">
        <v>24</v>
      </c>
      <c r="D1864" s="341">
        <v>110492.82</v>
      </c>
      <c r="E1864" s="506">
        <v>110492.82</v>
      </c>
      <c r="F1864" s="499"/>
      <c r="G1864" s="341">
        <v>100</v>
      </c>
    </row>
    <row r="1865" spans="1:7" hidden="1" x14ac:dyDescent="0.25">
      <c r="A1865" s="342" t="s">
        <v>324</v>
      </c>
      <c r="B1865" s="342" t="s">
        <v>366</v>
      </c>
      <c r="C1865" s="343" t="s">
        <v>38</v>
      </c>
      <c r="D1865" s="344">
        <v>110492.82</v>
      </c>
      <c r="E1865" s="502">
        <v>110492.82</v>
      </c>
      <c r="F1865" s="499"/>
      <c r="G1865" s="344">
        <v>100</v>
      </c>
    </row>
    <row r="1866" spans="1:7" hidden="1" x14ac:dyDescent="0.25">
      <c r="A1866" s="342" t="s">
        <v>324</v>
      </c>
      <c r="B1866" s="342" t="s">
        <v>419</v>
      </c>
      <c r="C1866" s="343" t="s">
        <v>108</v>
      </c>
      <c r="D1866" s="344">
        <v>57160.44</v>
      </c>
      <c r="E1866" s="502">
        <v>57160.44</v>
      </c>
      <c r="F1866" s="499"/>
      <c r="G1866" s="344">
        <v>100</v>
      </c>
    </row>
    <row r="1867" spans="1:7" hidden="1" x14ac:dyDescent="0.25">
      <c r="A1867" s="345" t="s">
        <v>1580</v>
      </c>
      <c r="B1867" s="345" t="s">
        <v>303</v>
      </c>
      <c r="C1867" s="346" t="s">
        <v>975</v>
      </c>
      <c r="D1867" s="347">
        <v>57160.44</v>
      </c>
      <c r="E1867" s="503">
        <v>57160.44</v>
      </c>
      <c r="F1867" s="499"/>
      <c r="G1867" s="347">
        <v>100</v>
      </c>
    </row>
    <row r="1868" spans="1:7" hidden="1" x14ac:dyDescent="0.25">
      <c r="A1868" s="342" t="s">
        <v>324</v>
      </c>
      <c r="B1868" s="342" t="s">
        <v>429</v>
      </c>
      <c r="C1868" s="343" t="s">
        <v>110</v>
      </c>
      <c r="D1868" s="344">
        <v>53332.38</v>
      </c>
      <c r="E1868" s="502">
        <v>53332.38</v>
      </c>
      <c r="F1868" s="499"/>
      <c r="G1868" s="344">
        <v>100</v>
      </c>
    </row>
    <row r="1869" spans="1:7" hidden="1" x14ac:dyDescent="0.25">
      <c r="A1869" s="345" t="s">
        <v>1581</v>
      </c>
      <c r="B1869" s="345" t="s">
        <v>304</v>
      </c>
      <c r="C1869" s="346" t="s">
        <v>1083</v>
      </c>
      <c r="D1869" s="347">
        <v>53332.38</v>
      </c>
      <c r="E1869" s="503">
        <v>53332.38</v>
      </c>
      <c r="F1869" s="499"/>
      <c r="G1869" s="347">
        <v>100</v>
      </c>
    </row>
    <row r="1870" spans="1:7" hidden="1" x14ac:dyDescent="0.25">
      <c r="A1870" s="336" t="s">
        <v>352</v>
      </c>
      <c r="B1870" s="336" t="s">
        <v>1288</v>
      </c>
      <c r="C1870" s="337" t="s">
        <v>1289</v>
      </c>
      <c r="D1870" s="338">
        <v>105957.18</v>
      </c>
      <c r="E1870" s="498">
        <v>105957.18</v>
      </c>
      <c r="F1870" s="499"/>
      <c r="G1870" s="338">
        <v>100</v>
      </c>
    </row>
    <row r="1871" spans="1:7" hidden="1" x14ac:dyDescent="0.25">
      <c r="A1871" s="339" t="s">
        <v>324</v>
      </c>
      <c r="B1871" s="339" t="s">
        <v>354</v>
      </c>
      <c r="C1871" s="340" t="s">
        <v>24</v>
      </c>
      <c r="D1871" s="341">
        <v>105957.18</v>
      </c>
      <c r="E1871" s="506">
        <v>105957.18</v>
      </c>
      <c r="F1871" s="499"/>
      <c r="G1871" s="341">
        <v>100</v>
      </c>
    </row>
    <row r="1872" spans="1:7" hidden="1" x14ac:dyDescent="0.25">
      <c r="A1872" s="342" t="s">
        <v>324</v>
      </c>
      <c r="B1872" s="342" t="s">
        <v>366</v>
      </c>
      <c r="C1872" s="343" t="s">
        <v>38</v>
      </c>
      <c r="D1872" s="344">
        <v>105957.18</v>
      </c>
      <c r="E1872" s="502">
        <v>105957.18</v>
      </c>
      <c r="F1872" s="499"/>
      <c r="G1872" s="344">
        <v>100</v>
      </c>
    </row>
    <row r="1873" spans="1:7" hidden="1" x14ac:dyDescent="0.25">
      <c r="A1873" s="342" t="s">
        <v>324</v>
      </c>
      <c r="B1873" s="342" t="s">
        <v>419</v>
      </c>
      <c r="C1873" s="343" t="s">
        <v>108</v>
      </c>
      <c r="D1873" s="344">
        <v>51469.98</v>
      </c>
      <c r="E1873" s="502">
        <v>51469.98</v>
      </c>
      <c r="F1873" s="499"/>
      <c r="G1873" s="344">
        <v>100</v>
      </c>
    </row>
    <row r="1874" spans="1:7" hidden="1" x14ac:dyDescent="0.25">
      <c r="A1874" s="345" t="s">
        <v>1582</v>
      </c>
      <c r="B1874" s="345" t="s">
        <v>303</v>
      </c>
      <c r="C1874" s="346" t="s">
        <v>975</v>
      </c>
      <c r="D1874" s="347">
        <v>51469.98</v>
      </c>
      <c r="E1874" s="503">
        <v>51469.98</v>
      </c>
      <c r="F1874" s="499"/>
      <c r="G1874" s="347">
        <v>100</v>
      </c>
    </row>
    <row r="1875" spans="1:7" hidden="1" x14ac:dyDescent="0.25">
      <c r="A1875" s="342" t="s">
        <v>324</v>
      </c>
      <c r="B1875" s="342" t="s">
        <v>429</v>
      </c>
      <c r="C1875" s="343" t="s">
        <v>110</v>
      </c>
      <c r="D1875" s="344">
        <v>54487.199999999997</v>
      </c>
      <c r="E1875" s="502">
        <v>54487.199999999997</v>
      </c>
      <c r="F1875" s="499"/>
      <c r="G1875" s="344">
        <v>100</v>
      </c>
    </row>
    <row r="1876" spans="1:7" hidden="1" x14ac:dyDescent="0.25">
      <c r="A1876" s="345" t="s">
        <v>1583</v>
      </c>
      <c r="B1876" s="345" t="s">
        <v>304</v>
      </c>
      <c r="C1876" s="346" t="s">
        <v>1083</v>
      </c>
      <c r="D1876" s="347">
        <v>54487.199999999997</v>
      </c>
      <c r="E1876" s="503">
        <v>54487.199999999997</v>
      </c>
      <c r="F1876" s="499"/>
      <c r="G1876" s="347">
        <v>100</v>
      </c>
    </row>
    <row r="1877" spans="1:7" hidden="1" x14ac:dyDescent="0.25">
      <c r="A1877" s="336" t="s">
        <v>352</v>
      </c>
      <c r="B1877" s="336" t="s">
        <v>1310</v>
      </c>
      <c r="C1877" s="337" t="s">
        <v>1311</v>
      </c>
      <c r="D1877" s="338">
        <v>73399.53</v>
      </c>
      <c r="E1877" s="498">
        <v>73399.53</v>
      </c>
      <c r="F1877" s="499"/>
      <c r="G1877" s="338">
        <v>100</v>
      </c>
    </row>
    <row r="1878" spans="1:7" hidden="1" x14ac:dyDescent="0.25">
      <c r="A1878" s="339" t="s">
        <v>324</v>
      </c>
      <c r="B1878" s="339" t="s">
        <v>354</v>
      </c>
      <c r="C1878" s="340" t="s">
        <v>24</v>
      </c>
      <c r="D1878" s="341">
        <v>73399.53</v>
      </c>
      <c r="E1878" s="506">
        <v>73399.53</v>
      </c>
      <c r="F1878" s="499"/>
      <c r="G1878" s="341">
        <v>100</v>
      </c>
    </row>
    <row r="1879" spans="1:7" hidden="1" x14ac:dyDescent="0.25">
      <c r="A1879" s="342" t="s">
        <v>324</v>
      </c>
      <c r="B1879" s="342" t="s">
        <v>366</v>
      </c>
      <c r="C1879" s="343" t="s">
        <v>38</v>
      </c>
      <c r="D1879" s="344">
        <v>73399.53</v>
      </c>
      <c r="E1879" s="502">
        <v>73399.53</v>
      </c>
      <c r="F1879" s="499"/>
      <c r="G1879" s="344">
        <v>100</v>
      </c>
    </row>
    <row r="1880" spans="1:7" hidden="1" x14ac:dyDescent="0.25">
      <c r="A1880" s="342" t="s">
        <v>324</v>
      </c>
      <c r="B1880" s="342" t="s">
        <v>419</v>
      </c>
      <c r="C1880" s="343" t="s">
        <v>108</v>
      </c>
      <c r="D1880" s="344">
        <v>30000</v>
      </c>
      <c r="E1880" s="502">
        <v>30000</v>
      </c>
      <c r="F1880" s="499"/>
      <c r="G1880" s="344">
        <v>100</v>
      </c>
    </row>
    <row r="1881" spans="1:7" hidden="1" x14ac:dyDescent="0.25">
      <c r="A1881" s="345" t="s">
        <v>1584</v>
      </c>
      <c r="B1881" s="345" t="s">
        <v>303</v>
      </c>
      <c r="C1881" s="346" t="s">
        <v>975</v>
      </c>
      <c r="D1881" s="347">
        <v>30000</v>
      </c>
      <c r="E1881" s="503">
        <v>30000</v>
      </c>
      <c r="F1881" s="499"/>
      <c r="G1881" s="347">
        <v>100</v>
      </c>
    </row>
    <row r="1882" spans="1:7" hidden="1" x14ac:dyDescent="0.25">
      <c r="A1882" s="342" t="s">
        <v>324</v>
      </c>
      <c r="B1882" s="342" t="s">
        <v>429</v>
      </c>
      <c r="C1882" s="343" t="s">
        <v>110</v>
      </c>
      <c r="D1882" s="344">
        <v>43399.53</v>
      </c>
      <c r="E1882" s="502">
        <v>43399.53</v>
      </c>
      <c r="F1882" s="499"/>
      <c r="G1882" s="344">
        <v>100</v>
      </c>
    </row>
    <row r="1883" spans="1:7" hidden="1" x14ac:dyDescent="0.25">
      <c r="A1883" s="345" t="s">
        <v>1585</v>
      </c>
      <c r="B1883" s="345" t="s">
        <v>304</v>
      </c>
      <c r="C1883" s="346" t="s">
        <v>1083</v>
      </c>
      <c r="D1883" s="347">
        <v>43399.53</v>
      </c>
      <c r="E1883" s="503">
        <v>43399.53</v>
      </c>
      <c r="F1883" s="499"/>
      <c r="G1883" s="347">
        <v>100</v>
      </c>
    </row>
    <row r="1884" spans="1:7" hidden="1" x14ac:dyDescent="0.25">
      <c r="A1884" s="336" t="s">
        <v>352</v>
      </c>
      <c r="B1884" s="336" t="s">
        <v>1323</v>
      </c>
      <c r="C1884" s="337" t="s">
        <v>1324</v>
      </c>
      <c r="D1884" s="338">
        <v>38319.480000000003</v>
      </c>
      <c r="E1884" s="498">
        <v>35204.89</v>
      </c>
      <c r="F1884" s="499"/>
      <c r="G1884" s="338">
        <v>91.872045236521998</v>
      </c>
    </row>
    <row r="1885" spans="1:7" hidden="1" x14ac:dyDescent="0.25">
      <c r="A1885" s="339" t="s">
        <v>324</v>
      </c>
      <c r="B1885" s="339" t="s">
        <v>354</v>
      </c>
      <c r="C1885" s="340" t="s">
        <v>24</v>
      </c>
      <c r="D1885" s="341">
        <v>38319.480000000003</v>
      </c>
      <c r="E1885" s="506">
        <v>35204.89</v>
      </c>
      <c r="F1885" s="499"/>
      <c r="G1885" s="341">
        <v>91.872045236521998</v>
      </c>
    </row>
    <row r="1886" spans="1:7" hidden="1" x14ac:dyDescent="0.25">
      <c r="A1886" s="342" t="s">
        <v>324</v>
      </c>
      <c r="B1886" s="342" t="s">
        <v>366</v>
      </c>
      <c r="C1886" s="343" t="s">
        <v>38</v>
      </c>
      <c r="D1886" s="344">
        <v>38319.480000000003</v>
      </c>
      <c r="E1886" s="502">
        <v>35204.89</v>
      </c>
      <c r="F1886" s="499"/>
      <c r="G1886" s="344">
        <v>91.872045236521998</v>
      </c>
    </row>
    <row r="1887" spans="1:7" hidden="1" x14ac:dyDescent="0.25">
      <c r="A1887" s="342" t="s">
        <v>324</v>
      </c>
      <c r="B1887" s="342" t="s">
        <v>419</v>
      </c>
      <c r="C1887" s="343" t="s">
        <v>108</v>
      </c>
      <c r="D1887" s="344">
        <v>3000</v>
      </c>
      <c r="E1887" s="502">
        <v>2269.4299999999998</v>
      </c>
      <c r="F1887" s="499"/>
      <c r="G1887" s="344">
        <v>75.647666666666666</v>
      </c>
    </row>
    <row r="1888" spans="1:7" hidden="1" x14ac:dyDescent="0.25">
      <c r="A1888" s="345" t="s">
        <v>1586</v>
      </c>
      <c r="B1888" s="345" t="s">
        <v>303</v>
      </c>
      <c r="C1888" s="346" t="s">
        <v>975</v>
      </c>
      <c r="D1888" s="347">
        <v>3000</v>
      </c>
      <c r="E1888" s="503">
        <v>2269.4299999999998</v>
      </c>
      <c r="F1888" s="499"/>
      <c r="G1888" s="347">
        <v>75.647666666666666</v>
      </c>
    </row>
    <row r="1889" spans="1:7" hidden="1" x14ac:dyDescent="0.25">
      <c r="A1889" s="342" t="s">
        <v>324</v>
      </c>
      <c r="B1889" s="342" t="s">
        <v>429</v>
      </c>
      <c r="C1889" s="343" t="s">
        <v>110</v>
      </c>
      <c r="D1889" s="344">
        <v>35319.480000000003</v>
      </c>
      <c r="E1889" s="502">
        <v>32935.46</v>
      </c>
      <c r="F1889" s="499"/>
      <c r="G1889" s="344">
        <v>93.250127125314421</v>
      </c>
    </row>
    <row r="1890" spans="1:7" hidden="1" x14ac:dyDescent="0.25">
      <c r="A1890" s="345" t="s">
        <v>1587</v>
      </c>
      <c r="B1890" s="345" t="s">
        <v>304</v>
      </c>
      <c r="C1890" s="346" t="s">
        <v>1083</v>
      </c>
      <c r="D1890" s="347">
        <v>35319.480000000003</v>
      </c>
      <c r="E1890" s="503">
        <v>32935.46</v>
      </c>
      <c r="F1890" s="499"/>
      <c r="G1890" s="347">
        <v>93.250127125314421</v>
      </c>
    </row>
    <row r="1891" spans="1:7" hidden="1" x14ac:dyDescent="0.25">
      <c r="A1891" s="336" t="s">
        <v>352</v>
      </c>
      <c r="B1891" s="336" t="s">
        <v>1329</v>
      </c>
      <c r="C1891" s="337" t="s">
        <v>1330</v>
      </c>
      <c r="D1891" s="338">
        <v>124831.5</v>
      </c>
      <c r="E1891" s="498">
        <v>124831.5</v>
      </c>
      <c r="F1891" s="499"/>
      <c r="G1891" s="338">
        <v>100</v>
      </c>
    </row>
    <row r="1892" spans="1:7" hidden="1" x14ac:dyDescent="0.25">
      <c r="A1892" s="339" t="s">
        <v>324</v>
      </c>
      <c r="B1892" s="339" t="s">
        <v>354</v>
      </c>
      <c r="C1892" s="340" t="s">
        <v>24</v>
      </c>
      <c r="D1892" s="341">
        <v>124831.5</v>
      </c>
      <c r="E1892" s="506">
        <v>124831.5</v>
      </c>
      <c r="F1892" s="499"/>
      <c r="G1892" s="341">
        <v>100</v>
      </c>
    </row>
    <row r="1893" spans="1:7" hidden="1" x14ac:dyDescent="0.25">
      <c r="A1893" s="342" t="s">
        <v>324</v>
      </c>
      <c r="B1893" s="342" t="s">
        <v>366</v>
      </c>
      <c r="C1893" s="343" t="s">
        <v>38</v>
      </c>
      <c r="D1893" s="344">
        <v>124831.5</v>
      </c>
      <c r="E1893" s="502">
        <v>124831.5</v>
      </c>
      <c r="F1893" s="499"/>
      <c r="G1893" s="344">
        <v>100</v>
      </c>
    </row>
    <row r="1894" spans="1:7" hidden="1" x14ac:dyDescent="0.25">
      <c r="A1894" s="342" t="s">
        <v>324</v>
      </c>
      <c r="B1894" s="342" t="s">
        <v>419</v>
      </c>
      <c r="C1894" s="343" t="s">
        <v>108</v>
      </c>
      <c r="D1894" s="344">
        <v>9000</v>
      </c>
      <c r="E1894" s="502">
        <v>9000</v>
      </c>
      <c r="F1894" s="499"/>
      <c r="G1894" s="344">
        <v>100</v>
      </c>
    </row>
    <row r="1895" spans="1:7" hidden="1" x14ac:dyDescent="0.25">
      <c r="A1895" s="345" t="s">
        <v>1588</v>
      </c>
      <c r="B1895" s="345" t="s">
        <v>303</v>
      </c>
      <c r="C1895" s="346" t="s">
        <v>975</v>
      </c>
      <c r="D1895" s="347">
        <v>9000</v>
      </c>
      <c r="E1895" s="503">
        <v>9000</v>
      </c>
      <c r="F1895" s="499"/>
      <c r="G1895" s="347">
        <v>100</v>
      </c>
    </row>
    <row r="1896" spans="1:7" hidden="1" x14ac:dyDescent="0.25">
      <c r="A1896" s="342" t="s">
        <v>324</v>
      </c>
      <c r="B1896" s="342" t="s">
        <v>429</v>
      </c>
      <c r="C1896" s="343" t="s">
        <v>110</v>
      </c>
      <c r="D1896" s="344">
        <v>115831.5</v>
      </c>
      <c r="E1896" s="502">
        <v>115831.5</v>
      </c>
      <c r="F1896" s="499"/>
      <c r="G1896" s="344">
        <v>100</v>
      </c>
    </row>
    <row r="1897" spans="1:7" hidden="1" x14ac:dyDescent="0.25">
      <c r="A1897" s="345" t="s">
        <v>1589</v>
      </c>
      <c r="B1897" s="345" t="s">
        <v>304</v>
      </c>
      <c r="C1897" s="346" t="s">
        <v>1083</v>
      </c>
      <c r="D1897" s="347">
        <v>115831.5</v>
      </c>
      <c r="E1897" s="503">
        <v>115831.5</v>
      </c>
      <c r="F1897" s="499"/>
      <c r="G1897" s="347">
        <v>100</v>
      </c>
    </row>
    <row r="1898" spans="1:7" hidden="1" x14ac:dyDescent="0.25">
      <c r="A1898" s="336" t="s">
        <v>352</v>
      </c>
      <c r="B1898" s="336" t="s">
        <v>1353</v>
      </c>
      <c r="C1898" s="337" t="s">
        <v>1354</v>
      </c>
      <c r="D1898" s="338">
        <v>70229.7</v>
      </c>
      <c r="E1898" s="498">
        <v>70229.7</v>
      </c>
      <c r="F1898" s="499"/>
      <c r="G1898" s="338">
        <v>100</v>
      </c>
    </row>
    <row r="1899" spans="1:7" hidden="1" x14ac:dyDescent="0.25">
      <c r="A1899" s="339" t="s">
        <v>324</v>
      </c>
      <c r="B1899" s="339" t="s">
        <v>354</v>
      </c>
      <c r="C1899" s="340" t="s">
        <v>24</v>
      </c>
      <c r="D1899" s="341">
        <v>70229.7</v>
      </c>
      <c r="E1899" s="506">
        <v>70229.7</v>
      </c>
      <c r="F1899" s="499"/>
      <c r="G1899" s="341">
        <v>100</v>
      </c>
    </row>
    <row r="1900" spans="1:7" hidden="1" x14ac:dyDescent="0.25">
      <c r="A1900" s="342" t="s">
        <v>324</v>
      </c>
      <c r="B1900" s="342" t="s">
        <v>366</v>
      </c>
      <c r="C1900" s="343" t="s">
        <v>38</v>
      </c>
      <c r="D1900" s="344">
        <v>70229.7</v>
      </c>
      <c r="E1900" s="502">
        <v>70229.7</v>
      </c>
      <c r="F1900" s="499"/>
      <c r="G1900" s="344">
        <v>100</v>
      </c>
    </row>
    <row r="1901" spans="1:7" hidden="1" x14ac:dyDescent="0.25">
      <c r="A1901" s="342" t="s">
        <v>324</v>
      </c>
      <c r="B1901" s="342" t="s">
        <v>419</v>
      </c>
      <c r="C1901" s="343" t="s">
        <v>108</v>
      </c>
      <c r="D1901" s="344">
        <v>7229.7</v>
      </c>
      <c r="E1901" s="502">
        <v>7229.7</v>
      </c>
      <c r="F1901" s="499"/>
      <c r="G1901" s="344">
        <v>100</v>
      </c>
    </row>
    <row r="1902" spans="1:7" hidden="1" x14ac:dyDescent="0.25">
      <c r="A1902" s="345" t="s">
        <v>1590</v>
      </c>
      <c r="B1902" s="345" t="s">
        <v>303</v>
      </c>
      <c r="C1902" s="346" t="s">
        <v>975</v>
      </c>
      <c r="D1902" s="347">
        <v>7229.7</v>
      </c>
      <c r="E1902" s="503">
        <v>7229.7</v>
      </c>
      <c r="F1902" s="499"/>
      <c r="G1902" s="347">
        <v>100</v>
      </c>
    </row>
    <row r="1903" spans="1:7" hidden="1" x14ac:dyDescent="0.25">
      <c r="A1903" s="342" t="s">
        <v>324</v>
      </c>
      <c r="B1903" s="342" t="s">
        <v>429</v>
      </c>
      <c r="C1903" s="343" t="s">
        <v>110</v>
      </c>
      <c r="D1903" s="344">
        <v>63000</v>
      </c>
      <c r="E1903" s="502">
        <v>63000</v>
      </c>
      <c r="F1903" s="499"/>
      <c r="G1903" s="344">
        <v>100</v>
      </c>
    </row>
    <row r="1904" spans="1:7" hidden="1" x14ac:dyDescent="0.25">
      <c r="A1904" s="345" t="s">
        <v>1591</v>
      </c>
      <c r="B1904" s="345" t="s">
        <v>304</v>
      </c>
      <c r="C1904" s="346" t="s">
        <v>1083</v>
      </c>
      <c r="D1904" s="347">
        <v>63000</v>
      </c>
      <c r="E1904" s="503">
        <v>63000</v>
      </c>
      <c r="F1904" s="499"/>
      <c r="G1904" s="347">
        <v>100</v>
      </c>
    </row>
    <row r="1905" spans="1:7" hidden="1" x14ac:dyDescent="0.25">
      <c r="A1905" s="336" t="s">
        <v>352</v>
      </c>
      <c r="B1905" s="336" t="s">
        <v>1371</v>
      </c>
      <c r="C1905" s="337" t="s">
        <v>1372</v>
      </c>
      <c r="D1905" s="338">
        <v>77103.960000000006</v>
      </c>
      <c r="E1905" s="498">
        <v>66439.850000000006</v>
      </c>
      <c r="F1905" s="499"/>
      <c r="G1905" s="338">
        <v>86.169179896856136</v>
      </c>
    </row>
    <row r="1906" spans="1:7" hidden="1" x14ac:dyDescent="0.25">
      <c r="A1906" s="339" t="s">
        <v>324</v>
      </c>
      <c r="B1906" s="339" t="s">
        <v>354</v>
      </c>
      <c r="C1906" s="340" t="s">
        <v>24</v>
      </c>
      <c r="D1906" s="341">
        <v>77103.960000000006</v>
      </c>
      <c r="E1906" s="506">
        <v>66439.850000000006</v>
      </c>
      <c r="F1906" s="499"/>
      <c r="G1906" s="341">
        <v>86.169179896856136</v>
      </c>
    </row>
    <row r="1907" spans="1:7" hidden="1" x14ac:dyDescent="0.25">
      <c r="A1907" s="342" t="s">
        <v>324</v>
      </c>
      <c r="B1907" s="342" t="s">
        <v>366</v>
      </c>
      <c r="C1907" s="343" t="s">
        <v>38</v>
      </c>
      <c r="D1907" s="344">
        <v>77103.960000000006</v>
      </c>
      <c r="E1907" s="502">
        <v>66439.850000000006</v>
      </c>
      <c r="F1907" s="499"/>
      <c r="G1907" s="344">
        <v>86.169179896856136</v>
      </c>
    </row>
    <row r="1908" spans="1:7" hidden="1" x14ac:dyDescent="0.25">
      <c r="A1908" s="342" t="s">
        <v>324</v>
      </c>
      <c r="B1908" s="342" t="s">
        <v>419</v>
      </c>
      <c r="C1908" s="343" t="s">
        <v>108</v>
      </c>
      <c r="D1908" s="344">
        <v>47103.96</v>
      </c>
      <c r="E1908" s="502">
        <v>47103.96</v>
      </c>
      <c r="F1908" s="499"/>
      <c r="G1908" s="344">
        <v>100</v>
      </c>
    </row>
    <row r="1909" spans="1:7" hidden="1" x14ac:dyDescent="0.25">
      <c r="A1909" s="345" t="s">
        <v>1592</v>
      </c>
      <c r="B1909" s="345" t="s">
        <v>303</v>
      </c>
      <c r="C1909" s="346" t="s">
        <v>975</v>
      </c>
      <c r="D1909" s="347">
        <v>47103.96</v>
      </c>
      <c r="E1909" s="503">
        <v>47103.96</v>
      </c>
      <c r="F1909" s="499"/>
      <c r="G1909" s="347">
        <v>100</v>
      </c>
    </row>
    <row r="1910" spans="1:7" hidden="1" x14ac:dyDescent="0.25">
      <c r="A1910" s="342" t="s">
        <v>324</v>
      </c>
      <c r="B1910" s="342" t="s">
        <v>429</v>
      </c>
      <c r="C1910" s="343" t="s">
        <v>110</v>
      </c>
      <c r="D1910" s="344">
        <v>30000</v>
      </c>
      <c r="E1910" s="502">
        <v>19335.89</v>
      </c>
      <c r="F1910" s="499"/>
      <c r="G1910" s="344">
        <v>64.452966666666669</v>
      </c>
    </row>
    <row r="1911" spans="1:7" hidden="1" x14ac:dyDescent="0.25">
      <c r="A1911" s="345" t="s">
        <v>1593</v>
      </c>
      <c r="B1911" s="345" t="s">
        <v>304</v>
      </c>
      <c r="C1911" s="346" t="s">
        <v>1083</v>
      </c>
      <c r="D1911" s="347">
        <v>30000</v>
      </c>
      <c r="E1911" s="503">
        <v>19335.89</v>
      </c>
      <c r="F1911" s="499"/>
      <c r="G1911" s="347">
        <v>64.452966666666669</v>
      </c>
    </row>
    <row r="1912" spans="1:7" hidden="1" x14ac:dyDescent="0.25">
      <c r="A1912" s="336" t="s">
        <v>352</v>
      </c>
      <c r="B1912" s="336" t="s">
        <v>1396</v>
      </c>
      <c r="C1912" s="337" t="s">
        <v>1397</v>
      </c>
      <c r="D1912" s="338">
        <v>58302.36</v>
      </c>
      <c r="E1912" s="498">
        <v>58281.19</v>
      </c>
      <c r="F1912" s="499"/>
      <c r="G1912" s="338">
        <v>99.963689291479795</v>
      </c>
    </row>
    <row r="1913" spans="1:7" hidden="1" x14ac:dyDescent="0.25">
      <c r="A1913" s="339" t="s">
        <v>324</v>
      </c>
      <c r="B1913" s="339" t="s">
        <v>354</v>
      </c>
      <c r="C1913" s="340" t="s">
        <v>24</v>
      </c>
      <c r="D1913" s="341">
        <v>58302.36</v>
      </c>
      <c r="E1913" s="506">
        <v>58281.19</v>
      </c>
      <c r="F1913" s="499"/>
      <c r="G1913" s="341">
        <v>99.963689291479795</v>
      </c>
    </row>
    <row r="1914" spans="1:7" hidden="1" x14ac:dyDescent="0.25">
      <c r="A1914" s="342" t="s">
        <v>324</v>
      </c>
      <c r="B1914" s="342" t="s">
        <v>366</v>
      </c>
      <c r="C1914" s="343" t="s">
        <v>38</v>
      </c>
      <c r="D1914" s="344">
        <v>58302.36</v>
      </c>
      <c r="E1914" s="502">
        <v>58281.19</v>
      </c>
      <c r="F1914" s="499"/>
      <c r="G1914" s="344">
        <v>99.963689291479795</v>
      </c>
    </row>
    <row r="1915" spans="1:7" hidden="1" x14ac:dyDescent="0.25">
      <c r="A1915" s="342" t="s">
        <v>324</v>
      </c>
      <c r="B1915" s="342" t="s">
        <v>419</v>
      </c>
      <c r="C1915" s="343" t="s">
        <v>108</v>
      </c>
      <c r="D1915" s="344">
        <v>24302.36</v>
      </c>
      <c r="E1915" s="502">
        <v>24302.36</v>
      </c>
      <c r="F1915" s="499"/>
      <c r="G1915" s="344">
        <v>100</v>
      </c>
    </row>
    <row r="1916" spans="1:7" hidden="1" x14ac:dyDescent="0.25">
      <c r="A1916" s="345" t="s">
        <v>1594</v>
      </c>
      <c r="B1916" s="345" t="s">
        <v>303</v>
      </c>
      <c r="C1916" s="346" t="s">
        <v>975</v>
      </c>
      <c r="D1916" s="347">
        <v>24302.36</v>
      </c>
      <c r="E1916" s="503">
        <v>24302.36</v>
      </c>
      <c r="F1916" s="499"/>
      <c r="G1916" s="347">
        <v>100</v>
      </c>
    </row>
    <row r="1917" spans="1:7" hidden="1" x14ac:dyDescent="0.25">
      <c r="A1917" s="342" t="s">
        <v>324</v>
      </c>
      <c r="B1917" s="342" t="s">
        <v>429</v>
      </c>
      <c r="C1917" s="343" t="s">
        <v>110</v>
      </c>
      <c r="D1917" s="344">
        <v>34000</v>
      </c>
      <c r="E1917" s="502">
        <v>33978.83</v>
      </c>
      <c r="F1917" s="499"/>
      <c r="G1917" s="344">
        <v>99.937735294117644</v>
      </c>
    </row>
    <row r="1918" spans="1:7" hidden="1" x14ac:dyDescent="0.25">
      <c r="A1918" s="345" t="s">
        <v>1595</v>
      </c>
      <c r="B1918" s="345" t="s">
        <v>304</v>
      </c>
      <c r="C1918" s="346" t="s">
        <v>1083</v>
      </c>
      <c r="D1918" s="347">
        <v>34000</v>
      </c>
      <c r="E1918" s="503">
        <v>33978.83</v>
      </c>
      <c r="F1918" s="499"/>
      <c r="G1918" s="347">
        <v>99.937735294117644</v>
      </c>
    </row>
    <row r="1919" spans="1:7" hidden="1" x14ac:dyDescent="0.25">
      <c r="A1919" s="345" t="s">
        <v>1596</v>
      </c>
      <c r="B1919" s="345" t="s">
        <v>436</v>
      </c>
      <c r="C1919" s="346" t="s">
        <v>98</v>
      </c>
      <c r="D1919" s="347">
        <v>0</v>
      </c>
      <c r="E1919" s="503">
        <v>0</v>
      </c>
      <c r="F1919" s="499"/>
      <c r="G1919" s="347">
        <v>0</v>
      </c>
    </row>
    <row r="1920" spans="1:7" hidden="1" x14ac:dyDescent="0.25">
      <c r="A1920" s="336" t="s">
        <v>352</v>
      </c>
      <c r="B1920" s="336" t="s">
        <v>1419</v>
      </c>
      <c r="C1920" s="337" t="s">
        <v>1420</v>
      </c>
      <c r="D1920" s="338">
        <v>83885.22</v>
      </c>
      <c r="E1920" s="498">
        <v>83885.22</v>
      </c>
      <c r="F1920" s="499"/>
      <c r="G1920" s="338">
        <v>100</v>
      </c>
    </row>
    <row r="1921" spans="1:7" hidden="1" x14ac:dyDescent="0.25">
      <c r="A1921" s="339" t="s">
        <v>324</v>
      </c>
      <c r="B1921" s="339" t="s">
        <v>354</v>
      </c>
      <c r="C1921" s="340" t="s">
        <v>24</v>
      </c>
      <c r="D1921" s="341">
        <v>83885.22</v>
      </c>
      <c r="E1921" s="506">
        <v>83885.22</v>
      </c>
      <c r="F1921" s="499"/>
      <c r="G1921" s="341">
        <v>100</v>
      </c>
    </row>
    <row r="1922" spans="1:7" hidden="1" x14ac:dyDescent="0.25">
      <c r="A1922" s="342" t="s">
        <v>324</v>
      </c>
      <c r="B1922" s="342" t="s">
        <v>366</v>
      </c>
      <c r="C1922" s="343" t="s">
        <v>38</v>
      </c>
      <c r="D1922" s="344">
        <v>83885.22</v>
      </c>
      <c r="E1922" s="502">
        <v>83885.22</v>
      </c>
      <c r="F1922" s="499"/>
      <c r="G1922" s="344">
        <v>100</v>
      </c>
    </row>
    <row r="1923" spans="1:7" hidden="1" x14ac:dyDescent="0.25">
      <c r="A1923" s="342" t="s">
        <v>324</v>
      </c>
      <c r="B1923" s="342" t="s">
        <v>419</v>
      </c>
      <c r="C1923" s="343" t="s">
        <v>108</v>
      </c>
      <c r="D1923" s="344">
        <v>42038.04</v>
      </c>
      <c r="E1923" s="502">
        <v>42038.04</v>
      </c>
      <c r="F1923" s="499"/>
      <c r="G1923" s="344">
        <v>100</v>
      </c>
    </row>
    <row r="1924" spans="1:7" hidden="1" x14ac:dyDescent="0.25">
      <c r="A1924" s="345" t="s">
        <v>1597</v>
      </c>
      <c r="B1924" s="345" t="s">
        <v>303</v>
      </c>
      <c r="C1924" s="346" t="s">
        <v>975</v>
      </c>
      <c r="D1924" s="347">
        <v>42038.04</v>
      </c>
      <c r="E1924" s="503">
        <v>42038.04</v>
      </c>
      <c r="F1924" s="499"/>
      <c r="G1924" s="347">
        <v>100</v>
      </c>
    </row>
    <row r="1925" spans="1:7" hidden="1" x14ac:dyDescent="0.25">
      <c r="A1925" s="342" t="s">
        <v>324</v>
      </c>
      <c r="B1925" s="342" t="s">
        <v>429</v>
      </c>
      <c r="C1925" s="343" t="s">
        <v>110</v>
      </c>
      <c r="D1925" s="344">
        <v>41847.18</v>
      </c>
      <c r="E1925" s="502">
        <v>41847.18</v>
      </c>
      <c r="F1925" s="499"/>
      <c r="G1925" s="344">
        <v>100</v>
      </c>
    </row>
    <row r="1926" spans="1:7" hidden="1" x14ac:dyDescent="0.25">
      <c r="A1926" s="345" t="s">
        <v>1598</v>
      </c>
      <c r="B1926" s="345" t="s">
        <v>304</v>
      </c>
      <c r="C1926" s="346" t="s">
        <v>1083</v>
      </c>
      <c r="D1926" s="347">
        <v>41847.18</v>
      </c>
      <c r="E1926" s="503">
        <v>41847.18</v>
      </c>
      <c r="F1926" s="499"/>
      <c r="G1926" s="347">
        <v>100</v>
      </c>
    </row>
    <row r="1927" spans="1:7" hidden="1" x14ac:dyDescent="0.25">
      <c r="A1927" s="336" t="s">
        <v>352</v>
      </c>
      <c r="B1927" s="336" t="s">
        <v>1446</v>
      </c>
      <c r="C1927" s="337" t="s">
        <v>1447</v>
      </c>
      <c r="D1927" s="338">
        <v>67218.06</v>
      </c>
      <c r="E1927" s="498">
        <v>67217.64</v>
      </c>
      <c r="F1927" s="499"/>
      <c r="G1927" s="338">
        <v>99.999375167923617</v>
      </c>
    </row>
    <row r="1928" spans="1:7" hidden="1" x14ac:dyDescent="0.25">
      <c r="A1928" s="339" t="s">
        <v>324</v>
      </c>
      <c r="B1928" s="339" t="s">
        <v>354</v>
      </c>
      <c r="C1928" s="340" t="s">
        <v>24</v>
      </c>
      <c r="D1928" s="341">
        <v>67218.06</v>
      </c>
      <c r="E1928" s="506">
        <v>67217.64</v>
      </c>
      <c r="F1928" s="499"/>
      <c r="G1928" s="341">
        <v>99.999375167923617</v>
      </c>
    </row>
    <row r="1929" spans="1:7" hidden="1" x14ac:dyDescent="0.25">
      <c r="A1929" s="342" t="s">
        <v>324</v>
      </c>
      <c r="B1929" s="342" t="s">
        <v>366</v>
      </c>
      <c r="C1929" s="343" t="s">
        <v>38</v>
      </c>
      <c r="D1929" s="344">
        <v>67218.06</v>
      </c>
      <c r="E1929" s="502">
        <v>67217.64</v>
      </c>
      <c r="F1929" s="499"/>
      <c r="G1929" s="344">
        <v>99.999375167923617</v>
      </c>
    </row>
    <row r="1930" spans="1:7" hidden="1" x14ac:dyDescent="0.25">
      <c r="A1930" s="342" t="s">
        <v>324</v>
      </c>
      <c r="B1930" s="342" t="s">
        <v>419</v>
      </c>
      <c r="C1930" s="343" t="s">
        <v>108</v>
      </c>
      <c r="D1930" s="344">
        <v>14013.06</v>
      </c>
      <c r="E1930" s="502">
        <v>14013.06</v>
      </c>
      <c r="F1930" s="499"/>
      <c r="G1930" s="344">
        <v>100</v>
      </c>
    </row>
    <row r="1931" spans="1:7" hidden="1" x14ac:dyDescent="0.25">
      <c r="A1931" s="345" t="s">
        <v>1599</v>
      </c>
      <c r="B1931" s="345" t="s">
        <v>303</v>
      </c>
      <c r="C1931" s="346" t="s">
        <v>975</v>
      </c>
      <c r="D1931" s="347">
        <v>14013.06</v>
      </c>
      <c r="E1931" s="503">
        <v>14013.06</v>
      </c>
      <c r="F1931" s="499"/>
      <c r="G1931" s="347">
        <v>100</v>
      </c>
    </row>
    <row r="1932" spans="1:7" hidden="1" x14ac:dyDescent="0.25">
      <c r="A1932" s="342" t="s">
        <v>324</v>
      </c>
      <c r="B1932" s="342" t="s">
        <v>429</v>
      </c>
      <c r="C1932" s="343" t="s">
        <v>110</v>
      </c>
      <c r="D1932" s="344">
        <v>53205</v>
      </c>
      <c r="E1932" s="502">
        <v>53204.58</v>
      </c>
      <c r="F1932" s="499"/>
      <c r="G1932" s="344">
        <v>99.999210600507467</v>
      </c>
    </row>
    <row r="1933" spans="1:7" hidden="1" x14ac:dyDescent="0.25">
      <c r="A1933" s="345" t="s">
        <v>1600</v>
      </c>
      <c r="B1933" s="345" t="s">
        <v>304</v>
      </c>
      <c r="C1933" s="346" t="s">
        <v>1083</v>
      </c>
      <c r="D1933" s="347">
        <v>53205</v>
      </c>
      <c r="E1933" s="503">
        <v>53204.58</v>
      </c>
      <c r="F1933" s="499"/>
      <c r="G1933" s="347">
        <v>99.999210600507467</v>
      </c>
    </row>
    <row r="1934" spans="1:7" hidden="1" x14ac:dyDescent="0.25">
      <c r="A1934" s="336" t="s">
        <v>352</v>
      </c>
      <c r="B1934" s="336" t="s">
        <v>1466</v>
      </c>
      <c r="C1934" s="337" t="s">
        <v>1467</v>
      </c>
      <c r="D1934" s="338">
        <v>76521.84</v>
      </c>
      <c r="E1934" s="498">
        <v>76521.84</v>
      </c>
      <c r="F1934" s="499"/>
      <c r="G1934" s="338">
        <v>100</v>
      </c>
    </row>
    <row r="1935" spans="1:7" hidden="1" x14ac:dyDescent="0.25">
      <c r="A1935" s="339" t="s">
        <v>324</v>
      </c>
      <c r="B1935" s="339" t="s">
        <v>354</v>
      </c>
      <c r="C1935" s="340" t="s">
        <v>24</v>
      </c>
      <c r="D1935" s="341">
        <v>76521.84</v>
      </c>
      <c r="E1935" s="506">
        <v>76521.84</v>
      </c>
      <c r="F1935" s="499"/>
      <c r="G1935" s="341">
        <v>100</v>
      </c>
    </row>
    <row r="1936" spans="1:7" hidden="1" x14ac:dyDescent="0.25">
      <c r="A1936" s="342" t="s">
        <v>324</v>
      </c>
      <c r="B1936" s="342" t="s">
        <v>366</v>
      </c>
      <c r="C1936" s="343" t="s">
        <v>38</v>
      </c>
      <c r="D1936" s="344">
        <v>76521.84</v>
      </c>
      <c r="E1936" s="502">
        <v>76521.84</v>
      </c>
      <c r="F1936" s="499"/>
      <c r="G1936" s="344">
        <v>100</v>
      </c>
    </row>
    <row r="1937" spans="1:7" hidden="1" x14ac:dyDescent="0.25">
      <c r="A1937" s="342" t="s">
        <v>324</v>
      </c>
      <c r="B1937" s="342" t="s">
        <v>419</v>
      </c>
      <c r="C1937" s="343" t="s">
        <v>108</v>
      </c>
      <c r="D1937" s="344">
        <v>40396.44</v>
      </c>
      <c r="E1937" s="502">
        <v>40396.44</v>
      </c>
      <c r="F1937" s="499"/>
      <c r="G1937" s="344">
        <v>100</v>
      </c>
    </row>
    <row r="1938" spans="1:7" hidden="1" x14ac:dyDescent="0.25">
      <c r="A1938" s="345" t="s">
        <v>1601</v>
      </c>
      <c r="B1938" s="345" t="s">
        <v>303</v>
      </c>
      <c r="C1938" s="346" t="s">
        <v>975</v>
      </c>
      <c r="D1938" s="347">
        <v>40396.44</v>
      </c>
      <c r="E1938" s="503">
        <v>40396.44</v>
      </c>
      <c r="F1938" s="499"/>
      <c r="G1938" s="347">
        <v>100</v>
      </c>
    </row>
    <row r="1939" spans="1:7" hidden="1" x14ac:dyDescent="0.25">
      <c r="A1939" s="342" t="s">
        <v>324</v>
      </c>
      <c r="B1939" s="342" t="s">
        <v>429</v>
      </c>
      <c r="C1939" s="343" t="s">
        <v>110</v>
      </c>
      <c r="D1939" s="344">
        <v>36125.4</v>
      </c>
      <c r="E1939" s="502">
        <v>36125.4</v>
      </c>
      <c r="F1939" s="499"/>
      <c r="G1939" s="344">
        <v>100</v>
      </c>
    </row>
    <row r="1940" spans="1:7" hidden="1" x14ac:dyDescent="0.25">
      <c r="A1940" s="345" t="s">
        <v>1602</v>
      </c>
      <c r="B1940" s="345" t="s">
        <v>304</v>
      </c>
      <c r="C1940" s="346" t="s">
        <v>1083</v>
      </c>
      <c r="D1940" s="347">
        <v>36125.4</v>
      </c>
      <c r="E1940" s="503">
        <v>36125.4</v>
      </c>
      <c r="F1940" s="499"/>
      <c r="G1940" s="347">
        <v>100</v>
      </c>
    </row>
    <row r="1941" spans="1:7" hidden="1" x14ac:dyDescent="0.25">
      <c r="A1941" s="336" t="s">
        <v>352</v>
      </c>
      <c r="B1941" s="336" t="s">
        <v>1487</v>
      </c>
      <c r="C1941" s="337" t="s">
        <v>1488</v>
      </c>
      <c r="D1941" s="338">
        <v>94084.38</v>
      </c>
      <c r="E1941" s="498">
        <v>94084.38</v>
      </c>
      <c r="F1941" s="499"/>
      <c r="G1941" s="338">
        <v>100</v>
      </c>
    </row>
    <row r="1942" spans="1:7" hidden="1" x14ac:dyDescent="0.25">
      <c r="A1942" s="339" t="s">
        <v>324</v>
      </c>
      <c r="B1942" s="339" t="s">
        <v>354</v>
      </c>
      <c r="C1942" s="340" t="s">
        <v>24</v>
      </c>
      <c r="D1942" s="341">
        <v>94084.38</v>
      </c>
      <c r="E1942" s="506">
        <v>94084.38</v>
      </c>
      <c r="F1942" s="499"/>
      <c r="G1942" s="341">
        <v>100</v>
      </c>
    </row>
    <row r="1943" spans="1:7" hidden="1" x14ac:dyDescent="0.25">
      <c r="A1943" s="342" t="s">
        <v>324</v>
      </c>
      <c r="B1943" s="342" t="s">
        <v>366</v>
      </c>
      <c r="C1943" s="343" t="s">
        <v>38</v>
      </c>
      <c r="D1943" s="344">
        <v>94084.38</v>
      </c>
      <c r="E1943" s="502">
        <v>94084.38</v>
      </c>
      <c r="F1943" s="499"/>
      <c r="G1943" s="344">
        <v>100</v>
      </c>
    </row>
    <row r="1944" spans="1:7" hidden="1" x14ac:dyDescent="0.25">
      <c r="A1944" s="342" t="s">
        <v>324</v>
      </c>
      <c r="B1944" s="342" t="s">
        <v>419</v>
      </c>
      <c r="C1944" s="343" t="s">
        <v>108</v>
      </c>
      <c r="D1944" s="344">
        <v>54084.38</v>
      </c>
      <c r="E1944" s="502">
        <v>54084.38</v>
      </c>
      <c r="F1944" s="499"/>
      <c r="G1944" s="344">
        <v>100</v>
      </c>
    </row>
    <row r="1945" spans="1:7" hidden="1" x14ac:dyDescent="0.25">
      <c r="A1945" s="345" t="s">
        <v>1603</v>
      </c>
      <c r="B1945" s="345" t="s">
        <v>303</v>
      </c>
      <c r="C1945" s="346" t="s">
        <v>975</v>
      </c>
      <c r="D1945" s="347">
        <v>54084.38</v>
      </c>
      <c r="E1945" s="503">
        <v>54084.38</v>
      </c>
      <c r="F1945" s="499"/>
      <c r="G1945" s="347">
        <v>100</v>
      </c>
    </row>
    <row r="1946" spans="1:7" hidden="1" x14ac:dyDescent="0.25">
      <c r="A1946" s="342" t="s">
        <v>324</v>
      </c>
      <c r="B1946" s="342" t="s">
        <v>429</v>
      </c>
      <c r="C1946" s="343" t="s">
        <v>110</v>
      </c>
      <c r="D1946" s="344">
        <v>40000</v>
      </c>
      <c r="E1946" s="502">
        <v>40000</v>
      </c>
      <c r="F1946" s="499"/>
      <c r="G1946" s="344">
        <v>100</v>
      </c>
    </row>
    <row r="1947" spans="1:7" hidden="1" x14ac:dyDescent="0.25">
      <c r="A1947" s="345" t="s">
        <v>1604</v>
      </c>
      <c r="B1947" s="345" t="s">
        <v>304</v>
      </c>
      <c r="C1947" s="346" t="s">
        <v>1083</v>
      </c>
      <c r="D1947" s="347">
        <v>40000</v>
      </c>
      <c r="E1947" s="503">
        <v>40000</v>
      </c>
      <c r="F1947" s="499"/>
      <c r="G1947" s="347">
        <v>100</v>
      </c>
    </row>
    <row r="1948" spans="1:7" hidden="1" x14ac:dyDescent="0.25">
      <c r="A1948" s="336" t="s">
        <v>352</v>
      </c>
      <c r="B1948" s="336" t="s">
        <v>1509</v>
      </c>
      <c r="C1948" s="337" t="s">
        <v>1510</v>
      </c>
      <c r="D1948" s="338">
        <v>73664.639999999999</v>
      </c>
      <c r="E1948" s="498">
        <v>73459.929999999993</v>
      </c>
      <c r="F1948" s="499"/>
      <c r="G1948" s="338">
        <v>99.722105476928959</v>
      </c>
    </row>
    <row r="1949" spans="1:7" hidden="1" x14ac:dyDescent="0.25">
      <c r="A1949" s="339" t="s">
        <v>324</v>
      </c>
      <c r="B1949" s="339" t="s">
        <v>354</v>
      </c>
      <c r="C1949" s="340" t="s">
        <v>24</v>
      </c>
      <c r="D1949" s="341">
        <v>73664.639999999999</v>
      </c>
      <c r="E1949" s="506">
        <v>73459.929999999993</v>
      </c>
      <c r="F1949" s="499"/>
      <c r="G1949" s="341">
        <v>99.722105476928959</v>
      </c>
    </row>
    <row r="1950" spans="1:7" hidden="1" x14ac:dyDescent="0.25">
      <c r="A1950" s="342" t="s">
        <v>324</v>
      </c>
      <c r="B1950" s="342" t="s">
        <v>366</v>
      </c>
      <c r="C1950" s="343" t="s">
        <v>38</v>
      </c>
      <c r="D1950" s="344">
        <v>73664.639999999999</v>
      </c>
      <c r="E1950" s="502">
        <v>73459.929999999993</v>
      </c>
      <c r="F1950" s="499"/>
      <c r="G1950" s="344">
        <v>99.722105476928959</v>
      </c>
    </row>
    <row r="1951" spans="1:7" hidden="1" x14ac:dyDescent="0.25">
      <c r="A1951" s="342" t="s">
        <v>324</v>
      </c>
      <c r="B1951" s="342" t="s">
        <v>419</v>
      </c>
      <c r="C1951" s="343" t="s">
        <v>108</v>
      </c>
      <c r="D1951" s="344">
        <v>39664.639999999999</v>
      </c>
      <c r="E1951" s="502">
        <v>39663.93</v>
      </c>
      <c r="F1951" s="499"/>
      <c r="G1951" s="344">
        <v>99.99820999257777</v>
      </c>
    </row>
    <row r="1952" spans="1:7" hidden="1" x14ac:dyDescent="0.25">
      <c r="A1952" s="345" t="s">
        <v>1605</v>
      </c>
      <c r="B1952" s="345" t="s">
        <v>303</v>
      </c>
      <c r="C1952" s="346" t="s">
        <v>975</v>
      </c>
      <c r="D1952" s="347">
        <v>39664.639999999999</v>
      </c>
      <c r="E1952" s="503">
        <v>39663.93</v>
      </c>
      <c r="F1952" s="499"/>
      <c r="G1952" s="347">
        <v>99.99820999257777</v>
      </c>
    </row>
    <row r="1953" spans="1:7" hidden="1" x14ac:dyDescent="0.25">
      <c r="A1953" s="342" t="s">
        <v>324</v>
      </c>
      <c r="B1953" s="342" t="s">
        <v>429</v>
      </c>
      <c r="C1953" s="343" t="s">
        <v>110</v>
      </c>
      <c r="D1953" s="344">
        <v>34000</v>
      </c>
      <c r="E1953" s="502">
        <v>33796</v>
      </c>
      <c r="F1953" s="499"/>
      <c r="G1953" s="344">
        <v>99.4</v>
      </c>
    </row>
    <row r="1954" spans="1:7" hidden="1" x14ac:dyDescent="0.25">
      <c r="A1954" s="345" t="s">
        <v>1606</v>
      </c>
      <c r="B1954" s="345" t="s">
        <v>304</v>
      </c>
      <c r="C1954" s="346" t="s">
        <v>1083</v>
      </c>
      <c r="D1954" s="347">
        <v>34000</v>
      </c>
      <c r="E1954" s="503">
        <v>33796</v>
      </c>
      <c r="F1954" s="499"/>
      <c r="G1954" s="347">
        <v>99.4</v>
      </c>
    </row>
    <row r="1955" spans="1:7" hidden="1" x14ac:dyDescent="0.25">
      <c r="A1955" s="336" t="s">
        <v>352</v>
      </c>
      <c r="B1955" s="336" t="s">
        <v>1526</v>
      </c>
      <c r="C1955" s="337" t="s">
        <v>1527</v>
      </c>
      <c r="D1955" s="338">
        <v>86822.04</v>
      </c>
      <c r="E1955" s="498">
        <v>86822.04</v>
      </c>
      <c r="F1955" s="499"/>
      <c r="G1955" s="338">
        <v>100</v>
      </c>
    </row>
    <row r="1956" spans="1:7" hidden="1" x14ac:dyDescent="0.25">
      <c r="A1956" s="339" t="s">
        <v>324</v>
      </c>
      <c r="B1956" s="339" t="s">
        <v>354</v>
      </c>
      <c r="C1956" s="340" t="s">
        <v>24</v>
      </c>
      <c r="D1956" s="341">
        <v>86822.04</v>
      </c>
      <c r="E1956" s="506">
        <v>86822.04</v>
      </c>
      <c r="F1956" s="499"/>
      <c r="G1956" s="341">
        <v>100</v>
      </c>
    </row>
    <row r="1957" spans="1:7" hidden="1" x14ac:dyDescent="0.25">
      <c r="A1957" s="342" t="s">
        <v>324</v>
      </c>
      <c r="B1957" s="342" t="s">
        <v>366</v>
      </c>
      <c r="C1957" s="343" t="s">
        <v>38</v>
      </c>
      <c r="D1957" s="344">
        <v>86822.04</v>
      </c>
      <c r="E1957" s="502">
        <v>86822.04</v>
      </c>
      <c r="F1957" s="499"/>
      <c r="G1957" s="344">
        <v>100</v>
      </c>
    </row>
    <row r="1958" spans="1:7" hidden="1" x14ac:dyDescent="0.25">
      <c r="A1958" s="342" t="s">
        <v>324</v>
      </c>
      <c r="B1958" s="342" t="s">
        <v>419</v>
      </c>
      <c r="C1958" s="343" t="s">
        <v>108</v>
      </c>
      <c r="D1958" s="344">
        <v>6000</v>
      </c>
      <c r="E1958" s="502">
        <v>6000</v>
      </c>
      <c r="F1958" s="499"/>
      <c r="G1958" s="344">
        <v>100</v>
      </c>
    </row>
    <row r="1959" spans="1:7" hidden="1" x14ac:dyDescent="0.25">
      <c r="A1959" s="345" t="s">
        <v>1607</v>
      </c>
      <c r="B1959" s="345" t="s">
        <v>303</v>
      </c>
      <c r="C1959" s="346" t="s">
        <v>975</v>
      </c>
      <c r="D1959" s="347">
        <v>6000</v>
      </c>
      <c r="E1959" s="503">
        <v>6000</v>
      </c>
      <c r="F1959" s="499"/>
      <c r="G1959" s="347">
        <v>100</v>
      </c>
    </row>
    <row r="1960" spans="1:7" hidden="1" x14ac:dyDescent="0.25">
      <c r="A1960" s="342" t="s">
        <v>324</v>
      </c>
      <c r="B1960" s="342" t="s">
        <v>429</v>
      </c>
      <c r="C1960" s="343" t="s">
        <v>110</v>
      </c>
      <c r="D1960" s="344">
        <v>80822.039999999994</v>
      </c>
      <c r="E1960" s="502">
        <v>80822.039999999994</v>
      </c>
      <c r="F1960" s="499"/>
      <c r="G1960" s="344">
        <v>100</v>
      </c>
    </row>
    <row r="1961" spans="1:7" hidden="1" x14ac:dyDescent="0.25">
      <c r="A1961" s="345" t="s">
        <v>1608</v>
      </c>
      <c r="B1961" s="345" t="s">
        <v>304</v>
      </c>
      <c r="C1961" s="346" t="s">
        <v>1083</v>
      </c>
      <c r="D1961" s="347">
        <v>74822.039999999994</v>
      </c>
      <c r="E1961" s="503">
        <v>74822.039999999994</v>
      </c>
      <c r="F1961" s="499"/>
      <c r="G1961" s="347">
        <v>100</v>
      </c>
    </row>
    <row r="1962" spans="1:7" hidden="1" x14ac:dyDescent="0.25">
      <c r="A1962" s="345" t="s">
        <v>1609</v>
      </c>
      <c r="B1962" s="345" t="s">
        <v>436</v>
      </c>
      <c r="C1962" s="346" t="s">
        <v>98</v>
      </c>
      <c r="D1962" s="347">
        <v>6000</v>
      </c>
      <c r="E1962" s="503">
        <v>6000</v>
      </c>
      <c r="F1962" s="499"/>
      <c r="G1962" s="347">
        <v>100</v>
      </c>
    </row>
    <row r="1963" spans="1:7" hidden="1" x14ac:dyDescent="0.25">
      <c r="A1963" s="336" t="s">
        <v>352</v>
      </c>
      <c r="B1963" s="336" t="s">
        <v>1550</v>
      </c>
      <c r="C1963" s="337" t="s">
        <v>1551</v>
      </c>
      <c r="D1963" s="338">
        <v>54091.26</v>
      </c>
      <c r="E1963" s="498">
        <v>54091.26</v>
      </c>
      <c r="F1963" s="499"/>
      <c r="G1963" s="338">
        <v>100</v>
      </c>
    </row>
    <row r="1964" spans="1:7" hidden="1" x14ac:dyDescent="0.25">
      <c r="A1964" s="339" t="s">
        <v>324</v>
      </c>
      <c r="B1964" s="339" t="s">
        <v>354</v>
      </c>
      <c r="C1964" s="340" t="s">
        <v>24</v>
      </c>
      <c r="D1964" s="341">
        <v>54091.26</v>
      </c>
      <c r="E1964" s="506">
        <v>54091.26</v>
      </c>
      <c r="F1964" s="499"/>
      <c r="G1964" s="341">
        <v>100</v>
      </c>
    </row>
    <row r="1965" spans="1:7" hidden="1" x14ac:dyDescent="0.25">
      <c r="A1965" s="342" t="s">
        <v>324</v>
      </c>
      <c r="B1965" s="342" t="s">
        <v>366</v>
      </c>
      <c r="C1965" s="343" t="s">
        <v>38</v>
      </c>
      <c r="D1965" s="344">
        <v>54091.26</v>
      </c>
      <c r="E1965" s="502">
        <v>54091.26</v>
      </c>
      <c r="F1965" s="499"/>
      <c r="G1965" s="344">
        <v>100</v>
      </c>
    </row>
    <row r="1966" spans="1:7" hidden="1" x14ac:dyDescent="0.25">
      <c r="A1966" s="342" t="s">
        <v>324</v>
      </c>
      <c r="B1966" s="342" t="s">
        <v>419</v>
      </c>
      <c r="C1966" s="343" t="s">
        <v>108</v>
      </c>
      <c r="D1966" s="344">
        <v>29903.759999999998</v>
      </c>
      <c r="E1966" s="502">
        <v>29903.759999999998</v>
      </c>
      <c r="F1966" s="499"/>
      <c r="G1966" s="344">
        <v>100</v>
      </c>
    </row>
    <row r="1967" spans="1:7" hidden="1" x14ac:dyDescent="0.25">
      <c r="A1967" s="345" t="s">
        <v>1610</v>
      </c>
      <c r="B1967" s="345" t="s">
        <v>303</v>
      </c>
      <c r="C1967" s="346" t="s">
        <v>975</v>
      </c>
      <c r="D1967" s="347">
        <v>29903.759999999998</v>
      </c>
      <c r="E1967" s="503">
        <v>29903.759999999998</v>
      </c>
      <c r="F1967" s="499"/>
      <c r="G1967" s="347">
        <v>100</v>
      </c>
    </row>
    <row r="1968" spans="1:7" hidden="1" x14ac:dyDescent="0.25">
      <c r="A1968" s="342" t="s">
        <v>324</v>
      </c>
      <c r="B1968" s="342" t="s">
        <v>429</v>
      </c>
      <c r="C1968" s="343" t="s">
        <v>110</v>
      </c>
      <c r="D1968" s="344">
        <v>24187.5</v>
      </c>
      <c r="E1968" s="502">
        <v>24187.5</v>
      </c>
      <c r="F1968" s="499"/>
      <c r="G1968" s="344">
        <v>100</v>
      </c>
    </row>
    <row r="1969" spans="1:7" hidden="1" x14ac:dyDescent="0.25">
      <c r="A1969" s="345" t="s">
        <v>1611</v>
      </c>
      <c r="B1969" s="345" t="s">
        <v>304</v>
      </c>
      <c r="C1969" s="346" t="s">
        <v>1083</v>
      </c>
      <c r="D1969" s="347">
        <v>20000</v>
      </c>
      <c r="E1969" s="503">
        <v>20000</v>
      </c>
      <c r="F1969" s="499"/>
      <c r="G1969" s="347">
        <v>100</v>
      </c>
    </row>
    <row r="1970" spans="1:7" hidden="1" x14ac:dyDescent="0.25">
      <c r="A1970" s="345" t="s">
        <v>1612</v>
      </c>
      <c r="B1970" s="345" t="s">
        <v>436</v>
      </c>
      <c r="C1970" s="346" t="s">
        <v>98</v>
      </c>
      <c r="D1970" s="347">
        <v>4187.5</v>
      </c>
      <c r="E1970" s="503">
        <v>4187.5</v>
      </c>
      <c r="F1970" s="499"/>
      <c r="G1970" s="347">
        <v>100</v>
      </c>
    </row>
    <row r="1971" spans="1:7" hidden="1" x14ac:dyDescent="0.25">
      <c r="A1971" s="336" t="s">
        <v>352</v>
      </c>
      <c r="B1971" s="336" t="s">
        <v>1259</v>
      </c>
      <c r="C1971" s="337" t="s">
        <v>1260</v>
      </c>
      <c r="D1971" s="338">
        <v>51400.09</v>
      </c>
      <c r="E1971" s="498">
        <v>51400.09</v>
      </c>
      <c r="F1971" s="499"/>
      <c r="G1971" s="338">
        <v>100</v>
      </c>
    </row>
    <row r="1972" spans="1:7" hidden="1" x14ac:dyDescent="0.25">
      <c r="A1972" s="339" t="s">
        <v>324</v>
      </c>
      <c r="B1972" s="339" t="s">
        <v>354</v>
      </c>
      <c r="C1972" s="340" t="s">
        <v>24</v>
      </c>
      <c r="D1972" s="341">
        <v>51400.09</v>
      </c>
      <c r="E1972" s="506">
        <v>51400.09</v>
      </c>
      <c r="F1972" s="499"/>
      <c r="G1972" s="341">
        <v>100</v>
      </c>
    </row>
    <row r="1973" spans="1:7" hidden="1" x14ac:dyDescent="0.25">
      <c r="A1973" s="342" t="s">
        <v>324</v>
      </c>
      <c r="B1973" s="342" t="s">
        <v>366</v>
      </c>
      <c r="C1973" s="343" t="s">
        <v>38</v>
      </c>
      <c r="D1973" s="344">
        <v>51400.09</v>
      </c>
      <c r="E1973" s="502">
        <v>51400.09</v>
      </c>
      <c r="F1973" s="499"/>
      <c r="G1973" s="344">
        <v>100</v>
      </c>
    </row>
    <row r="1974" spans="1:7" hidden="1" x14ac:dyDescent="0.25">
      <c r="A1974" s="342" t="s">
        <v>324</v>
      </c>
      <c r="B1974" s="342" t="s">
        <v>419</v>
      </c>
      <c r="C1974" s="343" t="s">
        <v>108</v>
      </c>
      <c r="D1974" s="344">
        <v>10000</v>
      </c>
      <c r="E1974" s="502">
        <v>10000</v>
      </c>
      <c r="F1974" s="499"/>
      <c r="G1974" s="344">
        <v>100</v>
      </c>
    </row>
    <row r="1975" spans="1:7" hidden="1" x14ac:dyDescent="0.25">
      <c r="A1975" s="345" t="s">
        <v>1613</v>
      </c>
      <c r="B1975" s="345" t="s">
        <v>303</v>
      </c>
      <c r="C1975" s="346" t="s">
        <v>975</v>
      </c>
      <c r="D1975" s="347">
        <v>10000</v>
      </c>
      <c r="E1975" s="503">
        <v>10000</v>
      </c>
      <c r="F1975" s="499"/>
      <c r="G1975" s="347">
        <v>100</v>
      </c>
    </row>
    <row r="1976" spans="1:7" hidden="1" x14ac:dyDescent="0.25">
      <c r="A1976" s="342" t="s">
        <v>324</v>
      </c>
      <c r="B1976" s="342" t="s">
        <v>429</v>
      </c>
      <c r="C1976" s="343" t="s">
        <v>110</v>
      </c>
      <c r="D1976" s="344">
        <v>41400.089999999997</v>
      </c>
      <c r="E1976" s="502">
        <v>41400.089999999997</v>
      </c>
      <c r="F1976" s="499"/>
      <c r="G1976" s="344">
        <v>100</v>
      </c>
    </row>
    <row r="1977" spans="1:7" hidden="1" x14ac:dyDescent="0.25">
      <c r="A1977" s="345" t="s">
        <v>1614</v>
      </c>
      <c r="B1977" s="345" t="s">
        <v>304</v>
      </c>
      <c r="C1977" s="346" t="s">
        <v>1083</v>
      </c>
      <c r="D1977" s="347">
        <v>41400.089999999997</v>
      </c>
      <c r="E1977" s="503">
        <v>41400.089999999997</v>
      </c>
      <c r="F1977" s="499"/>
      <c r="G1977" s="347">
        <v>100</v>
      </c>
    </row>
    <row r="1978" spans="1:7" hidden="1" x14ac:dyDescent="0.25">
      <c r="A1978" s="321" t="s">
        <v>342</v>
      </c>
      <c r="B1978" s="321" t="s">
        <v>1159</v>
      </c>
      <c r="C1978" s="322" t="s">
        <v>149</v>
      </c>
      <c r="D1978" s="323">
        <v>958311.27</v>
      </c>
      <c r="E1978" s="509">
        <v>54686.27</v>
      </c>
      <c r="F1978" s="499"/>
      <c r="G1978" s="323">
        <v>5.706524770391149</v>
      </c>
    </row>
    <row r="1979" spans="1:7" hidden="1" x14ac:dyDescent="0.25">
      <c r="A1979" s="324" t="s">
        <v>345</v>
      </c>
      <c r="B1979" s="324" t="s">
        <v>1615</v>
      </c>
      <c r="C1979" s="325" t="s">
        <v>1616</v>
      </c>
      <c r="D1979" s="326">
        <v>958311.27</v>
      </c>
      <c r="E1979" s="508">
        <v>54686.27</v>
      </c>
      <c r="F1979" s="499"/>
      <c r="G1979" s="326">
        <v>5.706524770391149</v>
      </c>
    </row>
    <row r="1980" spans="1:7" ht="24" hidden="1" x14ac:dyDescent="0.25">
      <c r="A1980" s="327" t="s">
        <v>1160</v>
      </c>
      <c r="B1980" s="327" t="s">
        <v>1617</v>
      </c>
      <c r="C1980" s="328" t="s">
        <v>1618</v>
      </c>
      <c r="D1980" s="329">
        <v>958311.27</v>
      </c>
      <c r="E1980" s="507">
        <v>54686.27</v>
      </c>
      <c r="F1980" s="499"/>
      <c r="G1980" s="329">
        <v>5.706524770391149</v>
      </c>
    </row>
    <row r="1981" spans="1:7" hidden="1" x14ac:dyDescent="0.25">
      <c r="A1981" s="330" t="s">
        <v>349</v>
      </c>
      <c r="B1981" s="330" t="s">
        <v>350</v>
      </c>
      <c r="C1981" s="331" t="s">
        <v>351</v>
      </c>
      <c r="D1981" s="332">
        <v>958311.27</v>
      </c>
      <c r="E1981" s="504">
        <v>54686.27</v>
      </c>
      <c r="F1981" s="499"/>
      <c r="G1981" s="332">
        <v>5.706524770391149</v>
      </c>
    </row>
    <row r="1982" spans="1:7" hidden="1" x14ac:dyDescent="0.25">
      <c r="A1982" s="333" t="s">
        <v>349</v>
      </c>
      <c r="B1982" s="333" t="s">
        <v>62</v>
      </c>
      <c r="C1982" s="334" t="s">
        <v>351</v>
      </c>
      <c r="D1982" s="335">
        <v>958311.27</v>
      </c>
      <c r="E1982" s="505">
        <v>54686.27</v>
      </c>
      <c r="F1982" s="499"/>
      <c r="G1982" s="335">
        <v>5.706524770391149</v>
      </c>
    </row>
    <row r="1983" spans="1:7" hidden="1" x14ac:dyDescent="0.25">
      <c r="A1983" s="336" t="s">
        <v>352</v>
      </c>
      <c r="B1983" s="336" t="s">
        <v>1550</v>
      </c>
      <c r="C1983" s="337" t="s">
        <v>1551</v>
      </c>
      <c r="D1983" s="338">
        <v>8311.27</v>
      </c>
      <c r="E1983" s="498">
        <v>8311.27</v>
      </c>
      <c r="F1983" s="499"/>
      <c r="G1983" s="338">
        <v>100</v>
      </c>
    </row>
    <row r="1984" spans="1:7" hidden="1" x14ac:dyDescent="0.25">
      <c r="A1984" s="339" t="s">
        <v>324</v>
      </c>
      <c r="B1984" s="339" t="s">
        <v>1163</v>
      </c>
      <c r="C1984" s="340" t="s">
        <v>26</v>
      </c>
      <c r="D1984" s="341">
        <v>8311.27</v>
      </c>
      <c r="E1984" s="506">
        <v>8311.27</v>
      </c>
      <c r="F1984" s="499"/>
      <c r="G1984" s="341">
        <v>100</v>
      </c>
    </row>
    <row r="1985" spans="1:7" hidden="1" x14ac:dyDescent="0.25">
      <c r="A1985" s="342" t="s">
        <v>324</v>
      </c>
      <c r="B1985" s="342" t="s">
        <v>1231</v>
      </c>
      <c r="C1985" s="343" t="s">
        <v>1232</v>
      </c>
      <c r="D1985" s="344">
        <v>8311.27</v>
      </c>
      <c r="E1985" s="502">
        <v>8311.27</v>
      </c>
      <c r="F1985" s="499"/>
      <c r="G1985" s="344">
        <v>100</v>
      </c>
    </row>
    <row r="1986" spans="1:7" hidden="1" x14ac:dyDescent="0.25">
      <c r="A1986" s="342" t="s">
        <v>324</v>
      </c>
      <c r="B1986" s="342" t="s">
        <v>1233</v>
      </c>
      <c r="C1986" s="343" t="s">
        <v>1234</v>
      </c>
      <c r="D1986" s="344">
        <v>8311.27</v>
      </c>
      <c r="E1986" s="502">
        <v>8311.27</v>
      </c>
      <c r="F1986" s="499"/>
      <c r="G1986" s="344">
        <v>100</v>
      </c>
    </row>
    <row r="1987" spans="1:7" hidden="1" x14ac:dyDescent="0.25">
      <c r="A1987" s="345" t="s">
        <v>1619</v>
      </c>
      <c r="B1987" s="345" t="s">
        <v>1236</v>
      </c>
      <c r="C1987" s="346" t="s">
        <v>1234</v>
      </c>
      <c r="D1987" s="347">
        <v>8311.27</v>
      </c>
      <c r="E1987" s="503">
        <v>8311.27</v>
      </c>
      <c r="F1987" s="499"/>
      <c r="G1987" s="347">
        <v>100</v>
      </c>
    </row>
    <row r="1988" spans="1:7" hidden="1" x14ac:dyDescent="0.25">
      <c r="A1988" s="336" t="s">
        <v>352</v>
      </c>
      <c r="B1988" s="336" t="s">
        <v>353</v>
      </c>
      <c r="C1988" s="337" t="s">
        <v>339</v>
      </c>
      <c r="D1988" s="338">
        <v>950000</v>
      </c>
      <c r="E1988" s="498">
        <v>46375</v>
      </c>
      <c r="F1988" s="499"/>
      <c r="G1988" s="338">
        <v>4.8815789473684212</v>
      </c>
    </row>
    <row r="1989" spans="1:7" hidden="1" x14ac:dyDescent="0.25">
      <c r="A1989" s="339" t="s">
        <v>324</v>
      </c>
      <c r="B1989" s="339" t="s">
        <v>1163</v>
      </c>
      <c r="C1989" s="340" t="s">
        <v>26</v>
      </c>
      <c r="D1989" s="341">
        <v>950000</v>
      </c>
      <c r="E1989" s="506">
        <v>46375</v>
      </c>
      <c r="F1989" s="499"/>
      <c r="G1989" s="341">
        <v>4.8815789473684212</v>
      </c>
    </row>
    <row r="1990" spans="1:7" hidden="1" x14ac:dyDescent="0.25">
      <c r="A1990" s="342" t="s">
        <v>324</v>
      </c>
      <c r="B1990" s="342" t="s">
        <v>1231</v>
      </c>
      <c r="C1990" s="343" t="s">
        <v>1232</v>
      </c>
      <c r="D1990" s="344">
        <v>950000</v>
      </c>
      <c r="E1990" s="502">
        <v>46375</v>
      </c>
      <c r="F1990" s="499"/>
      <c r="G1990" s="344">
        <v>4.8815789473684212</v>
      </c>
    </row>
    <row r="1991" spans="1:7" hidden="1" x14ac:dyDescent="0.25">
      <c r="A1991" s="342" t="s">
        <v>324</v>
      </c>
      <c r="B1991" s="342" t="s">
        <v>1233</v>
      </c>
      <c r="C1991" s="343" t="s">
        <v>1234</v>
      </c>
      <c r="D1991" s="344">
        <v>950000</v>
      </c>
      <c r="E1991" s="502">
        <v>46375</v>
      </c>
      <c r="F1991" s="499"/>
      <c r="G1991" s="344">
        <v>4.8815789473684212</v>
      </c>
    </row>
    <row r="1992" spans="1:7" hidden="1" x14ac:dyDescent="0.25">
      <c r="A1992" s="345" t="s">
        <v>1620</v>
      </c>
      <c r="B1992" s="345" t="s">
        <v>1236</v>
      </c>
      <c r="C1992" s="346" t="s">
        <v>1234</v>
      </c>
      <c r="D1992" s="347">
        <v>950000</v>
      </c>
      <c r="E1992" s="503">
        <v>46375</v>
      </c>
      <c r="F1992" s="499"/>
      <c r="G1992" s="347">
        <v>4.8815789473684212</v>
      </c>
    </row>
    <row r="1993" spans="1:7" hidden="1" x14ac:dyDescent="0.25">
      <c r="A1993" s="318" t="s">
        <v>340</v>
      </c>
      <c r="B1993" s="318" t="s">
        <v>1621</v>
      </c>
      <c r="C1993" s="319" t="s">
        <v>1622</v>
      </c>
      <c r="D1993" s="320">
        <v>47936722.350000001</v>
      </c>
      <c r="E1993" s="510">
        <v>38500692.670000002</v>
      </c>
      <c r="F1993" s="499"/>
      <c r="G1993" s="320">
        <v>80.315655269242669</v>
      </c>
    </row>
    <row r="1994" spans="1:7" hidden="1" x14ac:dyDescent="0.25">
      <c r="A1994" s="321" t="s">
        <v>342</v>
      </c>
      <c r="B1994" s="321" t="s">
        <v>1623</v>
      </c>
      <c r="C1994" s="322" t="s">
        <v>1624</v>
      </c>
      <c r="D1994" s="323">
        <v>47936722.350000001</v>
      </c>
      <c r="E1994" s="509">
        <v>38500692.670000002</v>
      </c>
      <c r="F1994" s="499"/>
      <c r="G1994" s="323">
        <v>80.315655269242669</v>
      </c>
    </row>
    <row r="1995" spans="1:7" hidden="1" x14ac:dyDescent="0.25">
      <c r="A1995" s="324" t="s">
        <v>345</v>
      </c>
      <c r="B1995" s="324" t="s">
        <v>346</v>
      </c>
      <c r="C1995" s="325" t="s">
        <v>112</v>
      </c>
      <c r="D1995" s="326">
        <v>35741073.509999998</v>
      </c>
      <c r="E1995" s="508">
        <v>29005624.530000001</v>
      </c>
      <c r="F1995" s="499"/>
      <c r="G1995" s="326">
        <v>81.15487779594676</v>
      </c>
    </row>
    <row r="1996" spans="1:7" hidden="1" x14ac:dyDescent="0.25">
      <c r="A1996" s="327" t="s">
        <v>348</v>
      </c>
      <c r="B1996" s="327" t="s">
        <v>192</v>
      </c>
      <c r="C1996" s="328" t="s">
        <v>1625</v>
      </c>
      <c r="D1996" s="329">
        <v>207925.45</v>
      </c>
      <c r="E1996" s="507">
        <v>66719.600000000006</v>
      </c>
      <c r="F1996" s="499"/>
      <c r="G1996" s="329">
        <v>32.088231623401562</v>
      </c>
    </row>
    <row r="1997" spans="1:7" hidden="1" x14ac:dyDescent="0.25">
      <c r="A1997" s="330" t="s">
        <v>349</v>
      </c>
      <c r="B1997" s="330" t="s">
        <v>350</v>
      </c>
      <c r="C1997" s="331" t="s">
        <v>351</v>
      </c>
      <c r="D1997" s="332">
        <v>207925.45</v>
      </c>
      <c r="E1997" s="504">
        <v>66719.600000000006</v>
      </c>
      <c r="F1997" s="499"/>
      <c r="G1997" s="332">
        <v>32.088231623401562</v>
      </c>
    </row>
    <row r="1998" spans="1:7" hidden="1" x14ac:dyDescent="0.25">
      <c r="A1998" s="333" t="s">
        <v>349</v>
      </c>
      <c r="B1998" s="333" t="s">
        <v>62</v>
      </c>
      <c r="C1998" s="334" t="s">
        <v>351</v>
      </c>
      <c r="D1998" s="335">
        <v>207925.45</v>
      </c>
      <c r="E1998" s="505">
        <v>66719.600000000006</v>
      </c>
      <c r="F1998" s="499"/>
      <c r="G1998" s="335">
        <v>32.088231623401562</v>
      </c>
    </row>
    <row r="1999" spans="1:7" hidden="1" x14ac:dyDescent="0.25">
      <c r="A1999" s="336" t="s">
        <v>352</v>
      </c>
      <c r="B1999" s="336" t="s">
        <v>399</v>
      </c>
      <c r="C1999" s="337" t="s">
        <v>400</v>
      </c>
      <c r="D1999" s="338">
        <v>37544</v>
      </c>
      <c r="E1999" s="498">
        <v>37543.97</v>
      </c>
      <c r="F1999" s="499"/>
      <c r="G1999" s="338">
        <v>99.999920093756657</v>
      </c>
    </row>
    <row r="2000" spans="1:7" hidden="1" x14ac:dyDescent="0.25">
      <c r="A2000" s="339" t="s">
        <v>324</v>
      </c>
      <c r="B2000" s="339" t="s">
        <v>354</v>
      </c>
      <c r="C2000" s="340" t="s">
        <v>24</v>
      </c>
      <c r="D2000" s="341">
        <v>37544</v>
      </c>
      <c r="E2000" s="506">
        <v>37543.97</v>
      </c>
      <c r="F2000" s="499"/>
      <c r="G2000" s="341">
        <v>99.999920093756657</v>
      </c>
    </row>
    <row r="2001" spans="1:7" hidden="1" x14ac:dyDescent="0.25">
      <c r="A2001" s="342" t="s">
        <v>324</v>
      </c>
      <c r="B2001" s="342" t="s">
        <v>366</v>
      </c>
      <c r="C2001" s="343" t="s">
        <v>38</v>
      </c>
      <c r="D2001" s="344">
        <v>37544</v>
      </c>
      <c r="E2001" s="502">
        <v>37543.97</v>
      </c>
      <c r="F2001" s="499"/>
      <c r="G2001" s="344">
        <v>99.999920093756657</v>
      </c>
    </row>
    <row r="2002" spans="1:7" hidden="1" x14ac:dyDescent="0.25">
      <c r="A2002" s="342" t="s">
        <v>324</v>
      </c>
      <c r="B2002" s="342" t="s">
        <v>429</v>
      </c>
      <c r="C2002" s="343" t="s">
        <v>110</v>
      </c>
      <c r="D2002" s="344">
        <v>2750</v>
      </c>
      <c r="E2002" s="502">
        <v>2750</v>
      </c>
      <c r="F2002" s="499"/>
      <c r="G2002" s="344">
        <v>100</v>
      </c>
    </row>
    <row r="2003" spans="1:7" hidden="1" x14ac:dyDescent="0.25">
      <c r="A2003" s="345" t="s">
        <v>1626</v>
      </c>
      <c r="B2003" s="345" t="s">
        <v>436</v>
      </c>
      <c r="C2003" s="346" t="s">
        <v>98</v>
      </c>
      <c r="D2003" s="347">
        <v>2750</v>
      </c>
      <c r="E2003" s="503">
        <v>2750</v>
      </c>
      <c r="F2003" s="499"/>
      <c r="G2003" s="347">
        <v>100</v>
      </c>
    </row>
    <row r="2004" spans="1:7" hidden="1" x14ac:dyDescent="0.25">
      <c r="A2004" s="342" t="s">
        <v>324</v>
      </c>
      <c r="B2004" s="342" t="s">
        <v>401</v>
      </c>
      <c r="C2004" s="343" t="s">
        <v>104</v>
      </c>
      <c r="D2004" s="344">
        <v>34794</v>
      </c>
      <c r="E2004" s="502">
        <v>34793.97</v>
      </c>
      <c r="F2004" s="499"/>
      <c r="G2004" s="344">
        <v>99.999913778237627</v>
      </c>
    </row>
    <row r="2005" spans="1:7" hidden="1" x14ac:dyDescent="0.25">
      <c r="A2005" s="345" t="s">
        <v>1627</v>
      </c>
      <c r="B2005" s="345" t="s">
        <v>315</v>
      </c>
      <c r="C2005" s="346" t="s">
        <v>189</v>
      </c>
      <c r="D2005" s="347">
        <v>34794</v>
      </c>
      <c r="E2005" s="503">
        <v>34793.97</v>
      </c>
      <c r="F2005" s="499"/>
      <c r="G2005" s="347">
        <v>99.999913778237627</v>
      </c>
    </row>
    <row r="2006" spans="1:7" hidden="1" x14ac:dyDescent="0.25">
      <c r="A2006" s="336" t="s">
        <v>352</v>
      </c>
      <c r="B2006" s="336" t="s">
        <v>541</v>
      </c>
      <c r="C2006" s="337" t="s">
        <v>542</v>
      </c>
      <c r="D2006" s="338">
        <v>11148.75</v>
      </c>
      <c r="E2006" s="498">
        <v>11148.75</v>
      </c>
      <c r="F2006" s="499"/>
      <c r="G2006" s="338">
        <v>100</v>
      </c>
    </row>
    <row r="2007" spans="1:7" hidden="1" x14ac:dyDescent="0.25">
      <c r="A2007" s="339" t="s">
        <v>324</v>
      </c>
      <c r="B2007" s="339" t="s">
        <v>354</v>
      </c>
      <c r="C2007" s="340" t="s">
        <v>24</v>
      </c>
      <c r="D2007" s="341">
        <v>11148.75</v>
      </c>
      <c r="E2007" s="506">
        <v>11148.75</v>
      </c>
      <c r="F2007" s="499"/>
      <c r="G2007" s="341">
        <v>100</v>
      </c>
    </row>
    <row r="2008" spans="1:7" hidden="1" x14ac:dyDescent="0.25">
      <c r="A2008" s="342" t="s">
        <v>324</v>
      </c>
      <c r="B2008" s="342" t="s">
        <v>366</v>
      </c>
      <c r="C2008" s="343" t="s">
        <v>38</v>
      </c>
      <c r="D2008" s="344">
        <v>11148.75</v>
      </c>
      <c r="E2008" s="502">
        <v>11148.75</v>
      </c>
      <c r="F2008" s="499"/>
      <c r="G2008" s="344">
        <v>100</v>
      </c>
    </row>
    <row r="2009" spans="1:7" hidden="1" x14ac:dyDescent="0.25">
      <c r="A2009" s="342" t="s">
        <v>324</v>
      </c>
      <c r="B2009" s="342" t="s">
        <v>429</v>
      </c>
      <c r="C2009" s="343" t="s">
        <v>110</v>
      </c>
      <c r="D2009" s="344">
        <v>11148.75</v>
      </c>
      <c r="E2009" s="502">
        <v>11148.75</v>
      </c>
      <c r="F2009" s="499"/>
      <c r="G2009" s="344">
        <v>100</v>
      </c>
    </row>
    <row r="2010" spans="1:7" hidden="1" x14ac:dyDescent="0.25">
      <c r="A2010" s="345" t="s">
        <v>1628</v>
      </c>
      <c r="B2010" s="345" t="s">
        <v>436</v>
      </c>
      <c r="C2010" s="346" t="s">
        <v>98</v>
      </c>
      <c r="D2010" s="347">
        <v>11148.75</v>
      </c>
      <c r="E2010" s="503">
        <v>11148.75</v>
      </c>
      <c r="F2010" s="499"/>
      <c r="G2010" s="347">
        <v>100</v>
      </c>
    </row>
    <row r="2011" spans="1:7" hidden="1" x14ac:dyDescent="0.25">
      <c r="A2011" s="336" t="s">
        <v>352</v>
      </c>
      <c r="B2011" s="336" t="s">
        <v>353</v>
      </c>
      <c r="C2011" s="337" t="s">
        <v>339</v>
      </c>
      <c r="D2011" s="338">
        <v>159232.70000000001</v>
      </c>
      <c r="E2011" s="498">
        <v>18026.88</v>
      </c>
      <c r="F2011" s="499"/>
      <c r="G2011" s="338">
        <v>11.32109171043385</v>
      </c>
    </row>
    <row r="2012" spans="1:7" hidden="1" x14ac:dyDescent="0.25">
      <c r="A2012" s="339" t="s">
        <v>324</v>
      </c>
      <c r="B2012" s="339" t="s">
        <v>354</v>
      </c>
      <c r="C2012" s="340" t="s">
        <v>24</v>
      </c>
      <c r="D2012" s="341">
        <v>159232.70000000001</v>
      </c>
      <c r="E2012" s="506">
        <v>18026.88</v>
      </c>
      <c r="F2012" s="499"/>
      <c r="G2012" s="341">
        <v>11.32109171043385</v>
      </c>
    </row>
    <row r="2013" spans="1:7" hidden="1" x14ac:dyDescent="0.25">
      <c r="A2013" s="342" t="s">
        <v>324</v>
      </c>
      <c r="B2013" s="342" t="s">
        <v>366</v>
      </c>
      <c r="C2013" s="343" t="s">
        <v>38</v>
      </c>
      <c r="D2013" s="344">
        <v>119232.7</v>
      </c>
      <c r="E2013" s="502">
        <v>18026.88</v>
      </c>
      <c r="F2013" s="499"/>
      <c r="G2013" s="344">
        <v>15.119073878223004</v>
      </c>
    </row>
    <row r="2014" spans="1:7" hidden="1" x14ac:dyDescent="0.25">
      <c r="A2014" s="342" t="s">
        <v>324</v>
      </c>
      <c r="B2014" s="342" t="s">
        <v>429</v>
      </c>
      <c r="C2014" s="343" t="s">
        <v>110</v>
      </c>
      <c r="D2014" s="344">
        <v>119232.7</v>
      </c>
      <c r="E2014" s="502">
        <v>18026.88</v>
      </c>
      <c r="F2014" s="499"/>
      <c r="G2014" s="344">
        <v>15.119073878223004</v>
      </c>
    </row>
    <row r="2015" spans="1:7" hidden="1" x14ac:dyDescent="0.25">
      <c r="A2015" s="345" t="s">
        <v>1629</v>
      </c>
      <c r="B2015" s="345" t="s">
        <v>463</v>
      </c>
      <c r="C2015" s="346" t="s">
        <v>94</v>
      </c>
      <c r="D2015" s="347">
        <v>16776.88</v>
      </c>
      <c r="E2015" s="503">
        <v>16776.88</v>
      </c>
      <c r="F2015" s="499"/>
      <c r="G2015" s="347">
        <v>100</v>
      </c>
    </row>
    <row r="2016" spans="1:7" hidden="1" x14ac:dyDescent="0.25">
      <c r="A2016" s="345" t="s">
        <v>1630</v>
      </c>
      <c r="B2016" s="345" t="s">
        <v>436</v>
      </c>
      <c r="C2016" s="346" t="s">
        <v>98</v>
      </c>
      <c r="D2016" s="347">
        <v>102455.82</v>
      </c>
      <c r="E2016" s="503">
        <v>1250</v>
      </c>
      <c r="F2016" s="499"/>
      <c r="G2016" s="347">
        <v>1.2200380612833903</v>
      </c>
    </row>
    <row r="2017" spans="1:7" hidden="1" x14ac:dyDescent="0.25">
      <c r="A2017" s="342" t="s">
        <v>324</v>
      </c>
      <c r="B2017" s="342" t="s">
        <v>447</v>
      </c>
      <c r="C2017" s="343" t="s">
        <v>164</v>
      </c>
      <c r="D2017" s="344">
        <v>10000</v>
      </c>
      <c r="E2017" s="502">
        <v>0</v>
      </c>
      <c r="F2017" s="499"/>
      <c r="G2017" s="344">
        <v>0</v>
      </c>
    </row>
    <row r="2018" spans="1:7" hidden="1" x14ac:dyDescent="0.25">
      <c r="A2018" s="342" t="s">
        <v>324</v>
      </c>
      <c r="B2018" s="342" t="s">
        <v>448</v>
      </c>
      <c r="C2018" s="343" t="s">
        <v>190</v>
      </c>
      <c r="D2018" s="344">
        <v>10000</v>
      </c>
      <c r="E2018" s="502">
        <v>0</v>
      </c>
      <c r="F2018" s="499"/>
      <c r="G2018" s="344">
        <v>0</v>
      </c>
    </row>
    <row r="2019" spans="1:7" hidden="1" x14ac:dyDescent="0.25">
      <c r="A2019" s="345" t="s">
        <v>1631</v>
      </c>
      <c r="B2019" s="345" t="s">
        <v>305</v>
      </c>
      <c r="C2019" s="346" t="s">
        <v>166</v>
      </c>
      <c r="D2019" s="347">
        <v>10000</v>
      </c>
      <c r="E2019" s="503">
        <v>0</v>
      </c>
      <c r="F2019" s="499"/>
      <c r="G2019" s="347">
        <v>0</v>
      </c>
    </row>
    <row r="2020" spans="1:7" hidden="1" x14ac:dyDescent="0.25">
      <c r="A2020" s="342" t="s">
        <v>324</v>
      </c>
      <c r="B2020" s="342" t="s">
        <v>1632</v>
      </c>
      <c r="C2020" s="343" t="s">
        <v>167</v>
      </c>
      <c r="D2020" s="344">
        <v>30000</v>
      </c>
      <c r="E2020" s="502">
        <v>0</v>
      </c>
      <c r="F2020" s="499"/>
      <c r="G2020" s="344">
        <v>0</v>
      </c>
    </row>
    <row r="2021" spans="1:7" hidden="1" x14ac:dyDescent="0.25">
      <c r="A2021" s="342" t="s">
        <v>324</v>
      </c>
      <c r="B2021" s="342" t="s">
        <v>1633</v>
      </c>
      <c r="C2021" s="343" t="s">
        <v>1634</v>
      </c>
      <c r="D2021" s="344">
        <v>30000</v>
      </c>
      <c r="E2021" s="502">
        <v>0</v>
      </c>
      <c r="F2021" s="499"/>
      <c r="G2021" s="344">
        <v>0</v>
      </c>
    </row>
    <row r="2022" spans="1:7" hidden="1" x14ac:dyDescent="0.25">
      <c r="A2022" s="345" t="s">
        <v>1635</v>
      </c>
      <c r="B2022" s="345" t="s">
        <v>1636</v>
      </c>
      <c r="C2022" s="346" t="s">
        <v>1637</v>
      </c>
      <c r="D2022" s="347">
        <v>30000</v>
      </c>
      <c r="E2022" s="503">
        <v>0</v>
      </c>
      <c r="F2022" s="499"/>
      <c r="G2022" s="347">
        <v>0</v>
      </c>
    </row>
    <row r="2023" spans="1:7" hidden="1" x14ac:dyDescent="0.25">
      <c r="A2023" s="327" t="s">
        <v>1254</v>
      </c>
      <c r="B2023" s="327" t="s">
        <v>1255</v>
      </c>
      <c r="C2023" s="328" t="s">
        <v>1638</v>
      </c>
      <c r="D2023" s="329">
        <v>2049200</v>
      </c>
      <c r="E2023" s="507">
        <v>2032800</v>
      </c>
      <c r="F2023" s="499"/>
      <c r="G2023" s="329">
        <v>99.199687682998245</v>
      </c>
    </row>
    <row r="2024" spans="1:7" hidden="1" x14ac:dyDescent="0.25">
      <c r="A2024" s="330" t="s">
        <v>349</v>
      </c>
      <c r="B2024" s="330" t="s">
        <v>350</v>
      </c>
      <c r="C2024" s="331" t="s">
        <v>351</v>
      </c>
      <c r="D2024" s="332">
        <v>2049200</v>
      </c>
      <c r="E2024" s="504">
        <v>2032800</v>
      </c>
      <c r="F2024" s="499"/>
      <c r="G2024" s="332">
        <v>99.199687682998245</v>
      </c>
    </row>
    <row r="2025" spans="1:7" hidden="1" x14ac:dyDescent="0.25">
      <c r="A2025" s="333" t="s">
        <v>349</v>
      </c>
      <c r="B2025" s="333" t="s">
        <v>62</v>
      </c>
      <c r="C2025" s="334" t="s">
        <v>351</v>
      </c>
      <c r="D2025" s="335">
        <v>2049200</v>
      </c>
      <c r="E2025" s="505">
        <v>2032800</v>
      </c>
      <c r="F2025" s="499"/>
      <c r="G2025" s="335">
        <v>99.199687682998245</v>
      </c>
    </row>
    <row r="2026" spans="1:7" hidden="1" x14ac:dyDescent="0.25">
      <c r="A2026" s="336" t="s">
        <v>352</v>
      </c>
      <c r="B2026" s="336" t="s">
        <v>353</v>
      </c>
      <c r="C2026" s="337" t="s">
        <v>339</v>
      </c>
      <c r="D2026" s="338">
        <v>2049200</v>
      </c>
      <c r="E2026" s="498">
        <v>2032800</v>
      </c>
      <c r="F2026" s="499"/>
      <c r="G2026" s="338">
        <v>99.199687682998245</v>
      </c>
    </row>
    <row r="2027" spans="1:7" hidden="1" x14ac:dyDescent="0.25">
      <c r="A2027" s="339" t="s">
        <v>324</v>
      </c>
      <c r="B2027" s="339" t="s">
        <v>354</v>
      </c>
      <c r="C2027" s="340" t="s">
        <v>24</v>
      </c>
      <c r="D2027" s="341">
        <v>2049200</v>
      </c>
      <c r="E2027" s="506">
        <v>2032800</v>
      </c>
      <c r="F2027" s="499"/>
      <c r="G2027" s="341">
        <v>99.199687682998245</v>
      </c>
    </row>
    <row r="2028" spans="1:7" hidden="1" x14ac:dyDescent="0.25">
      <c r="A2028" s="342" t="s">
        <v>324</v>
      </c>
      <c r="B2028" s="342" t="s">
        <v>366</v>
      </c>
      <c r="C2028" s="343" t="s">
        <v>38</v>
      </c>
      <c r="D2028" s="344">
        <v>15000</v>
      </c>
      <c r="E2028" s="502">
        <v>0</v>
      </c>
      <c r="F2028" s="499"/>
      <c r="G2028" s="344">
        <v>0</v>
      </c>
    </row>
    <row r="2029" spans="1:7" hidden="1" x14ac:dyDescent="0.25">
      <c r="A2029" s="342" t="s">
        <v>324</v>
      </c>
      <c r="B2029" s="342" t="s">
        <v>401</v>
      </c>
      <c r="C2029" s="343" t="s">
        <v>104</v>
      </c>
      <c r="D2029" s="344">
        <v>15000</v>
      </c>
      <c r="E2029" s="502">
        <v>0</v>
      </c>
      <c r="F2029" s="499"/>
      <c r="G2029" s="344">
        <v>0</v>
      </c>
    </row>
    <row r="2030" spans="1:7" hidden="1" x14ac:dyDescent="0.25">
      <c r="A2030" s="345" t="s">
        <v>1639</v>
      </c>
      <c r="B2030" s="345" t="s">
        <v>294</v>
      </c>
      <c r="C2030" s="346" t="s">
        <v>101</v>
      </c>
      <c r="D2030" s="347">
        <v>15000</v>
      </c>
      <c r="E2030" s="503">
        <v>0</v>
      </c>
      <c r="F2030" s="499"/>
      <c r="G2030" s="347">
        <v>0</v>
      </c>
    </row>
    <row r="2031" spans="1:7" hidden="1" x14ac:dyDescent="0.25">
      <c r="A2031" s="342" t="s">
        <v>324</v>
      </c>
      <c r="B2031" s="342" t="s">
        <v>562</v>
      </c>
      <c r="C2031" s="343" t="s">
        <v>563</v>
      </c>
      <c r="D2031" s="344">
        <v>2034200</v>
      </c>
      <c r="E2031" s="502">
        <v>2032800</v>
      </c>
      <c r="F2031" s="499"/>
      <c r="G2031" s="344">
        <v>99.93117687543014</v>
      </c>
    </row>
    <row r="2032" spans="1:7" hidden="1" x14ac:dyDescent="0.25">
      <c r="A2032" s="342" t="s">
        <v>324</v>
      </c>
      <c r="B2032" s="342" t="s">
        <v>564</v>
      </c>
      <c r="C2032" s="343" t="s">
        <v>565</v>
      </c>
      <c r="D2032" s="344">
        <v>2034200</v>
      </c>
      <c r="E2032" s="502">
        <v>2032800</v>
      </c>
      <c r="F2032" s="499"/>
      <c r="G2032" s="344">
        <v>99.93117687543014</v>
      </c>
    </row>
    <row r="2033" spans="1:13" hidden="1" x14ac:dyDescent="0.25">
      <c r="A2033" s="345" t="s">
        <v>1640</v>
      </c>
      <c r="B2033" s="345" t="s">
        <v>1641</v>
      </c>
      <c r="C2033" s="346" t="s">
        <v>1642</v>
      </c>
      <c r="D2033" s="347">
        <v>2034200</v>
      </c>
      <c r="E2033" s="503">
        <v>2032800</v>
      </c>
      <c r="F2033" s="499"/>
      <c r="G2033" s="347">
        <v>99.93117687543014</v>
      </c>
    </row>
    <row r="2034" spans="1:13" x14ac:dyDescent="0.25">
      <c r="A2034" s="327" t="s">
        <v>1254</v>
      </c>
      <c r="B2034" s="327" t="s">
        <v>1643</v>
      </c>
      <c r="C2034" s="328" t="s">
        <v>115</v>
      </c>
      <c r="D2034" s="329">
        <v>194000</v>
      </c>
      <c r="E2034" s="507">
        <v>136500</v>
      </c>
      <c r="F2034" s="499"/>
      <c r="G2034" s="329">
        <v>70.360824742268036</v>
      </c>
    </row>
    <row r="2035" spans="1:13" x14ac:dyDescent="0.25">
      <c r="A2035" s="330" t="s">
        <v>349</v>
      </c>
      <c r="B2035" s="330" t="s">
        <v>350</v>
      </c>
      <c r="C2035" s="331" t="s">
        <v>351</v>
      </c>
      <c r="D2035" s="332">
        <v>194000</v>
      </c>
      <c r="E2035" s="504">
        <v>136500</v>
      </c>
      <c r="F2035" s="499"/>
      <c r="G2035" s="332">
        <v>70.360824742268036</v>
      </c>
    </row>
    <row r="2036" spans="1:13" x14ac:dyDescent="0.25">
      <c r="A2036" s="333" t="s">
        <v>349</v>
      </c>
      <c r="B2036" s="333" t="s">
        <v>62</v>
      </c>
      <c r="C2036" s="334" t="s">
        <v>351</v>
      </c>
      <c r="D2036" s="335">
        <v>194000</v>
      </c>
      <c r="E2036" s="505">
        <v>136500</v>
      </c>
      <c r="F2036" s="499"/>
      <c r="G2036" s="335">
        <v>70.360824742268036</v>
      </c>
    </row>
    <row r="2037" spans="1:13" hidden="1" x14ac:dyDescent="0.25">
      <c r="A2037" s="336" t="s">
        <v>352</v>
      </c>
      <c r="B2037" s="336" t="s">
        <v>411</v>
      </c>
      <c r="C2037" s="337" t="s">
        <v>412</v>
      </c>
      <c r="D2037" s="338">
        <v>0</v>
      </c>
      <c r="E2037" s="498">
        <v>0</v>
      </c>
      <c r="F2037" s="499"/>
      <c r="G2037" s="338">
        <v>0</v>
      </c>
    </row>
    <row r="2038" spans="1:13" hidden="1" x14ac:dyDescent="0.25">
      <c r="A2038" s="339" t="s">
        <v>324</v>
      </c>
      <c r="B2038" s="339" t="s">
        <v>354</v>
      </c>
      <c r="C2038" s="340" t="s">
        <v>24</v>
      </c>
      <c r="D2038" s="341">
        <v>0</v>
      </c>
      <c r="E2038" s="506">
        <v>0</v>
      </c>
      <c r="F2038" s="499"/>
      <c r="G2038" s="341">
        <v>0</v>
      </c>
    </row>
    <row r="2039" spans="1:13" hidden="1" x14ac:dyDescent="0.25">
      <c r="A2039" s="342" t="s">
        <v>324</v>
      </c>
      <c r="B2039" s="342" t="s">
        <v>366</v>
      </c>
      <c r="C2039" s="343" t="s">
        <v>38</v>
      </c>
      <c r="D2039" s="344">
        <v>0</v>
      </c>
      <c r="E2039" s="502">
        <v>0</v>
      </c>
      <c r="F2039" s="499"/>
      <c r="G2039" s="344">
        <v>0</v>
      </c>
    </row>
    <row r="2040" spans="1:13" hidden="1" x14ac:dyDescent="0.25">
      <c r="A2040" s="342" t="s">
        <v>324</v>
      </c>
      <c r="B2040" s="342" t="s">
        <v>401</v>
      </c>
      <c r="C2040" s="343" t="s">
        <v>104</v>
      </c>
      <c r="D2040" s="344">
        <v>0</v>
      </c>
      <c r="E2040" s="502">
        <v>0</v>
      </c>
      <c r="F2040" s="499"/>
      <c r="G2040" s="344">
        <v>0</v>
      </c>
    </row>
    <row r="2041" spans="1:13" hidden="1" x14ac:dyDescent="0.25">
      <c r="A2041" s="345" t="s">
        <v>1644</v>
      </c>
      <c r="B2041" s="345" t="s">
        <v>296</v>
      </c>
      <c r="C2041" s="346" t="s">
        <v>104</v>
      </c>
      <c r="D2041" s="347">
        <v>0</v>
      </c>
      <c r="E2041" s="503">
        <v>0</v>
      </c>
      <c r="F2041" s="499"/>
      <c r="G2041" s="347">
        <v>0</v>
      </c>
    </row>
    <row r="2042" spans="1:13" hidden="1" x14ac:dyDescent="0.25">
      <c r="A2042" s="336" t="s">
        <v>352</v>
      </c>
      <c r="B2042" s="336" t="s">
        <v>452</v>
      </c>
      <c r="C2042" s="337" t="s">
        <v>453</v>
      </c>
      <c r="D2042" s="338">
        <v>2500</v>
      </c>
      <c r="E2042" s="498">
        <v>2500</v>
      </c>
      <c r="F2042" s="499"/>
      <c r="G2042" s="338">
        <v>100</v>
      </c>
    </row>
    <row r="2043" spans="1:13" hidden="1" x14ac:dyDescent="0.25">
      <c r="A2043" s="339" t="s">
        <v>324</v>
      </c>
      <c r="B2043" s="339" t="s">
        <v>354</v>
      </c>
      <c r="C2043" s="340" t="s">
        <v>24</v>
      </c>
      <c r="D2043" s="341">
        <v>2500</v>
      </c>
      <c r="E2043" s="506">
        <v>2500</v>
      </c>
      <c r="F2043" s="499"/>
      <c r="G2043" s="341">
        <v>100</v>
      </c>
    </row>
    <row r="2044" spans="1:13" hidden="1" x14ac:dyDescent="0.25">
      <c r="A2044" s="342" t="s">
        <v>324</v>
      </c>
      <c r="B2044" s="342" t="s">
        <v>366</v>
      </c>
      <c r="C2044" s="343" t="s">
        <v>38</v>
      </c>
      <c r="D2044" s="344">
        <v>2500</v>
      </c>
      <c r="E2044" s="502">
        <v>2500</v>
      </c>
      <c r="F2044" s="499"/>
      <c r="G2044" s="344">
        <v>100</v>
      </c>
    </row>
    <row r="2045" spans="1:13" hidden="1" x14ac:dyDescent="0.25">
      <c r="A2045" s="342" t="s">
        <v>324</v>
      </c>
      <c r="B2045" s="342" t="s">
        <v>401</v>
      </c>
      <c r="C2045" s="343" t="s">
        <v>104</v>
      </c>
      <c r="D2045" s="344">
        <v>2500</v>
      </c>
      <c r="E2045" s="502">
        <v>2500</v>
      </c>
      <c r="F2045" s="499"/>
      <c r="G2045" s="344">
        <v>100</v>
      </c>
    </row>
    <row r="2046" spans="1:13" hidden="1" x14ac:dyDescent="0.25">
      <c r="A2046" s="345" t="s">
        <v>1645</v>
      </c>
      <c r="B2046" s="345" t="s">
        <v>296</v>
      </c>
      <c r="C2046" s="346" t="s">
        <v>104</v>
      </c>
      <c r="D2046" s="347">
        <v>2500</v>
      </c>
      <c r="E2046" s="503">
        <v>2500</v>
      </c>
      <c r="F2046" s="499"/>
      <c r="G2046" s="347">
        <v>100</v>
      </c>
    </row>
    <row r="2047" spans="1:13" x14ac:dyDescent="0.25">
      <c r="A2047" s="336" t="s">
        <v>352</v>
      </c>
      <c r="B2047" s="336" t="s">
        <v>477</v>
      </c>
      <c r="C2047" s="337" t="s">
        <v>478</v>
      </c>
      <c r="D2047" s="338">
        <v>5000</v>
      </c>
      <c r="E2047" s="498">
        <v>5000</v>
      </c>
      <c r="F2047" s="499"/>
      <c r="G2047" s="338">
        <v>100</v>
      </c>
      <c r="L2047" s="502"/>
      <c r="M2047" s="499"/>
    </row>
    <row r="2048" spans="1:13" x14ac:dyDescent="0.25">
      <c r="A2048" s="339" t="s">
        <v>324</v>
      </c>
      <c r="B2048" s="339" t="s">
        <v>354</v>
      </c>
      <c r="C2048" s="340" t="s">
        <v>24</v>
      </c>
      <c r="D2048" s="341">
        <v>5000</v>
      </c>
      <c r="E2048" s="506">
        <v>5000</v>
      </c>
      <c r="F2048" s="499"/>
      <c r="G2048" s="341">
        <v>100</v>
      </c>
      <c r="L2048" s="502"/>
      <c r="M2048" s="499"/>
    </row>
    <row r="2049" spans="1:13" x14ac:dyDescent="0.25">
      <c r="A2049" s="342" t="s">
        <v>324</v>
      </c>
      <c r="B2049" s="342" t="s">
        <v>366</v>
      </c>
      <c r="C2049" s="343" t="s">
        <v>38</v>
      </c>
      <c r="D2049" s="344">
        <v>5000</v>
      </c>
      <c r="E2049" s="502">
        <v>5000</v>
      </c>
      <c r="F2049" s="499"/>
      <c r="G2049" s="344">
        <v>100</v>
      </c>
      <c r="L2049" s="502"/>
      <c r="M2049" s="499"/>
    </row>
    <row r="2050" spans="1:13" x14ac:dyDescent="0.25">
      <c r="A2050" s="342" t="s">
        <v>324</v>
      </c>
      <c r="B2050" s="342" t="s">
        <v>401</v>
      </c>
      <c r="C2050" s="343" t="s">
        <v>104</v>
      </c>
      <c r="D2050" s="344">
        <v>5000</v>
      </c>
      <c r="E2050" s="502">
        <v>5000</v>
      </c>
      <c r="F2050" s="499"/>
      <c r="G2050" s="344">
        <v>100</v>
      </c>
      <c r="L2050" s="502"/>
      <c r="M2050" s="499"/>
    </row>
    <row r="2051" spans="1:13" x14ac:dyDescent="0.25">
      <c r="A2051" s="345" t="s">
        <v>1646</v>
      </c>
      <c r="B2051" s="345" t="s">
        <v>296</v>
      </c>
      <c r="C2051" s="346" t="s">
        <v>104</v>
      </c>
      <c r="D2051" s="347">
        <v>5000</v>
      </c>
      <c r="E2051" s="503">
        <v>5000</v>
      </c>
      <c r="F2051" s="499"/>
      <c r="G2051" s="347">
        <v>100</v>
      </c>
      <c r="L2051" s="498">
        <f t="shared" ref="L2051" si="1">E2051/$L$11</f>
        <v>663.61404207313024</v>
      </c>
      <c r="M2051" s="499"/>
    </row>
    <row r="2052" spans="1:13" hidden="1" x14ac:dyDescent="0.25">
      <c r="A2052" s="336" t="s">
        <v>352</v>
      </c>
      <c r="B2052" s="336" t="s">
        <v>498</v>
      </c>
      <c r="C2052" s="337" t="s">
        <v>499</v>
      </c>
      <c r="D2052" s="338">
        <v>2500</v>
      </c>
      <c r="E2052" s="498">
        <v>2500</v>
      </c>
      <c r="F2052" s="499"/>
      <c r="G2052" s="338">
        <v>100</v>
      </c>
    </row>
    <row r="2053" spans="1:13" hidden="1" x14ac:dyDescent="0.25">
      <c r="A2053" s="339" t="s">
        <v>324</v>
      </c>
      <c r="B2053" s="339" t="s">
        <v>354</v>
      </c>
      <c r="C2053" s="340" t="s">
        <v>24</v>
      </c>
      <c r="D2053" s="341">
        <v>2500</v>
      </c>
      <c r="E2053" s="506">
        <v>2500</v>
      </c>
      <c r="F2053" s="499"/>
      <c r="G2053" s="341">
        <v>100</v>
      </c>
    </row>
    <row r="2054" spans="1:13" hidden="1" x14ac:dyDescent="0.25">
      <c r="A2054" s="342" t="s">
        <v>324</v>
      </c>
      <c r="B2054" s="342" t="s">
        <v>366</v>
      </c>
      <c r="C2054" s="343" t="s">
        <v>38</v>
      </c>
      <c r="D2054" s="344">
        <v>2500</v>
      </c>
      <c r="E2054" s="502">
        <v>2500</v>
      </c>
      <c r="F2054" s="499"/>
      <c r="G2054" s="344">
        <v>100</v>
      </c>
    </row>
    <row r="2055" spans="1:13" hidden="1" x14ac:dyDescent="0.25">
      <c r="A2055" s="342" t="s">
        <v>324</v>
      </c>
      <c r="B2055" s="342" t="s">
        <v>401</v>
      </c>
      <c r="C2055" s="343" t="s">
        <v>104</v>
      </c>
      <c r="D2055" s="344">
        <v>2500</v>
      </c>
      <c r="E2055" s="502">
        <v>2500</v>
      </c>
      <c r="F2055" s="499"/>
      <c r="G2055" s="344">
        <v>100</v>
      </c>
    </row>
    <row r="2056" spans="1:13" hidden="1" x14ac:dyDescent="0.25">
      <c r="A2056" s="345" t="s">
        <v>1647</v>
      </c>
      <c r="B2056" s="345" t="s">
        <v>296</v>
      </c>
      <c r="C2056" s="346" t="s">
        <v>104</v>
      </c>
      <c r="D2056" s="347">
        <v>2500</v>
      </c>
      <c r="E2056" s="503">
        <v>2500</v>
      </c>
      <c r="F2056" s="499"/>
      <c r="G2056" s="347">
        <v>100</v>
      </c>
    </row>
    <row r="2057" spans="1:13" hidden="1" x14ac:dyDescent="0.25">
      <c r="A2057" s="336" t="s">
        <v>352</v>
      </c>
      <c r="B2057" s="336" t="s">
        <v>399</v>
      </c>
      <c r="C2057" s="337" t="s">
        <v>400</v>
      </c>
      <c r="D2057" s="338">
        <v>0</v>
      </c>
      <c r="E2057" s="498">
        <v>0</v>
      </c>
      <c r="F2057" s="499"/>
      <c r="G2057" s="338">
        <v>0</v>
      </c>
    </row>
    <row r="2058" spans="1:13" hidden="1" x14ac:dyDescent="0.25">
      <c r="A2058" s="339" t="s">
        <v>324</v>
      </c>
      <c r="B2058" s="339" t="s">
        <v>354</v>
      </c>
      <c r="C2058" s="340" t="s">
        <v>24</v>
      </c>
      <c r="D2058" s="341">
        <v>0</v>
      </c>
      <c r="E2058" s="506">
        <v>0</v>
      </c>
      <c r="F2058" s="499"/>
      <c r="G2058" s="341">
        <v>0</v>
      </c>
    </row>
    <row r="2059" spans="1:13" hidden="1" x14ac:dyDescent="0.25">
      <c r="A2059" s="342" t="s">
        <v>324</v>
      </c>
      <c r="B2059" s="342" t="s">
        <v>366</v>
      </c>
      <c r="C2059" s="343" t="s">
        <v>38</v>
      </c>
      <c r="D2059" s="344">
        <v>0</v>
      </c>
      <c r="E2059" s="502">
        <v>0</v>
      </c>
      <c r="F2059" s="499"/>
      <c r="G2059" s="344">
        <v>0</v>
      </c>
    </row>
    <row r="2060" spans="1:13" hidden="1" x14ac:dyDescent="0.25">
      <c r="A2060" s="342" t="s">
        <v>324</v>
      </c>
      <c r="B2060" s="342" t="s">
        <v>401</v>
      </c>
      <c r="C2060" s="343" t="s">
        <v>104</v>
      </c>
      <c r="D2060" s="344">
        <v>0</v>
      </c>
      <c r="E2060" s="502">
        <v>0</v>
      </c>
      <c r="F2060" s="499"/>
      <c r="G2060" s="344">
        <v>0</v>
      </c>
    </row>
    <row r="2061" spans="1:13" hidden="1" x14ac:dyDescent="0.25">
      <c r="A2061" s="345" t="s">
        <v>1648</v>
      </c>
      <c r="B2061" s="345" t="s">
        <v>296</v>
      </c>
      <c r="C2061" s="346" t="s">
        <v>104</v>
      </c>
      <c r="D2061" s="347">
        <v>0</v>
      </c>
      <c r="E2061" s="503">
        <v>0</v>
      </c>
      <c r="F2061" s="499"/>
      <c r="G2061" s="347">
        <v>0</v>
      </c>
    </row>
    <row r="2062" spans="1:13" hidden="1" x14ac:dyDescent="0.25">
      <c r="A2062" s="336" t="s">
        <v>352</v>
      </c>
      <c r="B2062" s="336" t="s">
        <v>541</v>
      </c>
      <c r="C2062" s="337" t="s">
        <v>542</v>
      </c>
      <c r="D2062" s="338">
        <v>5000</v>
      </c>
      <c r="E2062" s="498">
        <v>5000</v>
      </c>
      <c r="F2062" s="499"/>
      <c r="G2062" s="338">
        <v>100</v>
      </c>
    </row>
    <row r="2063" spans="1:13" hidden="1" x14ac:dyDescent="0.25">
      <c r="A2063" s="339" t="s">
        <v>324</v>
      </c>
      <c r="B2063" s="339" t="s">
        <v>354</v>
      </c>
      <c r="C2063" s="340" t="s">
        <v>24</v>
      </c>
      <c r="D2063" s="341">
        <v>5000</v>
      </c>
      <c r="E2063" s="506">
        <v>5000</v>
      </c>
      <c r="F2063" s="499"/>
      <c r="G2063" s="341">
        <v>100</v>
      </c>
    </row>
    <row r="2064" spans="1:13" hidden="1" x14ac:dyDescent="0.25">
      <c r="A2064" s="342" t="s">
        <v>324</v>
      </c>
      <c r="B2064" s="342" t="s">
        <v>366</v>
      </c>
      <c r="C2064" s="343" t="s">
        <v>38</v>
      </c>
      <c r="D2064" s="344">
        <v>5000</v>
      </c>
      <c r="E2064" s="502">
        <v>5000</v>
      </c>
      <c r="F2064" s="499"/>
      <c r="G2064" s="344">
        <v>100</v>
      </c>
    </row>
    <row r="2065" spans="1:7" hidden="1" x14ac:dyDescent="0.25">
      <c r="A2065" s="342" t="s">
        <v>324</v>
      </c>
      <c r="B2065" s="342" t="s">
        <v>401</v>
      </c>
      <c r="C2065" s="343" t="s">
        <v>104</v>
      </c>
      <c r="D2065" s="344">
        <v>5000</v>
      </c>
      <c r="E2065" s="502">
        <v>5000</v>
      </c>
      <c r="F2065" s="499"/>
      <c r="G2065" s="344">
        <v>100</v>
      </c>
    </row>
    <row r="2066" spans="1:7" hidden="1" x14ac:dyDescent="0.25">
      <c r="A2066" s="345" t="s">
        <v>1649</v>
      </c>
      <c r="B2066" s="345" t="s">
        <v>296</v>
      </c>
      <c r="C2066" s="346" t="s">
        <v>104</v>
      </c>
      <c r="D2066" s="347">
        <v>5000</v>
      </c>
      <c r="E2066" s="503">
        <v>5000</v>
      </c>
      <c r="F2066" s="499"/>
      <c r="G2066" s="347">
        <v>100</v>
      </c>
    </row>
    <row r="2067" spans="1:7" hidden="1" x14ac:dyDescent="0.25">
      <c r="A2067" s="336" t="s">
        <v>352</v>
      </c>
      <c r="B2067" s="336" t="s">
        <v>569</v>
      </c>
      <c r="C2067" s="337" t="s">
        <v>570</v>
      </c>
      <c r="D2067" s="338">
        <v>4000</v>
      </c>
      <c r="E2067" s="498">
        <v>4000</v>
      </c>
      <c r="F2067" s="499"/>
      <c r="G2067" s="338">
        <v>100</v>
      </c>
    </row>
    <row r="2068" spans="1:7" hidden="1" x14ac:dyDescent="0.25">
      <c r="A2068" s="339" t="s">
        <v>324</v>
      </c>
      <c r="B2068" s="339" t="s">
        <v>354</v>
      </c>
      <c r="C2068" s="340" t="s">
        <v>24</v>
      </c>
      <c r="D2068" s="341">
        <v>4000</v>
      </c>
      <c r="E2068" s="506">
        <v>4000</v>
      </c>
      <c r="F2068" s="499"/>
      <c r="G2068" s="341">
        <v>100</v>
      </c>
    </row>
    <row r="2069" spans="1:7" hidden="1" x14ac:dyDescent="0.25">
      <c r="A2069" s="342" t="s">
        <v>324</v>
      </c>
      <c r="B2069" s="342" t="s">
        <v>366</v>
      </c>
      <c r="C2069" s="343" t="s">
        <v>38</v>
      </c>
      <c r="D2069" s="344">
        <v>4000</v>
      </c>
      <c r="E2069" s="502">
        <v>4000</v>
      </c>
      <c r="F2069" s="499"/>
      <c r="G2069" s="344">
        <v>100</v>
      </c>
    </row>
    <row r="2070" spans="1:7" hidden="1" x14ac:dyDescent="0.25">
      <c r="A2070" s="342" t="s">
        <v>324</v>
      </c>
      <c r="B2070" s="342" t="s">
        <v>401</v>
      </c>
      <c r="C2070" s="343" t="s">
        <v>104</v>
      </c>
      <c r="D2070" s="344">
        <v>4000</v>
      </c>
      <c r="E2070" s="502">
        <v>4000</v>
      </c>
      <c r="F2070" s="499"/>
      <c r="G2070" s="344">
        <v>100</v>
      </c>
    </row>
    <row r="2071" spans="1:7" hidden="1" x14ac:dyDescent="0.25">
      <c r="A2071" s="345" t="s">
        <v>1650</v>
      </c>
      <c r="B2071" s="345" t="s">
        <v>296</v>
      </c>
      <c r="C2071" s="346" t="s">
        <v>104</v>
      </c>
      <c r="D2071" s="347">
        <v>4000</v>
      </c>
      <c r="E2071" s="503">
        <v>4000</v>
      </c>
      <c r="F2071" s="499"/>
      <c r="G2071" s="347">
        <v>100</v>
      </c>
    </row>
    <row r="2072" spans="1:7" hidden="1" x14ac:dyDescent="0.25">
      <c r="A2072" s="336" t="s">
        <v>352</v>
      </c>
      <c r="B2072" s="336" t="s">
        <v>591</v>
      </c>
      <c r="C2072" s="337" t="s">
        <v>592</v>
      </c>
      <c r="D2072" s="338">
        <v>2500</v>
      </c>
      <c r="E2072" s="498">
        <v>2500</v>
      </c>
      <c r="F2072" s="499"/>
      <c r="G2072" s="338">
        <v>100</v>
      </c>
    </row>
    <row r="2073" spans="1:7" hidden="1" x14ac:dyDescent="0.25">
      <c r="A2073" s="339" t="s">
        <v>324</v>
      </c>
      <c r="B2073" s="339" t="s">
        <v>354</v>
      </c>
      <c r="C2073" s="340" t="s">
        <v>24</v>
      </c>
      <c r="D2073" s="341">
        <v>2500</v>
      </c>
      <c r="E2073" s="506">
        <v>2500</v>
      </c>
      <c r="F2073" s="499"/>
      <c r="G2073" s="341">
        <v>100</v>
      </c>
    </row>
    <row r="2074" spans="1:7" hidden="1" x14ac:dyDescent="0.25">
      <c r="A2074" s="342" t="s">
        <v>324</v>
      </c>
      <c r="B2074" s="342" t="s">
        <v>366</v>
      </c>
      <c r="C2074" s="343" t="s">
        <v>38</v>
      </c>
      <c r="D2074" s="344">
        <v>2500</v>
      </c>
      <c r="E2074" s="502">
        <v>2500</v>
      </c>
      <c r="F2074" s="499"/>
      <c r="G2074" s="344">
        <v>100</v>
      </c>
    </row>
    <row r="2075" spans="1:7" hidden="1" x14ac:dyDescent="0.25">
      <c r="A2075" s="342" t="s">
        <v>324</v>
      </c>
      <c r="B2075" s="342" t="s">
        <v>401</v>
      </c>
      <c r="C2075" s="343" t="s">
        <v>104</v>
      </c>
      <c r="D2075" s="344">
        <v>2500</v>
      </c>
      <c r="E2075" s="502">
        <v>2500</v>
      </c>
      <c r="F2075" s="499"/>
      <c r="G2075" s="344">
        <v>100</v>
      </c>
    </row>
    <row r="2076" spans="1:7" hidden="1" x14ac:dyDescent="0.25">
      <c r="A2076" s="345" t="s">
        <v>1651</v>
      </c>
      <c r="B2076" s="345" t="s">
        <v>296</v>
      </c>
      <c r="C2076" s="346" t="s">
        <v>104</v>
      </c>
      <c r="D2076" s="347">
        <v>2500</v>
      </c>
      <c r="E2076" s="503">
        <v>2500</v>
      </c>
      <c r="F2076" s="499"/>
      <c r="G2076" s="347">
        <v>100</v>
      </c>
    </row>
    <row r="2077" spans="1:7" hidden="1" x14ac:dyDescent="0.25">
      <c r="A2077" s="336" t="s">
        <v>352</v>
      </c>
      <c r="B2077" s="336" t="s">
        <v>611</v>
      </c>
      <c r="C2077" s="337" t="s">
        <v>612</v>
      </c>
      <c r="D2077" s="338">
        <v>2500</v>
      </c>
      <c r="E2077" s="498">
        <v>2500</v>
      </c>
      <c r="F2077" s="499"/>
      <c r="G2077" s="338">
        <v>100</v>
      </c>
    </row>
    <row r="2078" spans="1:7" hidden="1" x14ac:dyDescent="0.25">
      <c r="A2078" s="339" t="s">
        <v>324</v>
      </c>
      <c r="B2078" s="339" t="s">
        <v>354</v>
      </c>
      <c r="C2078" s="340" t="s">
        <v>24</v>
      </c>
      <c r="D2078" s="341">
        <v>2500</v>
      </c>
      <c r="E2078" s="506">
        <v>2500</v>
      </c>
      <c r="F2078" s="499"/>
      <c r="G2078" s="341">
        <v>100</v>
      </c>
    </row>
    <row r="2079" spans="1:7" hidden="1" x14ac:dyDescent="0.25">
      <c r="A2079" s="342" t="s">
        <v>324</v>
      </c>
      <c r="B2079" s="342" t="s">
        <v>366</v>
      </c>
      <c r="C2079" s="343" t="s">
        <v>38</v>
      </c>
      <c r="D2079" s="344">
        <v>2500</v>
      </c>
      <c r="E2079" s="502">
        <v>2500</v>
      </c>
      <c r="F2079" s="499"/>
      <c r="G2079" s="344">
        <v>100</v>
      </c>
    </row>
    <row r="2080" spans="1:7" hidden="1" x14ac:dyDescent="0.25">
      <c r="A2080" s="342" t="s">
        <v>324</v>
      </c>
      <c r="B2080" s="342" t="s">
        <v>401</v>
      </c>
      <c r="C2080" s="343" t="s">
        <v>104</v>
      </c>
      <c r="D2080" s="344">
        <v>2500</v>
      </c>
      <c r="E2080" s="502">
        <v>2500</v>
      </c>
      <c r="F2080" s="499"/>
      <c r="G2080" s="344">
        <v>100</v>
      </c>
    </row>
    <row r="2081" spans="1:7" hidden="1" x14ac:dyDescent="0.25">
      <c r="A2081" s="345" t="s">
        <v>1652</v>
      </c>
      <c r="B2081" s="345" t="s">
        <v>296</v>
      </c>
      <c r="C2081" s="346" t="s">
        <v>104</v>
      </c>
      <c r="D2081" s="347">
        <v>2500</v>
      </c>
      <c r="E2081" s="503">
        <v>2500</v>
      </c>
      <c r="F2081" s="499"/>
      <c r="G2081" s="347">
        <v>100</v>
      </c>
    </row>
    <row r="2082" spans="1:7" hidden="1" x14ac:dyDescent="0.25">
      <c r="A2082" s="336" t="s">
        <v>352</v>
      </c>
      <c r="B2082" s="336" t="s">
        <v>634</v>
      </c>
      <c r="C2082" s="337" t="s">
        <v>635</v>
      </c>
      <c r="D2082" s="338">
        <v>5000</v>
      </c>
      <c r="E2082" s="498">
        <v>5000</v>
      </c>
      <c r="F2082" s="499"/>
      <c r="G2082" s="338">
        <v>100</v>
      </c>
    </row>
    <row r="2083" spans="1:7" hidden="1" x14ac:dyDescent="0.25">
      <c r="A2083" s="339" t="s">
        <v>324</v>
      </c>
      <c r="B2083" s="339" t="s">
        <v>354</v>
      </c>
      <c r="C2083" s="340" t="s">
        <v>24</v>
      </c>
      <c r="D2083" s="341">
        <v>5000</v>
      </c>
      <c r="E2083" s="506">
        <v>5000</v>
      </c>
      <c r="F2083" s="499"/>
      <c r="G2083" s="341">
        <v>100</v>
      </c>
    </row>
    <row r="2084" spans="1:7" hidden="1" x14ac:dyDescent="0.25">
      <c r="A2084" s="342" t="s">
        <v>324</v>
      </c>
      <c r="B2084" s="342" t="s">
        <v>366</v>
      </c>
      <c r="C2084" s="343" t="s">
        <v>38</v>
      </c>
      <c r="D2084" s="344">
        <v>5000</v>
      </c>
      <c r="E2084" s="502">
        <v>5000</v>
      </c>
      <c r="F2084" s="499"/>
      <c r="G2084" s="344">
        <v>100</v>
      </c>
    </row>
    <row r="2085" spans="1:7" hidden="1" x14ac:dyDescent="0.25">
      <c r="A2085" s="342" t="s">
        <v>324</v>
      </c>
      <c r="B2085" s="342" t="s">
        <v>401</v>
      </c>
      <c r="C2085" s="343" t="s">
        <v>104</v>
      </c>
      <c r="D2085" s="344">
        <v>5000</v>
      </c>
      <c r="E2085" s="502">
        <v>5000</v>
      </c>
      <c r="F2085" s="499"/>
      <c r="G2085" s="344">
        <v>100</v>
      </c>
    </row>
    <row r="2086" spans="1:7" hidden="1" x14ac:dyDescent="0.25">
      <c r="A2086" s="345" t="s">
        <v>1653</v>
      </c>
      <c r="B2086" s="345" t="s">
        <v>296</v>
      </c>
      <c r="C2086" s="346" t="s">
        <v>104</v>
      </c>
      <c r="D2086" s="347">
        <v>5000</v>
      </c>
      <c r="E2086" s="503">
        <v>5000</v>
      </c>
      <c r="F2086" s="499"/>
      <c r="G2086" s="347">
        <v>100</v>
      </c>
    </row>
    <row r="2087" spans="1:7" hidden="1" x14ac:dyDescent="0.25">
      <c r="A2087" s="336" t="s">
        <v>352</v>
      </c>
      <c r="B2087" s="336" t="s">
        <v>657</v>
      </c>
      <c r="C2087" s="337" t="s">
        <v>658</v>
      </c>
      <c r="D2087" s="338">
        <v>0</v>
      </c>
      <c r="E2087" s="498">
        <v>0</v>
      </c>
      <c r="F2087" s="499"/>
      <c r="G2087" s="338">
        <v>0</v>
      </c>
    </row>
    <row r="2088" spans="1:7" hidden="1" x14ac:dyDescent="0.25">
      <c r="A2088" s="339" t="s">
        <v>324</v>
      </c>
      <c r="B2088" s="339" t="s">
        <v>354</v>
      </c>
      <c r="C2088" s="340" t="s">
        <v>24</v>
      </c>
      <c r="D2088" s="341">
        <v>0</v>
      </c>
      <c r="E2088" s="506">
        <v>0</v>
      </c>
      <c r="F2088" s="499"/>
      <c r="G2088" s="341">
        <v>0</v>
      </c>
    </row>
    <row r="2089" spans="1:7" hidden="1" x14ac:dyDescent="0.25">
      <c r="A2089" s="342" t="s">
        <v>324</v>
      </c>
      <c r="B2089" s="342" t="s">
        <v>366</v>
      </c>
      <c r="C2089" s="343" t="s">
        <v>38</v>
      </c>
      <c r="D2089" s="344">
        <v>0</v>
      </c>
      <c r="E2089" s="502">
        <v>0</v>
      </c>
      <c r="F2089" s="499"/>
      <c r="G2089" s="344">
        <v>0</v>
      </c>
    </row>
    <row r="2090" spans="1:7" hidden="1" x14ac:dyDescent="0.25">
      <c r="A2090" s="342" t="s">
        <v>324</v>
      </c>
      <c r="B2090" s="342" t="s">
        <v>401</v>
      </c>
      <c r="C2090" s="343" t="s">
        <v>104</v>
      </c>
      <c r="D2090" s="344">
        <v>0</v>
      </c>
      <c r="E2090" s="502">
        <v>0</v>
      </c>
      <c r="F2090" s="499"/>
      <c r="G2090" s="344">
        <v>0</v>
      </c>
    </row>
    <row r="2091" spans="1:7" hidden="1" x14ac:dyDescent="0.25">
      <c r="A2091" s="345" t="s">
        <v>1654</v>
      </c>
      <c r="B2091" s="345" t="s">
        <v>296</v>
      </c>
      <c r="C2091" s="346" t="s">
        <v>104</v>
      </c>
      <c r="D2091" s="347">
        <v>0</v>
      </c>
      <c r="E2091" s="503">
        <v>0</v>
      </c>
      <c r="F2091" s="499"/>
      <c r="G2091" s="347">
        <v>0</v>
      </c>
    </row>
    <row r="2092" spans="1:7" hidden="1" x14ac:dyDescent="0.25">
      <c r="A2092" s="336" t="s">
        <v>352</v>
      </c>
      <c r="B2092" s="336" t="s">
        <v>676</v>
      </c>
      <c r="C2092" s="337" t="s">
        <v>677</v>
      </c>
      <c r="D2092" s="338">
        <v>2500</v>
      </c>
      <c r="E2092" s="498">
        <v>2500</v>
      </c>
      <c r="F2092" s="499"/>
      <c r="G2092" s="338">
        <v>100</v>
      </c>
    </row>
    <row r="2093" spans="1:7" hidden="1" x14ac:dyDescent="0.25">
      <c r="A2093" s="339" t="s">
        <v>324</v>
      </c>
      <c r="B2093" s="339" t="s">
        <v>354</v>
      </c>
      <c r="C2093" s="340" t="s">
        <v>24</v>
      </c>
      <c r="D2093" s="341">
        <v>2500</v>
      </c>
      <c r="E2093" s="506">
        <v>2500</v>
      </c>
      <c r="F2093" s="499"/>
      <c r="G2093" s="341">
        <v>100</v>
      </c>
    </row>
    <row r="2094" spans="1:7" hidden="1" x14ac:dyDescent="0.25">
      <c r="A2094" s="342" t="s">
        <v>324</v>
      </c>
      <c r="B2094" s="342" t="s">
        <v>366</v>
      </c>
      <c r="C2094" s="343" t="s">
        <v>38</v>
      </c>
      <c r="D2094" s="344">
        <v>2500</v>
      </c>
      <c r="E2094" s="502">
        <v>2500</v>
      </c>
      <c r="F2094" s="499"/>
      <c r="G2094" s="344">
        <v>100</v>
      </c>
    </row>
    <row r="2095" spans="1:7" hidden="1" x14ac:dyDescent="0.25">
      <c r="A2095" s="342" t="s">
        <v>324</v>
      </c>
      <c r="B2095" s="342" t="s">
        <v>401</v>
      </c>
      <c r="C2095" s="343" t="s">
        <v>104</v>
      </c>
      <c r="D2095" s="344">
        <v>2500</v>
      </c>
      <c r="E2095" s="502">
        <v>2500</v>
      </c>
      <c r="F2095" s="499"/>
      <c r="G2095" s="344">
        <v>100</v>
      </c>
    </row>
    <row r="2096" spans="1:7" hidden="1" x14ac:dyDescent="0.25">
      <c r="A2096" s="345" t="s">
        <v>1655</v>
      </c>
      <c r="B2096" s="345" t="s">
        <v>296</v>
      </c>
      <c r="C2096" s="346" t="s">
        <v>104</v>
      </c>
      <c r="D2096" s="347">
        <v>2500</v>
      </c>
      <c r="E2096" s="503">
        <v>2500</v>
      </c>
      <c r="F2096" s="499"/>
      <c r="G2096" s="347">
        <v>100</v>
      </c>
    </row>
    <row r="2097" spans="1:7" hidden="1" x14ac:dyDescent="0.25">
      <c r="A2097" s="336" t="s">
        <v>352</v>
      </c>
      <c r="B2097" s="336" t="s">
        <v>691</v>
      </c>
      <c r="C2097" s="337" t="s">
        <v>692</v>
      </c>
      <c r="D2097" s="338">
        <v>2500</v>
      </c>
      <c r="E2097" s="498">
        <v>2500</v>
      </c>
      <c r="F2097" s="499"/>
      <c r="G2097" s="338">
        <v>100</v>
      </c>
    </row>
    <row r="2098" spans="1:7" hidden="1" x14ac:dyDescent="0.25">
      <c r="A2098" s="339" t="s">
        <v>324</v>
      </c>
      <c r="B2098" s="339" t="s">
        <v>354</v>
      </c>
      <c r="C2098" s="340" t="s">
        <v>24</v>
      </c>
      <c r="D2098" s="341">
        <v>2500</v>
      </c>
      <c r="E2098" s="506">
        <v>2500</v>
      </c>
      <c r="F2098" s="499"/>
      <c r="G2098" s="341">
        <v>100</v>
      </c>
    </row>
    <row r="2099" spans="1:7" hidden="1" x14ac:dyDescent="0.25">
      <c r="A2099" s="342" t="s">
        <v>324</v>
      </c>
      <c r="B2099" s="342" t="s">
        <v>366</v>
      </c>
      <c r="C2099" s="343" t="s">
        <v>38</v>
      </c>
      <c r="D2099" s="344">
        <v>2500</v>
      </c>
      <c r="E2099" s="502">
        <v>2500</v>
      </c>
      <c r="F2099" s="499"/>
      <c r="G2099" s="344">
        <v>100</v>
      </c>
    </row>
    <row r="2100" spans="1:7" hidden="1" x14ac:dyDescent="0.25">
      <c r="A2100" s="342" t="s">
        <v>324</v>
      </c>
      <c r="B2100" s="342" t="s">
        <v>401</v>
      </c>
      <c r="C2100" s="343" t="s">
        <v>104</v>
      </c>
      <c r="D2100" s="344">
        <v>2500</v>
      </c>
      <c r="E2100" s="502">
        <v>2500</v>
      </c>
      <c r="F2100" s="499"/>
      <c r="G2100" s="344">
        <v>100</v>
      </c>
    </row>
    <row r="2101" spans="1:7" hidden="1" x14ac:dyDescent="0.25">
      <c r="A2101" s="345" t="s">
        <v>1656</v>
      </c>
      <c r="B2101" s="345" t="s">
        <v>296</v>
      </c>
      <c r="C2101" s="346" t="s">
        <v>104</v>
      </c>
      <c r="D2101" s="347">
        <v>2500</v>
      </c>
      <c r="E2101" s="503">
        <v>2500</v>
      </c>
      <c r="F2101" s="499"/>
      <c r="G2101" s="347">
        <v>100</v>
      </c>
    </row>
    <row r="2102" spans="1:7" hidden="1" x14ac:dyDescent="0.25">
      <c r="A2102" s="336" t="s">
        <v>352</v>
      </c>
      <c r="B2102" s="336" t="s">
        <v>710</v>
      </c>
      <c r="C2102" s="337" t="s">
        <v>711</v>
      </c>
      <c r="D2102" s="338">
        <v>0</v>
      </c>
      <c r="E2102" s="498">
        <v>0</v>
      </c>
      <c r="F2102" s="499"/>
      <c r="G2102" s="338">
        <v>0</v>
      </c>
    </row>
    <row r="2103" spans="1:7" hidden="1" x14ac:dyDescent="0.25">
      <c r="A2103" s="339" t="s">
        <v>324</v>
      </c>
      <c r="B2103" s="339" t="s">
        <v>354</v>
      </c>
      <c r="C2103" s="340" t="s">
        <v>24</v>
      </c>
      <c r="D2103" s="341">
        <v>0</v>
      </c>
      <c r="E2103" s="506">
        <v>0</v>
      </c>
      <c r="F2103" s="499"/>
      <c r="G2103" s="341">
        <v>0</v>
      </c>
    </row>
    <row r="2104" spans="1:7" hidden="1" x14ac:dyDescent="0.25">
      <c r="A2104" s="342" t="s">
        <v>324</v>
      </c>
      <c r="B2104" s="342" t="s">
        <v>366</v>
      </c>
      <c r="C2104" s="343" t="s">
        <v>38</v>
      </c>
      <c r="D2104" s="344">
        <v>0</v>
      </c>
      <c r="E2104" s="502">
        <v>0</v>
      </c>
      <c r="F2104" s="499"/>
      <c r="G2104" s="344">
        <v>0</v>
      </c>
    </row>
    <row r="2105" spans="1:7" hidden="1" x14ac:dyDescent="0.25">
      <c r="A2105" s="342" t="s">
        <v>324</v>
      </c>
      <c r="B2105" s="342" t="s">
        <v>401</v>
      </c>
      <c r="C2105" s="343" t="s">
        <v>104</v>
      </c>
      <c r="D2105" s="344">
        <v>0</v>
      </c>
      <c r="E2105" s="502">
        <v>0</v>
      </c>
      <c r="F2105" s="499"/>
      <c r="G2105" s="344">
        <v>0</v>
      </c>
    </row>
    <row r="2106" spans="1:7" hidden="1" x14ac:dyDescent="0.25">
      <c r="A2106" s="345" t="s">
        <v>1657</v>
      </c>
      <c r="B2106" s="345" t="s">
        <v>296</v>
      </c>
      <c r="C2106" s="346" t="s">
        <v>104</v>
      </c>
      <c r="D2106" s="347">
        <v>0</v>
      </c>
      <c r="E2106" s="503">
        <v>0</v>
      </c>
      <c r="F2106" s="499"/>
      <c r="G2106" s="347">
        <v>0</v>
      </c>
    </row>
    <row r="2107" spans="1:7" hidden="1" x14ac:dyDescent="0.25">
      <c r="A2107" s="336" t="s">
        <v>352</v>
      </c>
      <c r="B2107" s="336" t="s">
        <v>732</v>
      </c>
      <c r="C2107" s="337" t="s">
        <v>733</v>
      </c>
      <c r="D2107" s="338">
        <v>10000</v>
      </c>
      <c r="E2107" s="498">
        <v>10000</v>
      </c>
      <c r="F2107" s="499"/>
      <c r="G2107" s="338">
        <v>100</v>
      </c>
    </row>
    <row r="2108" spans="1:7" hidden="1" x14ac:dyDescent="0.25">
      <c r="A2108" s="339" t="s">
        <v>324</v>
      </c>
      <c r="B2108" s="339" t="s">
        <v>354</v>
      </c>
      <c r="C2108" s="340" t="s">
        <v>24</v>
      </c>
      <c r="D2108" s="341">
        <v>10000</v>
      </c>
      <c r="E2108" s="506">
        <v>10000</v>
      </c>
      <c r="F2108" s="499"/>
      <c r="G2108" s="341">
        <v>100</v>
      </c>
    </row>
    <row r="2109" spans="1:7" hidden="1" x14ac:dyDescent="0.25">
      <c r="A2109" s="342" t="s">
        <v>324</v>
      </c>
      <c r="B2109" s="342" t="s">
        <v>366</v>
      </c>
      <c r="C2109" s="343" t="s">
        <v>38</v>
      </c>
      <c r="D2109" s="344">
        <v>10000</v>
      </c>
      <c r="E2109" s="502">
        <v>10000</v>
      </c>
      <c r="F2109" s="499"/>
      <c r="G2109" s="344">
        <v>100</v>
      </c>
    </row>
    <row r="2110" spans="1:7" hidden="1" x14ac:dyDescent="0.25">
      <c r="A2110" s="342" t="s">
        <v>324</v>
      </c>
      <c r="B2110" s="342" t="s">
        <v>401</v>
      </c>
      <c r="C2110" s="343" t="s">
        <v>104</v>
      </c>
      <c r="D2110" s="344">
        <v>10000</v>
      </c>
      <c r="E2110" s="502">
        <v>10000</v>
      </c>
      <c r="F2110" s="499"/>
      <c r="G2110" s="344">
        <v>100</v>
      </c>
    </row>
    <row r="2111" spans="1:7" hidden="1" x14ac:dyDescent="0.25">
      <c r="A2111" s="345" t="s">
        <v>1658</v>
      </c>
      <c r="B2111" s="345" t="s">
        <v>296</v>
      </c>
      <c r="C2111" s="346" t="s">
        <v>104</v>
      </c>
      <c r="D2111" s="347">
        <v>10000</v>
      </c>
      <c r="E2111" s="503">
        <v>10000</v>
      </c>
      <c r="F2111" s="499"/>
      <c r="G2111" s="347">
        <v>100</v>
      </c>
    </row>
    <row r="2112" spans="1:7" hidden="1" x14ac:dyDescent="0.25">
      <c r="A2112" s="336" t="s">
        <v>352</v>
      </c>
      <c r="B2112" s="336" t="s">
        <v>754</v>
      </c>
      <c r="C2112" s="337" t="s">
        <v>755</v>
      </c>
      <c r="D2112" s="338">
        <v>2500</v>
      </c>
      <c r="E2112" s="498">
        <v>2500</v>
      </c>
      <c r="F2112" s="499"/>
      <c r="G2112" s="338">
        <v>100</v>
      </c>
    </row>
    <row r="2113" spans="1:7" hidden="1" x14ac:dyDescent="0.25">
      <c r="A2113" s="339" t="s">
        <v>324</v>
      </c>
      <c r="B2113" s="339" t="s">
        <v>354</v>
      </c>
      <c r="C2113" s="340" t="s">
        <v>24</v>
      </c>
      <c r="D2113" s="341">
        <v>2500</v>
      </c>
      <c r="E2113" s="506">
        <v>2500</v>
      </c>
      <c r="F2113" s="499"/>
      <c r="G2113" s="341">
        <v>100</v>
      </c>
    </row>
    <row r="2114" spans="1:7" hidden="1" x14ac:dyDescent="0.25">
      <c r="A2114" s="342" t="s">
        <v>324</v>
      </c>
      <c r="B2114" s="342" t="s">
        <v>366</v>
      </c>
      <c r="C2114" s="343" t="s">
        <v>38</v>
      </c>
      <c r="D2114" s="344">
        <v>2500</v>
      </c>
      <c r="E2114" s="502">
        <v>2500</v>
      </c>
      <c r="F2114" s="499"/>
      <c r="G2114" s="344">
        <v>100</v>
      </c>
    </row>
    <row r="2115" spans="1:7" hidden="1" x14ac:dyDescent="0.25">
      <c r="A2115" s="342" t="s">
        <v>324</v>
      </c>
      <c r="B2115" s="342" t="s">
        <v>401</v>
      </c>
      <c r="C2115" s="343" t="s">
        <v>104</v>
      </c>
      <c r="D2115" s="344">
        <v>2500</v>
      </c>
      <c r="E2115" s="502">
        <v>2500</v>
      </c>
      <c r="F2115" s="499"/>
      <c r="G2115" s="344">
        <v>100</v>
      </c>
    </row>
    <row r="2116" spans="1:7" hidden="1" x14ac:dyDescent="0.25">
      <c r="A2116" s="345" t="s">
        <v>1659</v>
      </c>
      <c r="B2116" s="345" t="s">
        <v>296</v>
      </c>
      <c r="C2116" s="346" t="s">
        <v>104</v>
      </c>
      <c r="D2116" s="347">
        <v>2500</v>
      </c>
      <c r="E2116" s="503">
        <v>2500</v>
      </c>
      <c r="F2116" s="499"/>
      <c r="G2116" s="347">
        <v>100</v>
      </c>
    </row>
    <row r="2117" spans="1:7" hidden="1" x14ac:dyDescent="0.25">
      <c r="A2117" s="336" t="s">
        <v>352</v>
      </c>
      <c r="B2117" s="336" t="s">
        <v>773</v>
      </c>
      <c r="C2117" s="337" t="s">
        <v>774</v>
      </c>
      <c r="D2117" s="338">
        <v>2500</v>
      </c>
      <c r="E2117" s="498">
        <v>2500</v>
      </c>
      <c r="F2117" s="499"/>
      <c r="G2117" s="338">
        <v>100</v>
      </c>
    </row>
    <row r="2118" spans="1:7" hidden="1" x14ac:dyDescent="0.25">
      <c r="A2118" s="339" t="s">
        <v>324</v>
      </c>
      <c r="B2118" s="339" t="s">
        <v>354</v>
      </c>
      <c r="C2118" s="340" t="s">
        <v>24</v>
      </c>
      <c r="D2118" s="341">
        <v>2500</v>
      </c>
      <c r="E2118" s="506">
        <v>2500</v>
      </c>
      <c r="F2118" s="499"/>
      <c r="G2118" s="341">
        <v>100</v>
      </c>
    </row>
    <row r="2119" spans="1:7" hidden="1" x14ac:dyDescent="0.25">
      <c r="A2119" s="342" t="s">
        <v>324</v>
      </c>
      <c r="B2119" s="342" t="s">
        <v>366</v>
      </c>
      <c r="C2119" s="343" t="s">
        <v>38</v>
      </c>
      <c r="D2119" s="344">
        <v>2500</v>
      </c>
      <c r="E2119" s="502">
        <v>2500</v>
      </c>
      <c r="F2119" s="499"/>
      <c r="G2119" s="344">
        <v>100</v>
      </c>
    </row>
    <row r="2120" spans="1:7" hidden="1" x14ac:dyDescent="0.25">
      <c r="A2120" s="342" t="s">
        <v>324</v>
      </c>
      <c r="B2120" s="342" t="s">
        <v>401</v>
      </c>
      <c r="C2120" s="343" t="s">
        <v>104</v>
      </c>
      <c r="D2120" s="344">
        <v>2500</v>
      </c>
      <c r="E2120" s="502">
        <v>2500</v>
      </c>
      <c r="F2120" s="499"/>
      <c r="G2120" s="344">
        <v>100</v>
      </c>
    </row>
    <row r="2121" spans="1:7" hidden="1" x14ac:dyDescent="0.25">
      <c r="A2121" s="345" t="s">
        <v>1660</v>
      </c>
      <c r="B2121" s="345" t="s">
        <v>296</v>
      </c>
      <c r="C2121" s="346" t="s">
        <v>104</v>
      </c>
      <c r="D2121" s="347">
        <v>2500</v>
      </c>
      <c r="E2121" s="503">
        <v>2500</v>
      </c>
      <c r="F2121" s="499"/>
      <c r="G2121" s="347">
        <v>100</v>
      </c>
    </row>
    <row r="2122" spans="1:7" hidden="1" x14ac:dyDescent="0.25">
      <c r="A2122" s="336" t="s">
        <v>352</v>
      </c>
      <c r="B2122" s="336" t="s">
        <v>795</v>
      </c>
      <c r="C2122" s="337" t="s">
        <v>796</v>
      </c>
      <c r="D2122" s="338">
        <v>7500</v>
      </c>
      <c r="E2122" s="498">
        <v>7500</v>
      </c>
      <c r="F2122" s="499"/>
      <c r="G2122" s="338">
        <v>100</v>
      </c>
    </row>
    <row r="2123" spans="1:7" hidden="1" x14ac:dyDescent="0.25">
      <c r="A2123" s="339" t="s">
        <v>324</v>
      </c>
      <c r="B2123" s="339" t="s">
        <v>354</v>
      </c>
      <c r="C2123" s="340" t="s">
        <v>24</v>
      </c>
      <c r="D2123" s="341">
        <v>7500</v>
      </c>
      <c r="E2123" s="506">
        <v>7500</v>
      </c>
      <c r="F2123" s="499"/>
      <c r="G2123" s="341">
        <v>100</v>
      </c>
    </row>
    <row r="2124" spans="1:7" hidden="1" x14ac:dyDescent="0.25">
      <c r="A2124" s="342" t="s">
        <v>324</v>
      </c>
      <c r="B2124" s="342" t="s">
        <v>366</v>
      </c>
      <c r="C2124" s="343" t="s">
        <v>38</v>
      </c>
      <c r="D2124" s="344">
        <v>7500</v>
      </c>
      <c r="E2124" s="502">
        <v>7500</v>
      </c>
      <c r="F2124" s="499"/>
      <c r="G2124" s="344">
        <v>100</v>
      </c>
    </row>
    <row r="2125" spans="1:7" hidden="1" x14ac:dyDescent="0.25">
      <c r="A2125" s="342" t="s">
        <v>324</v>
      </c>
      <c r="B2125" s="342" t="s">
        <v>401</v>
      </c>
      <c r="C2125" s="343" t="s">
        <v>104</v>
      </c>
      <c r="D2125" s="344">
        <v>7500</v>
      </c>
      <c r="E2125" s="502">
        <v>7500</v>
      </c>
      <c r="F2125" s="499"/>
      <c r="G2125" s="344">
        <v>100</v>
      </c>
    </row>
    <row r="2126" spans="1:7" hidden="1" x14ac:dyDescent="0.25">
      <c r="A2126" s="345" t="s">
        <v>1661</v>
      </c>
      <c r="B2126" s="345" t="s">
        <v>296</v>
      </c>
      <c r="C2126" s="346" t="s">
        <v>104</v>
      </c>
      <c r="D2126" s="347">
        <v>7500</v>
      </c>
      <c r="E2126" s="503">
        <v>7500</v>
      </c>
      <c r="F2126" s="499"/>
      <c r="G2126" s="347">
        <v>100</v>
      </c>
    </row>
    <row r="2127" spans="1:7" hidden="1" x14ac:dyDescent="0.25">
      <c r="A2127" s="336" t="s">
        <v>352</v>
      </c>
      <c r="B2127" s="336" t="s">
        <v>816</v>
      </c>
      <c r="C2127" s="337" t="s">
        <v>817</v>
      </c>
      <c r="D2127" s="338">
        <v>0</v>
      </c>
      <c r="E2127" s="498">
        <v>0</v>
      </c>
      <c r="F2127" s="499"/>
      <c r="G2127" s="338">
        <v>0</v>
      </c>
    </row>
    <row r="2128" spans="1:7" hidden="1" x14ac:dyDescent="0.25">
      <c r="A2128" s="339" t="s">
        <v>324</v>
      </c>
      <c r="B2128" s="339" t="s">
        <v>354</v>
      </c>
      <c r="C2128" s="340" t="s">
        <v>24</v>
      </c>
      <c r="D2128" s="341">
        <v>0</v>
      </c>
      <c r="E2128" s="506">
        <v>0</v>
      </c>
      <c r="F2128" s="499"/>
      <c r="G2128" s="341">
        <v>0</v>
      </c>
    </row>
    <row r="2129" spans="1:7" hidden="1" x14ac:dyDescent="0.25">
      <c r="A2129" s="342" t="s">
        <v>324</v>
      </c>
      <c r="B2129" s="342" t="s">
        <v>366</v>
      </c>
      <c r="C2129" s="343" t="s">
        <v>38</v>
      </c>
      <c r="D2129" s="344">
        <v>0</v>
      </c>
      <c r="E2129" s="502">
        <v>0</v>
      </c>
      <c r="F2129" s="499"/>
      <c r="G2129" s="344">
        <v>0</v>
      </c>
    </row>
    <row r="2130" spans="1:7" hidden="1" x14ac:dyDescent="0.25">
      <c r="A2130" s="342" t="s">
        <v>324</v>
      </c>
      <c r="B2130" s="342" t="s">
        <v>401</v>
      </c>
      <c r="C2130" s="343" t="s">
        <v>104</v>
      </c>
      <c r="D2130" s="344">
        <v>0</v>
      </c>
      <c r="E2130" s="502">
        <v>0</v>
      </c>
      <c r="F2130" s="499"/>
      <c r="G2130" s="344">
        <v>0</v>
      </c>
    </row>
    <row r="2131" spans="1:7" hidden="1" x14ac:dyDescent="0.25">
      <c r="A2131" s="345" t="s">
        <v>1662</v>
      </c>
      <c r="B2131" s="345" t="s">
        <v>296</v>
      </c>
      <c r="C2131" s="346" t="s">
        <v>104</v>
      </c>
      <c r="D2131" s="347">
        <v>0</v>
      </c>
      <c r="E2131" s="503">
        <v>0</v>
      </c>
      <c r="F2131" s="499"/>
      <c r="G2131" s="347">
        <v>0</v>
      </c>
    </row>
    <row r="2132" spans="1:7" hidden="1" x14ac:dyDescent="0.25">
      <c r="A2132" s="336" t="s">
        <v>352</v>
      </c>
      <c r="B2132" s="336" t="s">
        <v>836</v>
      </c>
      <c r="C2132" s="337" t="s">
        <v>837</v>
      </c>
      <c r="D2132" s="338">
        <v>0</v>
      </c>
      <c r="E2132" s="498">
        <v>0</v>
      </c>
      <c r="F2132" s="499"/>
      <c r="G2132" s="338">
        <v>0</v>
      </c>
    </row>
    <row r="2133" spans="1:7" hidden="1" x14ac:dyDescent="0.25">
      <c r="A2133" s="339" t="s">
        <v>324</v>
      </c>
      <c r="B2133" s="339" t="s">
        <v>354</v>
      </c>
      <c r="C2133" s="340" t="s">
        <v>24</v>
      </c>
      <c r="D2133" s="341">
        <v>0</v>
      </c>
      <c r="E2133" s="506">
        <v>0</v>
      </c>
      <c r="F2133" s="499"/>
      <c r="G2133" s="341">
        <v>0</v>
      </c>
    </row>
    <row r="2134" spans="1:7" hidden="1" x14ac:dyDescent="0.25">
      <c r="A2134" s="342" t="s">
        <v>324</v>
      </c>
      <c r="B2134" s="342" t="s">
        <v>366</v>
      </c>
      <c r="C2134" s="343" t="s">
        <v>38</v>
      </c>
      <c r="D2134" s="344">
        <v>0</v>
      </c>
      <c r="E2134" s="502">
        <v>0</v>
      </c>
      <c r="F2134" s="499"/>
      <c r="G2134" s="344">
        <v>0</v>
      </c>
    </row>
    <row r="2135" spans="1:7" hidden="1" x14ac:dyDescent="0.25">
      <c r="A2135" s="342" t="s">
        <v>324</v>
      </c>
      <c r="B2135" s="342" t="s">
        <v>401</v>
      </c>
      <c r="C2135" s="343" t="s">
        <v>104</v>
      </c>
      <c r="D2135" s="344">
        <v>0</v>
      </c>
      <c r="E2135" s="502">
        <v>0</v>
      </c>
      <c r="F2135" s="499"/>
      <c r="G2135" s="344">
        <v>0</v>
      </c>
    </row>
    <row r="2136" spans="1:7" hidden="1" x14ac:dyDescent="0.25">
      <c r="A2136" s="345" t="s">
        <v>1663</v>
      </c>
      <c r="B2136" s="345" t="s">
        <v>296</v>
      </c>
      <c r="C2136" s="346" t="s">
        <v>104</v>
      </c>
      <c r="D2136" s="347">
        <v>0</v>
      </c>
      <c r="E2136" s="503">
        <v>0</v>
      </c>
      <c r="F2136" s="499"/>
      <c r="G2136" s="347">
        <v>0</v>
      </c>
    </row>
    <row r="2137" spans="1:7" hidden="1" x14ac:dyDescent="0.25">
      <c r="A2137" s="336" t="s">
        <v>352</v>
      </c>
      <c r="B2137" s="336" t="s">
        <v>860</v>
      </c>
      <c r="C2137" s="337" t="s">
        <v>861</v>
      </c>
      <c r="D2137" s="338">
        <v>0</v>
      </c>
      <c r="E2137" s="498">
        <v>0</v>
      </c>
      <c r="F2137" s="499"/>
      <c r="G2137" s="338">
        <v>0</v>
      </c>
    </row>
    <row r="2138" spans="1:7" hidden="1" x14ac:dyDescent="0.25">
      <c r="A2138" s="339" t="s">
        <v>324</v>
      </c>
      <c r="B2138" s="339" t="s">
        <v>354</v>
      </c>
      <c r="C2138" s="340" t="s">
        <v>24</v>
      </c>
      <c r="D2138" s="341">
        <v>0</v>
      </c>
      <c r="E2138" s="506">
        <v>0</v>
      </c>
      <c r="F2138" s="499"/>
      <c r="G2138" s="341">
        <v>0</v>
      </c>
    </row>
    <row r="2139" spans="1:7" hidden="1" x14ac:dyDescent="0.25">
      <c r="A2139" s="342" t="s">
        <v>324</v>
      </c>
      <c r="B2139" s="342" t="s">
        <v>366</v>
      </c>
      <c r="C2139" s="343" t="s">
        <v>38</v>
      </c>
      <c r="D2139" s="344">
        <v>0</v>
      </c>
      <c r="E2139" s="502">
        <v>0</v>
      </c>
      <c r="F2139" s="499"/>
      <c r="G2139" s="344">
        <v>0</v>
      </c>
    </row>
    <row r="2140" spans="1:7" hidden="1" x14ac:dyDescent="0.25">
      <c r="A2140" s="342" t="s">
        <v>324</v>
      </c>
      <c r="B2140" s="342" t="s">
        <v>401</v>
      </c>
      <c r="C2140" s="343" t="s">
        <v>104</v>
      </c>
      <c r="D2140" s="344">
        <v>0</v>
      </c>
      <c r="E2140" s="502">
        <v>0</v>
      </c>
      <c r="F2140" s="499"/>
      <c r="G2140" s="344">
        <v>0</v>
      </c>
    </row>
    <row r="2141" spans="1:7" hidden="1" x14ac:dyDescent="0.25">
      <c r="A2141" s="345" t="s">
        <v>1664</v>
      </c>
      <c r="B2141" s="345" t="s">
        <v>296</v>
      </c>
      <c r="C2141" s="346" t="s">
        <v>104</v>
      </c>
      <c r="D2141" s="347">
        <v>0</v>
      </c>
      <c r="E2141" s="503">
        <v>0</v>
      </c>
      <c r="F2141" s="499"/>
      <c r="G2141" s="347">
        <v>0</v>
      </c>
    </row>
    <row r="2142" spans="1:7" hidden="1" x14ac:dyDescent="0.25">
      <c r="A2142" s="336" t="s">
        <v>352</v>
      </c>
      <c r="B2142" s="336" t="s">
        <v>877</v>
      </c>
      <c r="C2142" s="337" t="s">
        <v>878</v>
      </c>
      <c r="D2142" s="338">
        <v>5000</v>
      </c>
      <c r="E2142" s="498">
        <v>5000</v>
      </c>
      <c r="F2142" s="499"/>
      <c r="G2142" s="338">
        <v>100</v>
      </c>
    </row>
    <row r="2143" spans="1:7" hidden="1" x14ac:dyDescent="0.25">
      <c r="A2143" s="339" t="s">
        <v>324</v>
      </c>
      <c r="B2143" s="339" t="s">
        <v>354</v>
      </c>
      <c r="C2143" s="340" t="s">
        <v>24</v>
      </c>
      <c r="D2143" s="341">
        <v>5000</v>
      </c>
      <c r="E2143" s="506">
        <v>5000</v>
      </c>
      <c r="F2143" s="499"/>
      <c r="G2143" s="341">
        <v>100</v>
      </c>
    </row>
    <row r="2144" spans="1:7" hidden="1" x14ac:dyDescent="0.25">
      <c r="A2144" s="342" t="s">
        <v>324</v>
      </c>
      <c r="B2144" s="342" t="s">
        <v>366</v>
      </c>
      <c r="C2144" s="343" t="s">
        <v>38</v>
      </c>
      <c r="D2144" s="344">
        <v>5000</v>
      </c>
      <c r="E2144" s="502">
        <v>5000</v>
      </c>
      <c r="F2144" s="499"/>
      <c r="G2144" s="344">
        <v>100</v>
      </c>
    </row>
    <row r="2145" spans="1:7" hidden="1" x14ac:dyDescent="0.25">
      <c r="A2145" s="342" t="s">
        <v>324</v>
      </c>
      <c r="B2145" s="342" t="s">
        <v>401</v>
      </c>
      <c r="C2145" s="343" t="s">
        <v>104</v>
      </c>
      <c r="D2145" s="344">
        <v>5000</v>
      </c>
      <c r="E2145" s="502">
        <v>5000</v>
      </c>
      <c r="F2145" s="499"/>
      <c r="G2145" s="344">
        <v>100</v>
      </c>
    </row>
    <row r="2146" spans="1:7" hidden="1" x14ac:dyDescent="0.25">
      <c r="A2146" s="345" t="s">
        <v>1665</v>
      </c>
      <c r="B2146" s="345" t="s">
        <v>296</v>
      </c>
      <c r="C2146" s="346" t="s">
        <v>104</v>
      </c>
      <c r="D2146" s="347">
        <v>5000</v>
      </c>
      <c r="E2146" s="503">
        <v>5000</v>
      </c>
      <c r="F2146" s="499"/>
      <c r="G2146" s="347">
        <v>100</v>
      </c>
    </row>
    <row r="2147" spans="1:7" hidden="1" x14ac:dyDescent="0.25">
      <c r="A2147" s="336" t="s">
        <v>352</v>
      </c>
      <c r="B2147" s="336" t="s">
        <v>899</v>
      </c>
      <c r="C2147" s="337" t="s">
        <v>900</v>
      </c>
      <c r="D2147" s="338">
        <v>2500</v>
      </c>
      <c r="E2147" s="498">
        <v>2500</v>
      </c>
      <c r="F2147" s="499"/>
      <c r="G2147" s="338">
        <v>100</v>
      </c>
    </row>
    <row r="2148" spans="1:7" hidden="1" x14ac:dyDescent="0.25">
      <c r="A2148" s="339" t="s">
        <v>324</v>
      </c>
      <c r="B2148" s="339" t="s">
        <v>354</v>
      </c>
      <c r="C2148" s="340" t="s">
        <v>24</v>
      </c>
      <c r="D2148" s="341">
        <v>2500</v>
      </c>
      <c r="E2148" s="506">
        <v>2500</v>
      </c>
      <c r="F2148" s="499"/>
      <c r="G2148" s="341">
        <v>100</v>
      </c>
    </row>
    <row r="2149" spans="1:7" hidden="1" x14ac:dyDescent="0.25">
      <c r="A2149" s="342" t="s">
        <v>324</v>
      </c>
      <c r="B2149" s="342" t="s">
        <v>366</v>
      </c>
      <c r="C2149" s="343" t="s">
        <v>38</v>
      </c>
      <c r="D2149" s="344">
        <v>2500</v>
      </c>
      <c r="E2149" s="502">
        <v>2500</v>
      </c>
      <c r="F2149" s="499"/>
      <c r="G2149" s="344">
        <v>100</v>
      </c>
    </row>
    <row r="2150" spans="1:7" hidden="1" x14ac:dyDescent="0.25">
      <c r="A2150" s="342" t="s">
        <v>324</v>
      </c>
      <c r="B2150" s="342" t="s">
        <v>401</v>
      </c>
      <c r="C2150" s="343" t="s">
        <v>104</v>
      </c>
      <c r="D2150" s="344">
        <v>2500</v>
      </c>
      <c r="E2150" s="502">
        <v>2500</v>
      </c>
      <c r="F2150" s="499"/>
      <c r="G2150" s="344">
        <v>100</v>
      </c>
    </row>
    <row r="2151" spans="1:7" hidden="1" x14ac:dyDescent="0.25">
      <c r="A2151" s="345" t="s">
        <v>1666</v>
      </c>
      <c r="B2151" s="345" t="s">
        <v>296</v>
      </c>
      <c r="C2151" s="346" t="s">
        <v>104</v>
      </c>
      <c r="D2151" s="347">
        <v>2500</v>
      </c>
      <c r="E2151" s="503">
        <v>2500</v>
      </c>
      <c r="F2151" s="499"/>
      <c r="G2151" s="347">
        <v>100</v>
      </c>
    </row>
    <row r="2152" spans="1:7" hidden="1" x14ac:dyDescent="0.25">
      <c r="A2152" s="336" t="s">
        <v>352</v>
      </c>
      <c r="B2152" s="336" t="s">
        <v>918</v>
      </c>
      <c r="C2152" s="337" t="s">
        <v>919</v>
      </c>
      <c r="D2152" s="338">
        <v>0</v>
      </c>
      <c r="E2152" s="498">
        <v>0</v>
      </c>
      <c r="F2152" s="499"/>
      <c r="G2152" s="338">
        <v>0</v>
      </c>
    </row>
    <row r="2153" spans="1:7" hidden="1" x14ac:dyDescent="0.25">
      <c r="A2153" s="339" t="s">
        <v>324</v>
      </c>
      <c r="B2153" s="339" t="s">
        <v>354</v>
      </c>
      <c r="C2153" s="340" t="s">
        <v>24</v>
      </c>
      <c r="D2153" s="341">
        <v>0</v>
      </c>
      <c r="E2153" s="506">
        <v>0</v>
      </c>
      <c r="F2153" s="499"/>
      <c r="G2153" s="341">
        <v>0</v>
      </c>
    </row>
    <row r="2154" spans="1:7" hidden="1" x14ac:dyDescent="0.25">
      <c r="A2154" s="342" t="s">
        <v>324</v>
      </c>
      <c r="B2154" s="342" t="s">
        <v>366</v>
      </c>
      <c r="C2154" s="343" t="s">
        <v>38</v>
      </c>
      <c r="D2154" s="344">
        <v>0</v>
      </c>
      <c r="E2154" s="502">
        <v>0</v>
      </c>
      <c r="F2154" s="499"/>
      <c r="G2154" s="344">
        <v>0</v>
      </c>
    </row>
    <row r="2155" spans="1:7" hidden="1" x14ac:dyDescent="0.25">
      <c r="A2155" s="342" t="s">
        <v>324</v>
      </c>
      <c r="B2155" s="342" t="s">
        <v>401</v>
      </c>
      <c r="C2155" s="343" t="s">
        <v>104</v>
      </c>
      <c r="D2155" s="344">
        <v>0</v>
      </c>
      <c r="E2155" s="502">
        <v>0</v>
      </c>
      <c r="F2155" s="499"/>
      <c r="G2155" s="344">
        <v>0</v>
      </c>
    </row>
    <row r="2156" spans="1:7" hidden="1" x14ac:dyDescent="0.25">
      <c r="A2156" s="345" t="s">
        <v>1667</v>
      </c>
      <c r="B2156" s="345" t="s">
        <v>296</v>
      </c>
      <c r="C2156" s="346" t="s">
        <v>104</v>
      </c>
      <c r="D2156" s="347">
        <v>0</v>
      </c>
      <c r="E2156" s="503">
        <v>0</v>
      </c>
      <c r="F2156" s="499"/>
      <c r="G2156" s="347">
        <v>0</v>
      </c>
    </row>
    <row r="2157" spans="1:7" hidden="1" x14ac:dyDescent="0.25">
      <c r="A2157" s="336" t="s">
        <v>352</v>
      </c>
      <c r="B2157" s="336" t="s">
        <v>936</v>
      </c>
      <c r="C2157" s="337" t="s">
        <v>937</v>
      </c>
      <c r="D2157" s="338">
        <v>0</v>
      </c>
      <c r="E2157" s="498">
        <v>0</v>
      </c>
      <c r="F2157" s="499"/>
      <c r="G2157" s="338">
        <v>0</v>
      </c>
    </row>
    <row r="2158" spans="1:7" hidden="1" x14ac:dyDescent="0.25">
      <c r="A2158" s="339" t="s">
        <v>324</v>
      </c>
      <c r="B2158" s="339" t="s">
        <v>354</v>
      </c>
      <c r="C2158" s="340" t="s">
        <v>24</v>
      </c>
      <c r="D2158" s="341">
        <v>0</v>
      </c>
      <c r="E2158" s="506">
        <v>0</v>
      </c>
      <c r="F2158" s="499"/>
      <c r="G2158" s="341">
        <v>0</v>
      </c>
    </row>
    <row r="2159" spans="1:7" hidden="1" x14ac:dyDescent="0.25">
      <c r="A2159" s="342" t="s">
        <v>324</v>
      </c>
      <c r="B2159" s="342" t="s">
        <v>366</v>
      </c>
      <c r="C2159" s="343" t="s">
        <v>38</v>
      </c>
      <c r="D2159" s="344">
        <v>0</v>
      </c>
      <c r="E2159" s="502">
        <v>0</v>
      </c>
      <c r="F2159" s="499"/>
      <c r="G2159" s="344">
        <v>0</v>
      </c>
    </row>
    <row r="2160" spans="1:7" hidden="1" x14ac:dyDescent="0.25">
      <c r="A2160" s="342" t="s">
        <v>324</v>
      </c>
      <c r="B2160" s="342" t="s">
        <v>401</v>
      </c>
      <c r="C2160" s="343" t="s">
        <v>104</v>
      </c>
      <c r="D2160" s="344">
        <v>0</v>
      </c>
      <c r="E2160" s="502">
        <v>0</v>
      </c>
      <c r="F2160" s="499"/>
      <c r="G2160" s="344">
        <v>0</v>
      </c>
    </row>
    <row r="2161" spans="1:7" hidden="1" x14ac:dyDescent="0.25">
      <c r="A2161" s="345" t="s">
        <v>1668</v>
      </c>
      <c r="B2161" s="345" t="s">
        <v>296</v>
      </c>
      <c r="C2161" s="346" t="s">
        <v>104</v>
      </c>
      <c r="D2161" s="347">
        <v>0</v>
      </c>
      <c r="E2161" s="503">
        <v>0</v>
      </c>
      <c r="F2161" s="499"/>
      <c r="G2161" s="347">
        <v>0</v>
      </c>
    </row>
    <row r="2162" spans="1:7" hidden="1" x14ac:dyDescent="0.25">
      <c r="A2162" s="336" t="s">
        <v>352</v>
      </c>
      <c r="B2162" s="336" t="s">
        <v>1264</v>
      </c>
      <c r="C2162" s="337" t="s">
        <v>1265</v>
      </c>
      <c r="D2162" s="338">
        <v>5000</v>
      </c>
      <c r="E2162" s="498">
        <v>0</v>
      </c>
      <c r="F2162" s="499"/>
      <c r="G2162" s="338">
        <v>0</v>
      </c>
    </row>
    <row r="2163" spans="1:7" hidden="1" x14ac:dyDescent="0.25">
      <c r="A2163" s="339" t="s">
        <v>324</v>
      </c>
      <c r="B2163" s="339" t="s">
        <v>354</v>
      </c>
      <c r="C2163" s="340" t="s">
        <v>24</v>
      </c>
      <c r="D2163" s="341">
        <v>5000</v>
      </c>
      <c r="E2163" s="506">
        <v>0</v>
      </c>
      <c r="F2163" s="499"/>
      <c r="G2163" s="341">
        <v>0</v>
      </c>
    </row>
    <row r="2164" spans="1:7" hidden="1" x14ac:dyDescent="0.25">
      <c r="A2164" s="342" t="s">
        <v>324</v>
      </c>
      <c r="B2164" s="342" t="s">
        <v>366</v>
      </c>
      <c r="C2164" s="343" t="s">
        <v>38</v>
      </c>
      <c r="D2164" s="344">
        <v>5000</v>
      </c>
      <c r="E2164" s="502">
        <v>0</v>
      </c>
      <c r="F2164" s="499"/>
      <c r="G2164" s="344">
        <v>0</v>
      </c>
    </row>
    <row r="2165" spans="1:7" hidden="1" x14ac:dyDescent="0.25">
      <c r="A2165" s="342" t="s">
        <v>324</v>
      </c>
      <c r="B2165" s="342" t="s">
        <v>401</v>
      </c>
      <c r="C2165" s="343" t="s">
        <v>104</v>
      </c>
      <c r="D2165" s="344">
        <v>5000</v>
      </c>
      <c r="E2165" s="502">
        <v>0</v>
      </c>
      <c r="F2165" s="499"/>
      <c r="G2165" s="344">
        <v>0</v>
      </c>
    </row>
    <row r="2166" spans="1:7" hidden="1" x14ac:dyDescent="0.25">
      <c r="A2166" s="345" t="s">
        <v>1669</v>
      </c>
      <c r="B2166" s="345" t="s">
        <v>296</v>
      </c>
      <c r="C2166" s="346" t="s">
        <v>104</v>
      </c>
      <c r="D2166" s="347">
        <v>5000</v>
      </c>
      <c r="E2166" s="503">
        <v>0</v>
      </c>
      <c r="F2166" s="499"/>
      <c r="G2166" s="347">
        <v>0</v>
      </c>
    </row>
    <row r="2167" spans="1:7" hidden="1" x14ac:dyDescent="0.25">
      <c r="A2167" s="336" t="s">
        <v>352</v>
      </c>
      <c r="B2167" s="336" t="s">
        <v>1288</v>
      </c>
      <c r="C2167" s="337" t="s">
        <v>1289</v>
      </c>
      <c r="D2167" s="338">
        <v>7500</v>
      </c>
      <c r="E2167" s="498">
        <v>7500</v>
      </c>
      <c r="F2167" s="499"/>
      <c r="G2167" s="338">
        <v>100</v>
      </c>
    </row>
    <row r="2168" spans="1:7" hidden="1" x14ac:dyDescent="0.25">
      <c r="A2168" s="339" t="s">
        <v>324</v>
      </c>
      <c r="B2168" s="339" t="s">
        <v>354</v>
      </c>
      <c r="C2168" s="340" t="s">
        <v>24</v>
      </c>
      <c r="D2168" s="341">
        <v>7500</v>
      </c>
      <c r="E2168" s="506">
        <v>7500</v>
      </c>
      <c r="F2168" s="499"/>
      <c r="G2168" s="341">
        <v>100</v>
      </c>
    </row>
    <row r="2169" spans="1:7" hidden="1" x14ac:dyDescent="0.25">
      <c r="A2169" s="342" t="s">
        <v>324</v>
      </c>
      <c r="B2169" s="342" t="s">
        <v>366</v>
      </c>
      <c r="C2169" s="343" t="s">
        <v>38</v>
      </c>
      <c r="D2169" s="344">
        <v>7500</v>
      </c>
      <c r="E2169" s="502">
        <v>7500</v>
      </c>
      <c r="F2169" s="499"/>
      <c r="G2169" s="344">
        <v>100</v>
      </c>
    </row>
    <row r="2170" spans="1:7" hidden="1" x14ac:dyDescent="0.25">
      <c r="A2170" s="342" t="s">
        <v>324</v>
      </c>
      <c r="B2170" s="342" t="s">
        <v>401</v>
      </c>
      <c r="C2170" s="343" t="s">
        <v>104</v>
      </c>
      <c r="D2170" s="344">
        <v>7500</v>
      </c>
      <c r="E2170" s="502">
        <v>7500</v>
      </c>
      <c r="F2170" s="499"/>
      <c r="G2170" s="344">
        <v>100</v>
      </c>
    </row>
    <row r="2171" spans="1:7" hidden="1" x14ac:dyDescent="0.25">
      <c r="A2171" s="345" t="s">
        <v>1670</v>
      </c>
      <c r="B2171" s="345" t="s">
        <v>296</v>
      </c>
      <c r="C2171" s="346" t="s">
        <v>104</v>
      </c>
      <c r="D2171" s="347">
        <v>7500</v>
      </c>
      <c r="E2171" s="503">
        <v>7500</v>
      </c>
      <c r="F2171" s="499"/>
      <c r="G2171" s="347">
        <v>100</v>
      </c>
    </row>
    <row r="2172" spans="1:7" hidden="1" x14ac:dyDescent="0.25">
      <c r="A2172" s="336" t="s">
        <v>352</v>
      </c>
      <c r="B2172" s="336" t="s">
        <v>1310</v>
      </c>
      <c r="C2172" s="337" t="s">
        <v>1311</v>
      </c>
      <c r="D2172" s="338">
        <v>2500</v>
      </c>
      <c r="E2172" s="498">
        <v>2500</v>
      </c>
      <c r="F2172" s="499"/>
      <c r="G2172" s="338">
        <v>100</v>
      </c>
    </row>
    <row r="2173" spans="1:7" hidden="1" x14ac:dyDescent="0.25">
      <c r="A2173" s="339" t="s">
        <v>324</v>
      </c>
      <c r="B2173" s="339" t="s">
        <v>354</v>
      </c>
      <c r="C2173" s="340" t="s">
        <v>24</v>
      </c>
      <c r="D2173" s="341">
        <v>2500</v>
      </c>
      <c r="E2173" s="506">
        <v>2500</v>
      </c>
      <c r="F2173" s="499"/>
      <c r="G2173" s="341">
        <v>100</v>
      </c>
    </row>
    <row r="2174" spans="1:7" hidden="1" x14ac:dyDescent="0.25">
      <c r="A2174" s="342" t="s">
        <v>324</v>
      </c>
      <c r="B2174" s="342" t="s">
        <v>366</v>
      </c>
      <c r="C2174" s="343" t="s">
        <v>38</v>
      </c>
      <c r="D2174" s="344">
        <v>2500</v>
      </c>
      <c r="E2174" s="502">
        <v>2500</v>
      </c>
      <c r="F2174" s="499"/>
      <c r="G2174" s="344">
        <v>100</v>
      </c>
    </row>
    <row r="2175" spans="1:7" hidden="1" x14ac:dyDescent="0.25">
      <c r="A2175" s="342" t="s">
        <v>324</v>
      </c>
      <c r="B2175" s="342" t="s">
        <v>401</v>
      </c>
      <c r="C2175" s="343" t="s">
        <v>104</v>
      </c>
      <c r="D2175" s="344">
        <v>2500</v>
      </c>
      <c r="E2175" s="502">
        <v>2500</v>
      </c>
      <c r="F2175" s="499"/>
      <c r="G2175" s="344">
        <v>100</v>
      </c>
    </row>
    <row r="2176" spans="1:7" hidden="1" x14ac:dyDescent="0.25">
      <c r="A2176" s="345" t="s">
        <v>1671</v>
      </c>
      <c r="B2176" s="345" t="s">
        <v>296</v>
      </c>
      <c r="C2176" s="346" t="s">
        <v>104</v>
      </c>
      <c r="D2176" s="347">
        <v>2500</v>
      </c>
      <c r="E2176" s="503">
        <v>2500</v>
      </c>
      <c r="F2176" s="499"/>
      <c r="G2176" s="347">
        <v>100</v>
      </c>
    </row>
    <row r="2177" spans="1:7" hidden="1" x14ac:dyDescent="0.25">
      <c r="A2177" s="336" t="s">
        <v>352</v>
      </c>
      <c r="B2177" s="336" t="s">
        <v>1323</v>
      </c>
      <c r="C2177" s="337" t="s">
        <v>1324</v>
      </c>
      <c r="D2177" s="338">
        <v>0</v>
      </c>
      <c r="E2177" s="498">
        <v>0</v>
      </c>
      <c r="F2177" s="499"/>
      <c r="G2177" s="338">
        <v>0</v>
      </c>
    </row>
    <row r="2178" spans="1:7" hidden="1" x14ac:dyDescent="0.25">
      <c r="A2178" s="339" t="s">
        <v>324</v>
      </c>
      <c r="B2178" s="339" t="s">
        <v>354</v>
      </c>
      <c r="C2178" s="340" t="s">
        <v>24</v>
      </c>
      <c r="D2178" s="341">
        <v>0</v>
      </c>
      <c r="E2178" s="506">
        <v>0</v>
      </c>
      <c r="F2178" s="499"/>
      <c r="G2178" s="341">
        <v>0</v>
      </c>
    </row>
    <row r="2179" spans="1:7" hidden="1" x14ac:dyDescent="0.25">
      <c r="A2179" s="342" t="s">
        <v>324</v>
      </c>
      <c r="B2179" s="342" t="s">
        <v>366</v>
      </c>
      <c r="C2179" s="343" t="s">
        <v>38</v>
      </c>
      <c r="D2179" s="344">
        <v>0</v>
      </c>
      <c r="E2179" s="502">
        <v>0</v>
      </c>
      <c r="F2179" s="499"/>
      <c r="G2179" s="344">
        <v>0</v>
      </c>
    </row>
    <row r="2180" spans="1:7" hidden="1" x14ac:dyDescent="0.25">
      <c r="A2180" s="342" t="s">
        <v>324</v>
      </c>
      <c r="B2180" s="342" t="s">
        <v>401</v>
      </c>
      <c r="C2180" s="343" t="s">
        <v>104</v>
      </c>
      <c r="D2180" s="344">
        <v>0</v>
      </c>
      <c r="E2180" s="502">
        <v>0</v>
      </c>
      <c r="F2180" s="499"/>
      <c r="G2180" s="344">
        <v>0</v>
      </c>
    </row>
    <row r="2181" spans="1:7" hidden="1" x14ac:dyDescent="0.25">
      <c r="A2181" s="345" t="s">
        <v>1672</v>
      </c>
      <c r="B2181" s="345" t="s">
        <v>296</v>
      </c>
      <c r="C2181" s="346" t="s">
        <v>104</v>
      </c>
      <c r="D2181" s="347">
        <v>0</v>
      </c>
      <c r="E2181" s="503">
        <v>0</v>
      </c>
      <c r="F2181" s="499"/>
      <c r="G2181" s="347">
        <v>0</v>
      </c>
    </row>
    <row r="2182" spans="1:7" hidden="1" x14ac:dyDescent="0.25">
      <c r="A2182" s="336" t="s">
        <v>352</v>
      </c>
      <c r="B2182" s="336" t="s">
        <v>1329</v>
      </c>
      <c r="C2182" s="337" t="s">
        <v>1330</v>
      </c>
      <c r="D2182" s="338">
        <v>2500</v>
      </c>
      <c r="E2182" s="498">
        <v>2500</v>
      </c>
      <c r="F2182" s="499"/>
      <c r="G2182" s="338">
        <v>100</v>
      </c>
    </row>
    <row r="2183" spans="1:7" hidden="1" x14ac:dyDescent="0.25">
      <c r="A2183" s="339" t="s">
        <v>324</v>
      </c>
      <c r="B2183" s="339" t="s">
        <v>354</v>
      </c>
      <c r="C2183" s="340" t="s">
        <v>24</v>
      </c>
      <c r="D2183" s="341">
        <v>2500</v>
      </c>
      <c r="E2183" s="506">
        <v>2500</v>
      </c>
      <c r="F2183" s="499"/>
      <c r="G2183" s="341">
        <v>100</v>
      </c>
    </row>
    <row r="2184" spans="1:7" hidden="1" x14ac:dyDescent="0.25">
      <c r="A2184" s="342" t="s">
        <v>324</v>
      </c>
      <c r="B2184" s="342" t="s">
        <v>366</v>
      </c>
      <c r="C2184" s="343" t="s">
        <v>38</v>
      </c>
      <c r="D2184" s="344">
        <v>2500</v>
      </c>
      <c r="E2184" s="502">
        <v>2500</v>
      </c>
      <c r="F2184" s="499"/>
      <c r="G2184" s="344">
        <v>100</v>
      </c>
    </row>
    <row r="2185" spans="1:7" hidden="1" x14ac:dyDescent="0.25">
      <c r="A2185" s="342" t="s">
        <v>324</v>
      </c>
      <c r="B2185" s="342" t="s">
        <v>401</v>
      </c>
      <c r="C2185" s="343" t="s">
        <v>104</v>
      </c>
      <c r="D2185" s="344">
        <v>2500</v>
      </c>
      <c r="E2185" s="502">
        <v>2500</v>
      </c>
      <c r="F2185" s="499"/>
      <c r="G2185" s="344">
        <v>100</v>
      </c>
    </row>
    <row r="2186" spans="1:7" hidden="1" x14ac:dyDescent="0.25">
      <c r="A2186" s="345" t="s">
        <v>1673</v>
      </c>
      <c r="B2186" s="345" t="s">
        <v>296</v>
      </c>
      <c r="C2186" s="346" t="s">
        <v>104</v>
      </c>
      <c r="D2186" s="347">
        <v>2500</v>
      </c>
      <c r="E2186" s="503">
        <v>2500</v>
      </c>
      <c r="F2186" s="499"/>
      <c r="G2186" s="347">
        <v>100</v>
      </c>
    </row>
    <row r="2187" spans="1:7" hidden="1" x14ac:dyDescent="0.25">
      <c r="A2187" s="336" t="s">
        <v>352</v>
      </c>
      <c r="B2187" s="336" t="s">
        <v>1353</v>
      </c>
      <c r="C2187" s="337" t="s">
        <v>1354</v>
      </c>
      <c r="D2187" s="338">
        <v>0</v>
      </c>
      <c r="E2187" s="498">
        <v>0</v>
      </c>
      <c r="F2187" s="499"/>
      <c r="G2187" s="338">
        <v>0</v>
      </c>
    </row>
    <row r="2188" spans="1:7" hidden="1" x14ac:dyDescent="0.25">
      <c r="A2188" s="339" t="s">
        <v>324</v>
      </c>
      <c r="B2188" s="339" t="s">
        <v>354</v>
      </c>
      <c r="C2188" s="340" t="s">
        <v>24</v>
      </c>
      <c r="D2188" s="341">
        <v>0</v>
      </c>
      <c r="E2188" s="506">
        <v>0</v>
      </c>
      <c r="F2188" s="499"/>
      <c r="G2188" s="341">
        <v>0</v>
      </c>
    </row>
    <row r="2189" spans="1:7" hidden="1" x14ac:dyDescent="0.25">
      <c r="A2189" s="342" t="s">
        <v>324</v>
      </c>
      <c r="B2189" s="342" t="s">
        <v>366</v>
      </c>
      <c r="C2189" s="343" t="s">
        <v>38</v>
      </c>
      <c r="D2189" s="344">
        <v>0</v>
      </c>
      <c r="E2189" s="502">
        <v>0</v>
      </c>
      <c r="F2189" s="499"/>
      <c r="G2189" s="344">
        <v>0</v>
      </c>
    </row>
    <row r="2190" spans="1:7" hidden="1" x14ac:dyDescent="0.25">
      <c r="A2190" s="342" t="s">
        <v>324</v>
      </c>
      <c r="B2190" s="342" t="s">
        <v>401</v>
      </c>
      <c r="C2190" s="343" t="s">
        <v>104</v>
      </c>
      <c r="D2190" s="344">
        <v>0</v>
      </c>
      <c r="E2190" s="502">
        <v>0</v>
      </c>
      <c r="F2190" s="499"/>
      <c r="G2190" s="344">
        <v>0</v>
      </c>
    </row>
    <row r="2191" spans="1:7" hidden="1" x14ac:dyDescent="0.25">
      <c r="A2191" s="345" t="s">
        <v>1674</v>
      </c>
      <c r="B2191" s="345" t="s">
        <v>296</v>
      </c>
      <c r="C2191" s="346" t="s">
        <v>104</v>
      </c>
      <c r="D2191" s="347">
        <v>0</v>
      </c>
      <c r="E2191" s="503">
        <v>0</v>
      </c>
      <c r="F2191" s="499"/>
      <c r="G2191" s="347">
        <v>0</v>
      </c>
    </row>
    <row r="2192" spans="1:7" hidden="1" x14ac:dyDescent="0.25">
      <c r="A2192" s="336" t="s">
        <v>352</v>
      </c>
      <c r="B2192" s="336" t="s">
        <v>1371</v>
      </c>
      <c r="C2192" s="337" t="s">
        <v>1372</v>
      </c>
      <c r="D2192" s="338">
        <v>0</v>
      </c>
      <c r="E2192" s="498">
        <v>0</v>
      </c>
      <c r="F2192" s="499"/>
      <c r="G2192" s="338">
        <v>0</v>
      </c>
    </row>
    <row r="2193" spans="1:7" hidden="1" x14ac:dyDescent="0.25">
      <c r="A2193" s="339" t="s">
        <v>324</v>
      </c>
      <c r="B2193" s="339" t="s">
        <v>354</v>
      </c>
      <c r="C2193" s="340" t="s">
        <v>24</v>
      </c>
      <c r="D2193" s="341">
        <v>0</v>
      </c>
      <c r="E2193" s="506">
        <v>0</v>
      </c>
      <c r="F2193" s="499"/>
      <c r="G2193" s="341">
        <v>0</v>
      </c>
    </row>
    <row r="2194" spans="1:7" hidden="1" x14ac:dyDescent="0.25">
      <c r="A2194" s="342" t="s">
        <v>324</v>
      </c>
      <c r="B2194" s="342" t="s">
        <v>366</v>
      </c>
      <c r="C2194" s="343" t="s">
        <v>38</v>
      </c>
      <c r="D2194" s="344">
        <v>0</v>
      </c>
      <c r="E2194" s="502">
        <v>0</v>
      </c>
      <c r="F2194" s="499"/>
      <c r="G2194" s="344">
        <v>0</v>
      </c>
    </row>
    <row r="2195" spans="1:7" hidden="1" x14ac:dyDescent="0.25">
      <c r="A2195" s="342" t="s">
        <v>324</v>
      </c>
      <c r="B2195" s="342" t="s">
        <v>401</v>
      </c>
      <c r="C2195" s="343" t="s">
        <v>104</v>
      </c>
      <c r="D2195" s="344">
        <v>0</v>
      </c>
      <c r="E2195" s="502">
        <v>0</v>
      </c>
      <c r="F2195" s="499"/>
      <c r="G2195" s="344">
        <v>0</v>
      </c>
    </row>
    <row r="2196" spans="1:7" hidden="1" x14ac:dyDescent="0.25">
      <c r="A2196" s="345" t="s">
        <v>1675</v>
      </c>
      <c r="B2196" s="345" t="s">
        <v>296</v>
      </c>
      <c r="C2196" s="346" t="s">
        <v>104</v>
      </c>
      <c r="D2196" s="347">
        <v>0</v>
      </c>
      <c r="E2196" s="503">
        <v>0</v>
      </c>
      <c r="F2196" s="499"/>
      <c r="G2196" s="347">
        <v>0</v>
      </c>
    </row>
    <row r="2197" spans="1:7" hidden="1" x14ac:dyDescent="0.25">
      <c r="A2197" s="336" t="s">
        <v>352</v>
      </c>
      <c r="B2197" s="336" t="s">
        <v>1396</v>
      </c>
      <c r="C2197" s="337" t="s">
        <v>1397</v>
      </c>
      <c r="D2197" s="338">
        <v>0</v>
      </c>
      <c r="E2197" s="498">
        <v>0</v>
      </c>
      <c r="F2197" s="499"/>
      <c r="G2197" s="338">
        <v>0</v>
      </c>
    </row>
    <row r="2198" spans="1:7" hidden="1" x14ac:dyDescent="0.25">
      <c r="A2198" s="339" t="s">
        <v>324</v>
      </c>
      <c r="B2198" s="339" t="s">
        <v>354</v>
      </c>
      <c r="C2198" s="340" t="s">
        <v>24</v>
      </c>
      <c r="D2198" s="341">
        <v>0</v>
      </c>
      <c r="E2198" s="506">
        <v>0</v>
      </c>
      <c r="F2198" s="499"/>
      <c r="G2198" s="341">
        <v>0</v>
      </c>
    </row>
    <row r="2199" spans="1:7" hidden="1" x14ac:dyDescent="0.25">
      <c r="A2199" s="342" t="s">
        <v>324</v>
      </c>
      <c r="B2199" s="342" t="s">
        <v>366</v>
      </c>
      <c r="C2199" s="343" t="s">
        <v>38</v>
      </c>
      <c r="D2199" s="344">
        <v>0</v>
      </c>
      <c r="E2199" s="502">
        <v>0</v>
      </c>
      <c r="F2199" s="499"/>
      <c r="G2199" s="344">
        <v>0</v>
      </c>
    </row>
    <row r="2200" spans="1:7" hidden="1" x14ac:dyDescent="0.25">
      <c r="A2200" s="342" t="s">
        <v>324</v>
      </c>
      <c r="B2200" s="342" t="s">
        <v>401</v>
      </c>
      <c r="C2200" s="343" t="s">
        <v>104</v>
      </c>
      <c r="D2200" s="344">
        <v>0</v>
      </c>
      <c r="E2200" s="502">
        <v>0</v>
      </c>
      <c r="F2200" s="499"/>
      <c r="G2200" s="344">
        <v>0</v>
      </c>
    </row>
    <row r="2201" spans="1:7" hidden="1" x14ac:dyDescent="0.25">
      <c r="A2201" s="345" t="s">
        <v>1676</v>
      </c>
      <c r="B2201" s="345" t="s">
        <v>296</v>
      </c>
      <c r="C2201" s="346" t="s">
        <v>104</v>
      </c>
      <c r="D2201" s="347">
        <v>0</v>
      </c>
      <c r="E2201" s="503">
        <v>0</v>
      </c>
      <c r="F2201" s="499"/>
      <c r="G2201" s="347">
        <v>0</v>
      </c>
    </row>
    <row r="2202" spans="1:7" hidden="1" x14ac:dyDescent="0.25">
      <c r="A2202" s="336" t="s">
        <v>352</v>
      </c>
      <c r="B2202" s="336" t="s">
        <v>1419</v>
      </c>
      <c r="C2202" s="337" t="s">
        <v>1420</v>
      </c>
      <c r="D2202" s="338">
        <v>0</v>
      </c>
      <c r="E2202" s="498">
        <v>0</v>
      </c>
      <c r="F2202" s="499"/>
      <c r="G2202" s="338">
        <v>0</v>
      </c>
    </row>
    <row r="2203" spans="1:7" hidden="1" x14ac:dyDescent="0.25">
      <c r="A2203" s="339" t="s">
        <v>324</v>
      </c>
      <c r="B2203" s="339" t="s">
        <v>354</v>
      </c>
      <c r="C2203" s="340" t="s">
        <v>24</v>
      </c>
      <c r="D2203" s="341">
        <v>0</v>
      </c>
      <c r="E2203" s="506">
        <v>0</v>
      </c>
      <c r="F2203" s="499"/>
      <c r="G2203" s="341">
        <v>0</v>
      </c>
    </row>
    <row r="2204" spans="1:7" hidden="1" x14ac:dyDescent="0.25">
      <c r="A2204" s="342" t="s">
        <v>324</v>
      </c>
      <c r="B2204" s="342" t="s">
        <v>366</v>
      </c>
      <c r="C2204" s="343" t="s">
        <v>38</v>
      </c>
      <c r="D2204" s="344">
        <v>0</v>
      </c>
      <c r="E2204" s="502">
        <v>0</v>
      </c>
      <c r="F2204" s="499"/>
      <c r="G2204" s="344">
        <v>0</v>
      </c>
    </row>
    <row r="2205" spans="1:7" hidden="1" x14ac:dyDescent="0.25">
      <c r="A2205" s="342" t="s">
        <v>324</v>
      </c>
      <c r="B2205" s="342" t="s">
        <v>401</v>
      </c>
      <c r="C2205" s="343" t="s">
        <v>104</v>
      </c>
      <c r="D2205" s="344">
        <v>0</v>
      </c>
      <c r="E2205" s="502">
        <v>0</v>
      </c>
      <c r="F2205" s="499"/>
      <c r="G2205" s="344">
        <v>0</v>
      </c>
    </row>
    <row r="2206" spans="1:7" hidden="1" x14ac:dyDescent="0.25">
      <c r="A2206" s="345" t="s">
        <v>1677</v>
      </c>
      <c r="B2206" s="345" t="s">
        <v>296</v>
      </c>
      <c r="C2206" s="346" t="s">
        <v>104</v>
      </c>
      <c r="D2206" s="347">
        <v>0</v>
      </c>
      <c r="E2206" s="503">
        <v>0</v>
      </c>
      <c r="F2206" s="499"/>
      <c r="G2206" s="347">
        <v>0</v>
      </c>
    </row>
    <row r="2207" spans="1:7" hidden="1" x14ac:dyDescent="0.25">
      <c r="A2207" s="336" t="s">
        <v>352</v>
      </c>
      <c r="B2207" s="336" t="s">
        <v>1446</v>
      </c>
      <c r="C2207" s="337" t="s">
        <v>1447</v>
      </c>
      <c r="D2207" s="338">
        <v>5000</v>
      </c>
      <c r="E2207" s="498">
        <v>5000</v>
      </c>
      <c r="F2207" s="499"/>
      <c r="G2207" s="338">
        <v>100</v>
      </c>
    </row>
    <row r="2208" spans="1:7" hidden="1" x14ac:dyDescent="0.25">
      <c r="A2208" s="339" t="s">
        <v>324</v>
      </c>
      <c r="B2208" s="339" t="s">
        <v>354</v>
      </c>
      <c r="C2208" s="340" t="s">
        <v>24</v>
      </c>
      <c r="D2208" s="341">
        <v>5000</v>
      </c>
      <c r="E2208" s="506">
        <v>5000</v>
      </c>
      <c r="F2208" s="499"/>
      <c r="G2208" s="341">
        <v>100</v>
      </c>
    </row>
    <row r="2209" spans="1:7" hidden="1" x14ac:dyDescent="0.25">
      <c r="A2209" s="342" t="s">
        <v>324</v>
      </c>
      <c r="B2209" s="342" t="s">
        <v>366</v>
      </c>
      <c r="C2209" s="343" t="s">
        <v>38</v>
      </c>
      <c r="D2209" s="344">
        <v>5000</v>
      </c>
      <c r="E2209" s="502">
        <v>5000</v>
      </c>
      <c r="F2209" s="499"/>
      <c r="G2209" s="344">
        <v>100</v>
      </c>
    </row>
    <row r="2210" spans="1:7" hidden="1" x14ac:dyDescent="0.25">
      <c r="A2210" s="342" t="s">
        <v>324</v>
      </c>
      <c r="B2210" s="342" t="s">
        <v>401</v>
      </c>
      <c r="C2210" s="343" t="s">
        <v>104</v>
      </c>
      <c r="D2210" s="344">
        <v>5000</v>
      </c>
      <c r="E2210" s="502">
        <v>5000</v>
      </c>
      <c r="F2210" s="499"/>
      <c r="G2210" s="344">
        <v>100</v>
      </c>
    </row>
    <row r="2211" spans="1:7" hidden="1" x14ac:dyDescent="0.25">
      <c r="A2211" s="345" t="s">
        <v>1678</v>
      </c>
      <c r="B2211" s="345" t="s">
        <v>296</v>
      </c>
      <c r="C2211" s="346" t="s">
        <v>104</v>
      </c>
      <c r="D2211" s="347">
        <v>5000</v>
      </c>
      <c r="E2211" s="503">
        <v>5000</v>
      </c>
      <c r="F2211" s="499"/>
      <c r="G2211" s="347">
        <v>100</v>
      </c>
    </row>
    <row r="2212" spans="1:7" hidden="1" x14ac:dyDescent="0.25">
      <c r="A2212" s="336" t="s">
        <v>352</v>
      </c>
      <c r="B2212" s="336" t="s">
        <v>1466</v>
      </c>
      <c r="C2212" s="337" t="s">
        <v>1467</v>
      </c>
      <c r="D2212" s="338">
        <v>12500</v>
      </c>
      <c r="E2212" s="498">
        <v>12500</v>
      </c>
      <c r="F2212" s="499"/>
      <c r="G2212" s="338">
        <v>100</v>
      </c>
    </row>
    <row r="2213" spans="1:7" hidden="1" x14ac:dyDescent="0.25">
      <c r="A2213" s="339" t="s">
        <v>324</v>
      </c>
      <c r="B2213" s="339" t="s">
        <v>354</v>
      </c>
      <c r="C2213" s="340" t="s">
        <v>24</v>
      </c>
      <c r="D2213" s="341">
        <v>12500</v>
      </c>
      <c r="E2213" s="506">
        <v>12500</v>
      </c>
      <c r="F2213" s="499"/>
      <c r="G2213" s="341">
        <v>100</v>
      </c>
    </row>
    <row r="2214" spans="1:7" hidden="1" x14ac:dyDescent="0.25">
      <c r="A2214" s="342" t="s">
        <v>324</v>
      </c>
      <c r="B2214" s="342" t="s">
        <v>366</v>
      </c>
      <c r="C2214" s="343" t="s">
        <v>38</v>
      </c>
      <c r="D2214" s="344">
        <v>12500</v>
      </c>
      <c r="E2214" s="502">
        <v>12500</v>
      </c>
      <c r="F2214" s="499"/>
      <c r="G2214" s="344">
        <v>100</v>
      </c>
    </row>
    <row r="2215" spans="1:7" hidden="1" x14ac:dyDescent="0.25">
      <c r="A2215" s="342" t="s">
        <v>324</v>
      </c>
      <c r="B2215" s="342" t="s">
        <v>401</v>
      </c>
      <c r="C2215" s="343" t="s">
        <v>104</v>
      </c>
      <c r="D2215" s="344">
        <v>12500</v>
      </c>
      <c r="E2215" s="502">
        <v>12500</v>
      </c>
      <c r="F2215" s="499"/>
      <c r="G2215" s="344">
        <v>100</v>
      </c>
    </row>
    <row r="2216" spans="1:7" hidden="1" x14ac:dyDescent="0.25">
      <c r="A2216" s="345" t="s">
        <v>1679</v>
      </c>
      <c r="B2216" s="345" t="s">
        <v>296</v>
      </c>
      <c r="C2216" s="346" t="s">
        <v>104</v>
      </c>
      <c r="D2216" s="347">
        <v>12500</v>
      </c>
      <c r="E2216" s="503">
        <v>12500</v>
      </c>
      <c r="F2216" s="499"/>
      <c r="G2216" s="347">
        <v>100</v>
      </c>
    </row>
    <row r="2217" spans="1:7" hidden="1" x14ac:dyDescent="0.25">
      <c r="A2217" s="336" t="s">
        <v>352</v>
      </c>
      <c r="B2217" s="336" t="s">
        <v>1487</v>
      </c>
      <c r="C2217" s="337" t="s">
        <v>1488</v>
      </c>
      <c r="D2217" s="338">
        <v>2500</v>
      </c>
      <c r="E2217" s="498">
        <v>2500</v>
      </c>
      <c r="F2217" s="499"/>
      <c r="G2217" s="338">
        <v>100</v>
      </c>
    </row>
    <row r="2218" spans="1:7" hidden="1" x14ac:dyDescent="0.25">
      <c r="A2218" s="339" t="s">
        <v>324</v>
      </c>
      <c r="B2218" s="339" t="s">
        <v>354</v>
      </c>
      <c r="C2218" s="340" t="s">
        <v>24</v>
      </c>
      <c r="D2218" s="341">
        <v>2500</v>
      </c>
      <c r="E2218" s="506">
        <v>2500</v>
      </c>
      <c r="F2218" s="499"/>
      <c r="G2218" s="341">
        <v>100</v>
      </c>
    </row>
    <row r="2219" spans="1:7" hidden="1" x14ac:dyDescent="0.25">
      <c r="A2219" s="342" t="s">
        <v>324</v>
      </c>
      <c r="B2219" s="342" t="s">
        <v>366</v>
      </c>
      <c r="C2219" s="343" t="s">
        <v>38</v>
      </c>
      <c r="D2219" s="344">
        <v>2500</v>
      </c>
      <c r="E2219" s="502">
        <v>2500</v>
      </c>
      <c r="F2219" s="499"/>
      <c r="G2219" s="344">
        <v>100</v>
      </c>
    </row>
    <row r="2220" spans="1:7" hidden="1" x14ac:dyDescent="0.25">
      <c r="A2220" s="342" t="s">
        <v>324</v>
      </c>
      <c r="B2220" s="342" t="s">
        <v>401</v>
      </c>
      <c r="C2220" s="343" t="s">
        <v>104</v>
      </c>
      <c r="D2220" s="344">
        <v>2500</v>
      </c>
      <c r="E2220" s="502">
        <v>2500</v>
      </c>
      <c r="F2220" s="499"/>
      <c r="G2220" s="344">
        <v>100</v>
      </c>
    </row>
    <row r="2221" spans="1:7" hidden="1" x14ac:dyDescent="0.25">
      <c r="A2221" s="345" t="s">
        <v>1680</v>
      </c>
      <c r="B2221" s="345" t="s">
        <v>296</v>
      </c>
      <c r="C2221" s="346" t="s">
        <v>104</v>
      </c>
      <c r="D2221" s="347">
        <v>2500</v>
      </c>
      <c r="E2221" s="503">
        <v>2500</v>
      </c>
      <c r="F2221" s="499"/>
      <c r="G2221" s="347">
        <v>100</v>
      </c>
    </row>
    <row r="2222" spans="1:7" hidden="1" x14ac:dyDescent="0.25">
      <c r="A2222" s="336" t="s">
        <v>352</v>
      </c>
      <c r="B2222" s="336" t="s">
        <v>1509</v>
      </c>
      <c r="C2222" s="337" t="s">
        <v>1510</v>
      </c>
      <c r="D2222" s="338">
        <v>0</v>
      </c>
      <c r="E2222" s="498">
        <v>0</v>
      </c>
      <c r="F2222" s="499"/>
      <c r="G2222" s="338">
        <v>0</v>
      </c>
    </row>
    <row r="2223" spans="1:7" hidden="1" x14ac:dyDescent="0.25">
      <c r="A2223" s="339" t="s">
        <v>324</v>
      </c>
      <c r="B2223" s="339" t="s">
        <v>354</v>
      </c>
      <c r="C2223" s="340" t="s">
        <v>24</v>
      </c>
      <c r="D2223" s="341">
        <v>0</v>
      </c>
      <c r="E2223" s="506">
        <v>0</v>
      </c>
      <c r="F2223" s="499"/>
      <c r="G2223" s="341">
        <v>0</v>
      </c>
    </row>
    <row r="2224" spans="1:7" hidden="1" x14ac:dyDescent="0.25">
      <c r="A2224" s="342" t="s">
        <v>324</v>
      </c>
      <c r="B2224" s="342" t="s">
        <v>366</v>
      </c>
      <c r="C2224" s="343" t="s">
        <v>38</v>
      </c>
      <c r="D2224" s="344">
        <v>0</v>
      </c>
      <c r="E2224" s="502">
        <v>0</v>
      </c>
      <c r="F2224" s="499"/>
      <c r="G2224" s="344">
        <v>0</v>
      </c>
    </row>
    <row r="2225" spans="1:7" hidden="1" x14ac:dyDescent="0.25">
      <c r="A2225" s="342" t="s">
        <v>324</v>
      </c>
      <c r="B2225" s="342" t="s">
        <v>401</v>
      </c>
      <c r="C2225" s="343" t="s">
        <v>104</v>
      </c>
      <c r="D2225" s="344">
        <v>0</v>
      </c>
      <c r="E2225" s="502">
        <v>0</v>
      </c>
      <c r="F2225" s="499"/>
      <c r="G2225" s="344">
        <v>0</v>
      </c>
    </row>
    <row r="2226" spans="1:7" hidden="1" x14ac:dyDescent="0.25">
      <c r="A2226" s="345" t="s">
        <v>1681</v>
      </c>
      <c r="B2226" s="345" t="s">
        <v>296</v>
      </c>
      <c r="C2226" s="346" t="s">
        <v>104</v>
      </c>
      <c r="D2226" s="347">
        <v>0</v>
      </c>
      <c r="E2226" s="503">
        <v>0</v>
      </c>
      <c r="F2226" s="499"/>
      <c r="G2226" s="347">
        <v>0</v>
      </c>
    </row>
    <row r="2227" spans="1:7" hidden="1" x14ac:dyDescent="0.25">
      <c r="A2227" s="336" t="s">
        <v>352</v>
      </c>
      <c r="B2227" s="336" t="s">
        <v>1526</v>
      </c>
      <c r="C2227" s="337" t="s">
        <v>1527</v>
      </c>
      <c r="D2227" s="338">
        <v>0</v>
      </c>
      <c r="E2227" s="498">
        <v>0</v>
      </c>
      <c r="F2227" s="499"/>
      <c r="G2227" s="338">
        <v>0</v>
      </c>
    </row>
    <row r="2228" spans="1:7" hidden="1" x14ac:dyDescent="0.25">
      <c r="A2228" s="339" t="s">
        <v>324</v>
      </c>
      <c r="B2228" s="339" t="s">
        <v>354</v>
      </c>
      <c r="C2228" s="340" t="s">
        <v>24</v>
      </c>
      <c r="D2228" s="341">
        <v>0</v>
      </c>
      <c r="E2228" s="506">
        <v>0</v>
      </c>
      <c r="F2228" s="499"/>
      <c r="G2228" s="341">
        <v>0</v>
      </c>
    </row>
    <row r="2229" spans="1:7" hidden="1" x14ac:dyDescent="0.25">
      <c r="A2229" s="342" t="s">
        <v>324</v>
      </c>
      <c r="B2229" s="342" t="s">
        <v>366</v>
      </c>
      <c r="C2229" s="343" t="s">
        <v>38</v>
      </c>
      <c r="D2229" s="344">
        <v>0</v>
      </c>
      <c r="E2229" s="502">
        <v>0</v>
      </c>
      <c r="F2229" s="499"/>
      <c r="G2229" s="344">
        <v>0</v>
      </c>
    </row>
    <row r="2230" spans="1:7" hidden="1" x14ac:dyDescent="0.25">
      <c r="A2230" s="342" t="s">
        <v>324</v>
      </c>
      <c r="B2230" s="342" t="s">
        <v>401</v>
      </c>
      <c r="C2230" s="343" t="s">
        <v>104</v>
      </c>
      <c r="D2230" s="344">
        <v>0</v>
      </c>
      <c r="E2230" s="502">
        <v>0</v>
      </c>
      <c r="F2230" s="499"/>
      <c r="G2230" s="344">
        <v>0</v>
      </c>
    </row>
    <row r="2231" spans="1:7" hidden="1" x14ac:dyDescent="0.25">
      <c r="A2231" s="345" t="s">
        <v>1682</v>
      </c>
      <c r="B2231" s="345" t="s">
        <v>296</v>
      </c>
      <c r="C2231" s="346" t="s">
        <v>104</v>
      </c>
      <c r="D2231" s="347">
        <v>0</v>
      </c>
      <c r="E2231" s="503">
        <v>0</v>
      </c>
      <c r="F2231" s="499"/>
      <c r="G2231" s="347">
        <v>0</v>
      </c>
    </row>
    <row r="2232" spans="1:7" hidden="1" x14ac:dyDescent="0.25">
      <c r="A2232" s="336" t="s">
        <v>352</v>
      </c>
      <c r="B2232" s="336" t="s">
        <v>1550</v>
      </c>
      <c r="C2232" s="337" t="s">
        <v>1551</v>
      </c>
      <c r="D2232" s="338">
        <v>0</v>
      </c>
      <c r="E2232" s="498">
        <v>0</v>
      </c>
      <c r="F2232" s="499"/>
      <c r="G2232" s="338">
        <v>0</v>
      </c>
    </row>
    <row r="2233" spans="1:7" hidden="1" x14ac:dyDescent="0.25">
      <c r="A2233" s="339" t="s">
        <v>324</v>
      </c>
      <c r="B2233" s="339" t="s">
        <v>354</v>
      </c>
      <c r="C2233" s="340" t="s">
        <v>24</v>
      </c>
      <c r="D2233" s="341">
        <v>0</v>
      </c>
      <c r="E2233" s="506">
        <v>0</v>
      </c>
      <c r="F2233" s="499"/>
      <c r="G2233" s="341">
        <v>0</v>
      </c>
    </row>
    <row r="2234" spans="1:7" hidden="1" x14ac:dyDescent="0.25">
      <c r="A2234" s="342" t="s">
        <v>324</v>
      </c>
      <c r="B2234" s="342" t="s">
        <v>366</v>
      </c>
      <c r="C2234" s="343" t="s">
        <v>38</v>
      </c>
      <c r="D2234" s="344">
        <v>0</v>
      </c>
      <c r="E2234" s="502">
        <v>0</v>
      </c>
      <c r="F2234" s="499"/>
      <c r="G2234" s="344">
        <v>0</v>
      </c>
    </row>
    <row r="2235" spans="1:7" hidden="1" x14ac:dyDescent="0.25">
      <c r="A2235" s="342" t="s">
        <v>324</v>
      </c>
      <c r="B2235" s="342" t="s">
        <v>401</v>
      </c>
      <c r="C2235" s="343" t="s">
        <v>104</v>
      </c>
      <c r="D2235" s="344">
        <v>0</v>
      </c>
      <c r="E2235" s="502">
        <v>0</v>
      </c>
      <c r="F2235" s="499"/>
      <c r="G2235" s="344">
        <v>0</v>
      </c>
    </row>
    <row r="2236" spans="1:7" hidden="1" x14ac:dyDescent="0.25">
      <c r="A2236" s="345" t="s">
        <v>1683</v>
      </c>
      <c r="B2236" s="345" t="s">
        <v>296</v>
      </c>
      <c r="C2236" s="346" t="s">
        <v>104</v>
      </c>
      <c r="D2236" s="347">
        <v>0</v>
      </c>
      <c r="E2236" s="503">
        <v>0</v>
      </c>
      <c r="F2236" s="499"/>
      <c r="G2236" s="347">
        <v>0</v>
      </c>
    </row>
    <row r="2237" spans="1:7" hidden="1" x14ac:dyDescent="0.25">
      <c r="A2237" s="336" t="s">
        <v>352</v>
      </c>
      <c r="B2237" s="336" t="s">
        <v>1259</v>
      </c>
      <c r="C2237" s="337" t="s">
        <v>1260</v>
      </c>
      <c r="D2237" s="338">
        <v>0</v>
      </c>
      <c r="E2237" s="498">
        <v>0</v>
      </c>
      <c r="F2237" s="499"/>
      <c r="G2237" s="338">
        <v>0</v>
      </c>
    </row>
    <row r="2238" spans="1:7" hidden="1" x14ac:dyDescent="0.25">
      <c r="A2238" s="339" t="s">
        <v>324</v>
      </c>
      <c r="B2238" s="339" t="s">
        <v>354</v>
      </c>
      <c r="C2238" s="340" t="s">
        <v>24</v>
      </c>
      <c r="D2238" s="341">
        <v>0</v>
      </c>
      <c r="E2238" s="506">
        <v>0</v>
      </c>
      <c r="F2238" s="499"/>
      <c r="G2238" s="341">
        <v>0</v>
      </c>
    </row>
    <row r="2239" spans="1:7" hidden="1" x14ac:dyDescent="0.25">
      <c r="A2239" s="342" t="s">
        <v>324</v>
      </c>
      <c r="B2239" s="342" t="s">
        <v>366</v>
      </c>
      <c r="C2239" s="343" t="s">
        <v>38</v>
      </c>
      <c r="D2239" s="344">
        <v>0</v>
      </c>
      <c r="E2239" s="502">
        <v>0</v>
      </c>
      <c r="F2239" s="499"/>
      <c r="G2239" s="344">
        <v>0</v>
      </c>
    </row>
    <row r="2240" spans="1:7" hidden="1" x14ac:dyDescent="0.25">
      <c r="A2240" s="342" t="s">
        <v>324</v>
      </c>
      <c r="B2240" s="342" t="s">
        <v>401</v>
      </c>
      <c r="C2240" s="343" t="s">
        <v>104</v>
      </c>
      <c r="D2240" s="344">
        <v>0</v>
      </c>
      <c r="E2240" s="502">
        <v>0</v>
      </c>
      <c r="F2240" s="499"/>
      <c r="G2240" s="344">
        <v>0</v>
      </c>
    </row>
    <row r="2241" spans="1:7" hidden="1" x14ac:dyDescent="0.25">
      <c r="A2241" s="345" t="s">
        <v>1684</v>
      </c>
      <c r="B2241" s="345" t="s">
        <v>296</v>
      </c>
      <c r="C2241" s="346" t="s">
        <v>104</v>
      </c>
      <c r="D2241" s="347">
        <v>0</v>
      </c>
      <c r="E2241" s="503">
        <v>0</v>
      </c>
      <c r="F2241" s="499"/>
      <c r="G2241" s="347">
        <v>0</v>
      </c>
    </row>
    <row r="2242" spans="1:7" hidden="1" x14ac:dyDescent="0.25">
      <c r="A2242" s="336" t="s">
        <v>352</v>
      </c>
      <c r="B2242" s="336" t="s">
        <v>950</v>
      </c>
      <c r="C2242" s="337" t="s">
        <v>951</v>
      </c>
      <c r="D2242" s="338">
        <v>0</v>
      </c>
      <c r="E2242" s="498">
        <v>0</v>
      </c>
      <c r="F2242" s="499"/>
      <c r="G2242" s="338">
        <v>0</v>
      </c>
    </row>
    <row r="2243" spans="1:7" hidden="1" x14ac:dyDescent="0.25">
      <c r="A2243" s="339" t="s">
        <v>324</v>
      </c>
      <c r="B2243" s="339" t="s">
        <v>354</v>
      </c>
      <c r="C2243" s="340" t="s">
        <v>24</v>
      </c>
      <c r="D2243" s="341">
        <v>0</v>
      </c>
      <c r="E2243" s="506">
        <v>0</v>
      </c>
      <c r="F2243" s="499"/>
      <c r="G2243" s="341">
        <v>0</v>
      </c>
    </row>
    <row r="2244" spans="1:7" hidden="1" x14ac:dyDescent="0.25">
      <c r="A2244" s="342" t="s">
        <v>324</v>
      </c>
      <c r="B2244" s="342" t="s">
        <v>366</v>
      </c>
      <c r="C2244" s="343" t="s">
        <v>38</v>
      </c>
      <c r="D2244" s="344">
        <v>0</v>
      </c>
      <c r="E2244" s="502">
        <v>0</v>
      </c>
      <c r="F2244" s="499"/>
      <c r="G2244" s="344">
        <v>0</v>
      </c>
    </row>
    <row r="2245" spans="1:7" hidden="1" x14ac:dyDescent="0.25">
      <c r="A2245" s="342" t="s">
        <v>324</v>
      </c>
      <c r="B2245" s="342" t="s">
        <v>401</v>
      </c>
      <c r="C2245" s="343" t="s">
        <v>104</v>
      </c>
      <c r="D2245" s="344">
        <v>0</v>
      </c>
      <c r="E2245" s="502">
        <v>0</v>
      </c>
      <c r="F2245" s="499"/>
      <c r="G2245" s="344">
        <v>0</v>
      </c>
    </row>
    <row r="2246" spans="1:7" hidden="1" x14ac:dyDescent="0.25">
      <c r="A2246" s="345" t="s">
        <v>1685</v>
      </c>
      <c r="B2246" s="345" t="s">
        <v>296</v>
      </c>
      <c r="C2246" s="346" t="s">
        <v>104</v>
      </c>
      <c r="D2246" s="347">
        <v>0</v>
      </c>
      <c r="E2246" s="503">
        <v>0</v>
      </c>
      <c r="F2246" s="499"/>
      <c r="G2246" s="347">
        <v>0</v>
      </c>
    </row>
    <row r="2247" spans="1:7" hidden="1" x14ac:dyDescent="0.25">
      <c r="A2247" s="336" t="s">
        <v>352</v>
      </c>
      <c r="B2247" s="336" t="s">
        <v>967</v>
      </c>
      <c r="C2247" s="337" t="s">
        <v>968</v>
      </c>
      <c r="D2247" s="338">
        <v>0</v>
      </c>
      <c r="E2247" s="498">
        <v>0</v>
      </c>
      <c r="F2247" s="499"/>
      <c r="G2247" s="338">
        <v>0</v>
      </c>
    </row>
    <row r="2248" spans="1:7" hidden="1" x14ac:dyDescent="0.25">
      <c r="A2248" s="339" t="s">
        <v>324</v>
      </c>
      <c r="B2248" s="339" t="s">
        <v>354</v>
      </c>
      <c r="C2248" s="340" t="s">
        <v>24</v>
      </c>
      <c r="D2248" s="341">
        <v>0</v>
      </c>
      <c r="E2248" s="506">
        <v>0</v>
      </c>
      <c r="F2248" s="499"/>
      <c r="G2248" s="341">
        <v>0</v>
      </c>
    </row>
    <row r="2249" spans="1:7" hidden="1" x14ac:dyDescent="0.25">
      <c r="A2249" s="342" t="s">
        <v>324</v>
      </c>
      <c r="B2249" s="342" t="s">
        <v>366</v>
      </c>
      <c r="C2249" s="343" t="s">
        <v>38</v>
      </c>
      <c r="D2249" s="344">
        <v>0</v>
      </c>
      <c r="E2249" s="502">
        <v>0</v>
      </c>
      <c r="F2249" s="499"/>
      <c r="G2249" s="344">
        <v>0</v>
      </c>
    </row>
    <row r="2250" spans="1:7" hidden="1" x14ac:dyDescent="0.25">
      <c r="A2250" s="342" t="s">
        <v>324</v>
      </c>
      <c r="B2250" s="342" t="s">
        <v>401</v>
      </c>
      <c r="C2250" s="343" t="s">
        <v>104</v>
      </c>
      <c r="D2250" s="344">
        <v>0</v>
      </c>
      <c r="E2250" s="502">
        <v>0</v>
      </c>
      <c r="F2250" s="499"/>
      <c r="G2250" s="344">
        <v>0</v>
      </c>
    </row>
    <row r="2251" spans="1:7" hidden="1" x14ac:dyDescent="0.25">
      <c r="A2251" s="345" t="s">
        <v>1686</v>
      </c>
      <c r="B2251" s="345" t="s">
        <v>296</v>
      </c>
      <c r="C2251" s="346" t="s">
        <v>104</v>
      </c>
      <c r="D2251" s="347">
        <v>0</v>
      </c>
      <c r="E2251" s="503">
        <v>0</v>
      </c>
      <c r="F2251" s="499"/>
      <c r="G2251" s="347">
        <v>0</v>
      </c>
    </row>
    <row r="2252" spans="1:7" hidden="1" x14ac:dyDescent="0.25">
      <c r="A2252" s="336" t="s">
        <v>352</v>
      </c>
      <c r="B2252" s="336" t="s">
        <v>991</v>
      </c>
      <c r="C2252" s="337" t="s">
        <v>992</v>
      </c>
      <c r="D2252" s="338">
        <v>0</v>
      </c>
      <c r="E2252" s="498">
        <v>0</v>
      </c>
      <c r="F2252" s="499"/>
      <c r="G2252" s="338">
        <v>0</v>
      </c>
    </row>
    <row r="2253" spans="1:7" hidden="1" x14ac:dyDescent="0.25">
      <c r="A2253" s="339" t="s">
        <v>324</v>
      </c>
      <c r="B2253" s="339" t="s">
        <v>354</v>
      </c>
      <c r="C2253" s="340" t="s">
        <v>24</v>
      </c>
      <c r="D2253" s="341">
        <v>0</v>
      </c>
      <c r="E2253" s="506">
        <v>0</v>
      </c>
      <c r="F2253" s="499"/>
      <c r="G2253" s="341">
        <v>0</v>
      </c>
    </row>
    <row r="2254" spans="1:7" hidden="1" x14ac:dyDescent="0.25">
      <c r="A2254" s="342" t="s">
        <v>324</v>
      </c>
      <c r="B2254" s="342" t="s">
        <v>366</v>
      </c>
      <c r="C2254" s="343" t="s">
        <v>38</v>
      </c>
      <c r="D2254" s="344">
        <v>0</v>
      </c>
      <c r="E2254" s="502">
        <v>0</v>
      </c>
      <c r="F2254" s="499"/>
      <c r="G2254" s="344">
        <v>0</v>
      </c>
    </row>
    <row r="2255" spans="1:7" hidden="1" x14ac:dyDescent="0.25">
      <c r="A2255" s="342" t="s">
        <v>324</v>
      </c>
      <c r="B2255" s="342" t="s">
        <v>401</v>
      </c>
      <c r="C2255" s="343" t="s">
        <v>104</v>
      </c>
      <c r="D2255" s="344">
        <v>0</v>
      </c>
      <c r="E2255" s="502">
        <v>0</v>
      </c>
      <c r="F2255" s="499"/>
      <c r="G2255" s="344">
        <v>0</v>
      </c>
    </row>
    <row r="2256" spans="1:7" hidden="1" x14ac:dyDescent="0.25">
      <c r="A2256" s="345" t="s">
        <v>1687</v>
      </c>
      <c r="B2256" s="345" t="s">
        <v>296</v>
      </c>
      <c r="C2256" s="346" t="s">
        <v>104</v>
      </c>
      <c r="D2256" s="347">
        <v>0</v>
      </c>
      <c r="E2256" s="503">
        <v>0</v>
      </c>
      <c r="F2256" s="499"/>
      <c r="G2256" s="347">
        <v>0</v>
      </c>
    </row>
    <row r="2257" spans="1:7" hidden="1" x14ac:dyDescent="0.25">
      <c r="A2257" s="336" t="s">
        <v>352</v>
      </c>
      <c r="B2257" s="336" t="s">
        <v>1016</v>
      </c>
      <c r="C2257" s="337" t="s">
        <v>1017</v>
      </c>
      <c r="D2257" s="338">
        <v>5000</v>
      </c>
      <c r="E2257" s="498">
        <v>5000</v>
      </c>
      <c r="F2257" s="499"/>
      <c r="G2257" s="338">
        <v>100</v>
      </c>
    </row>
    <row r="2258" spans="1:7" hidden="1" x14ac:dyDescent="0.25">
      <c r="A2258" s="339" t="s">
        <v>324</v>
      </c>
      <c r="B2258" s="339" t="s">
        <v>354</v>
      </c>
      <c r="C2258" s="340" t="s">
        <v>24</v>
      </c>
      <c r="D2258" s="341">
        <v>5000</v>
      </c>
      <c r="E2258" s="506">
        <v>5000</v>
      </c>
      <c r="F2258" s="499"/>
      <c r="G2258" s="341">
        <v>100</v>
      </c>
    </row>
    <row r="2259" spans="1:7" hidden="1" x14ac:dyDescent="0.25">
      <c r="A2259" s="342" t="s">
        <v>324</v>
      </c>
      <c r="B2259" s="342" t="s">
        <v>366</v>
      </c>
      <c r="C2259" s="343" t="s">
        <v>38</v>
      </c>
      <c r="D2259" s="344">
        <v>5000</v>
      </c>
      <c r="E2259" s="502">
        <v>5000</v>
      </c>
      <c r="F2259" s="499"/>
      <c r="G2259" s="344">
        <v>100</v>
      </c>
    </row>
    <row r="2260" spans="1:7" hidden="1" x14ac:dyDescent="0.25">
      <c r="A2260" s="342" t="s">
        <v>324</v>
      </c>
      <c r="B2260" s="342" t="s">
        <v>401</v>
      </c>
      <c r="C2260" s="343" t="s">
        <v>104</v>
      </c>
      <c r="D2260" s="344">
        <v>5000</v>
      </c>
      <c r="E2260" s="502">
        <v>5000</v>
      </c>
      <c r="F2260" s="499"/>
      <c r="G2260" s="344">
        <v>100</v>
      </c>
    </row>
    <row r="2261" spans="1:7" hidden="1" x14ac:dyDescent="0.25">
      <c r="A2261" s="345" t="s">
        <v>1688</v>
      </c>
      <c r="B2261" s="345" t="s">
        <v>296</v>
      </c>
      <c r="C2261" s="346" t="s">
        <v>104</v>
      </c>
      <c r="D2261" s="347">
        <v>5000</v>
      </c>
      <c r="E2261" s="503">
        <v>5000</v>
      </c>
      <c r="F2261" s="499"/>
      <c r="G2261" s="347">
        <v>100</v>
      </c>
    </row>
    <row r="2262" spans="1:7" hidden="1" x14ac:dyDescent="0.25">
      <c r="A2262" s="336" t="s">
        <v>352</v>
      </c>
      <c r="B2262" s="336" t="s">
        <v>1035</v>
      </c>
      <c r="C2262" s="337" t="s">
        <v>1036</v>
      </c>
      <c r="D2262" s="338">
        <v>0</v>
      </c>
      <c r="E2262" s="498">
        <v>0</v>
      </c>
      <c r="F2262" s="499"/>
      <c r="G2262" s="338">
        <v>0</v>
      </c>
    </row>
    <row r="2263" spans="1:7" hidden="1" x14ac:dyDescent="0.25">
      <c r="A2263" s="339" t="s">
        <v>324</v>
      </c>
      <c r="B2263" s="339" t="s">
        <v>354</v>
      </c>
      <c r="C2263" s="340" t="s">
        <v>24</v>
      </c>
      <c r="D2263" s="341">
        <v>0</v>
      </c>
      <c r="E2263" s="506">
        <v>0</v>
      </c>
      <c r="F2263" s="499"/>
      <c r="G2263" s="341">
        <v>0</v>
      </c>
    </row>
    <row r="2264" spans="1:7" hidden="1" x14ac:dyDescent="0.25">
      <c r="A2264" s="342" t="s">
        <v>324</v>
      </c>
      <c r="B2264" s="342" t="s">
        <v>366</v>
      </c>
      <c r="C2264" s="343" t="s">
        <v>38</v>
      </c>
      <c r="D2264" s="344">
        <v>0</v>
      </c>
      <c r="E2264" s="502">
        <v>0</v>
      </c>
      <c r="F2264" s="499"/>
      <c r="G2264" s="344">
        <v>0</v>
      </c>
    </row>
    <row r="2265" spans="1:7" hidden="1" x14ac:dyDescent="0.25">
      <c r="A2265" s="342" t="s">
        <v>324</v>
      </c>
      <c r="B2265" s="342" t="s">
        <v>401</v>
      </c>
      <c r="C2265" s="343" t="s">
        <v>104</v>
      </c>
      <c r="D2265" s="344">
        <v>0</v>
      </c>
      <c r="E2265" s="502">
        <v>0</v>
      </c>
      <c r="F2265" s="499"/>
      <c r="G2265" s="344">
        <v>0</v>
      </c>
    </row>
    <row r="2266" spans="1:7" hidden="1" x14ac:dyDescent="0.25">
      <c r="A2266" s="345" t="s">
        <v>1689</v>
      </c>
      <c r="B2266" s="345" t="s">
        <v>296</v>
      </c>
      <c r="C2266" s="346" t="s">
        <v>104</v>
      </c>
      <c r="D2266" s="347">
        <v>0</v>
      </c>
      <c r="E2266" s="503">
        <v>0</v>
      </c>
      <c r="F2266" s="499"/>
      <c r="G2266" s="347">
        <v>0</v>
      </c>
    </row>
    <row r="2267" spans="1:7" hidden="1" x14ac:dyDescent="0.25">
      <c r="A2267" s="336" t="s">
        <v>352</v>
      </c>
      <c r="B2267" s="336" t="s">
        <v>1056</v>
      </c>
      <c r="C2267" s="337" t="s">
        <v>1057</v>
      </c>
      <c r="D2267" s="338">
        <v>0</v>
      </c>
      <c r="E2267" s="498">
        <v>0</v>
      </c>
      <c r="F2267" s="499"/>
      <c r="G2267" s="338">
        <v>0</v>
      </c>
    </row>
    <row r="2268" spans="1:7" hidden="1" x14ac:dyDescent="0.25">
      <c r="A2268" s="339" t="s">
        <v>324</v>
      </c>
      <c r="B2268" s="339" t="s">
        <v>354</v>
      </c>
      <c r="C2268" s="340" t="s">
        <v>24</v>
      </c>
      <c r="D2268" s="341">
        <v>0</v>
      </c>
      <c r="E2268" s="506">
        <v>0</v>
      </c>
      <c r="F2268" s="499"/>
      <c r="G2268" s="341">
        <v>0</v>
      </c>
    </row>
    <row r="2269" spans="1:7" hidden="1" x14ac:dyDescent="0.25">
      <c r="A2269" s="342" t="s">
        <v>324</v>
      </c>
      <c r="B2269" s="342" t="s">
        <v>366</v>
      </c>
      <c r="C2269" s="343" t="s">
        <v>38</v>
      </c>
      <c r="D2269" s="344">
        <v>0</v>
      </c>
      <c r="E2269" s="502">
        <v>0</v>
      </c>
      <c r="F2269" s="499"/>
      <c r="G2269" s="344">
        <v>0</v>
      </c>
    </row>
    <row r="2270" spans="1:7" hidden="1" x14ac:dyDescent="0.25">
      <c r="A2270" s="342" t="s">
        <v>324</v>
      </c>
      <c r="B2270" s="342" t="s">
        <v>401</v>
      </c>
      <c r="C2270" s="343" t="s">
        <v>104</v>
      </c>
      <c r="D2270" s="344">
        <v>0</v>
      </c>
      <c r="E2270" s="502">
        <v>0</v>
      </c>
      <c r="F2270" s="499"/>
      <c r="G2270" s="344">
        <v>0</v>
      </c>
    </row>
    <row r="2271" spans="1:7" hidden="1" x14ac:dyDescent="0.25">
      <c r="A2271" s="345" t="s">
        <v>1690</v>
      </c>
      <c r="B2271" s="345" t="s">
        <v>296</v>
      </c>
      <c r="C2271" s="346" t="s">
        <v>104</v>
      </c>
      <c r="D2271" s="347">
        <v>0</v>
      </c>
      <c r="E2271" s="503">
        <v>0</v>
      </c>
      <c r="F2271" s="499"/>
      <c r="G2271" s="347">
        <v>0</v>
      </c>
    </row>
    <row r="2272" spans="1:7" hidden="1" x14ac:dyDescent="0.25">
      <c r="A2272" s="336" t="s">
        <v>352</v>
      </c>
      <c r="B2272" s="336" t="s">
        <v>353</v>
      </c>
      <c r="C2272" s="337" t="s">
        <v>339</v>
      </c>
      <c r="D2272" s="338">
        <v>87500</v>
      </c>
      <c r="E2272" s="498">
        <v>35000</v>
      </c>
      <c r="F2272" s="499"/>
      <c r="G2272" s="338">
        <v>40</v>
      </c>
    </row>
    <row r="2273" spans="1:7" hidden="1" x14ac:dyDescent="0.25">
      <c r="A2273" s="339" t="s">
        <v>324</v>
      </c>
      <c r="B2273" s="339" t="s">
        <v>354</v>
      </c>
      <c r="C2273" s="340" t="s">
        <v>24</v>
      </c>
      <c r="D2273" s="341">
        <v>87500</v>
      </c>
      <c r="E2273" s="506">
        <v>35000</v>
      </c>
      <c r="F2273" s="499"/>
      <c r="G2273" s="341">
        <v>40</v>
      </c>
    </row>
    <row r="2274" spans="1:7" hidden="1" x14ac:dyDescent="0.25">
      <c r="A2274" s="342" t="s">
        <v>324</v>
      </c>
      <c r="B2274" s="342" t="s">
        <v>366</v>
      </c>
      <c r="C2274" s="343" t="s">
        <v>38</v>
      </c>
      <c r="D2274" s="344">
        <v>17500</v>
      </c>
      <c r="E2274" s="502">
        <v>0</v>
      </c>
      <c r="F2274" s="499"/>
      <c r="G2274" s="344">
        <v>0</v>
      </c>
    </row>
    <row r="2275" spans="1:7" hidden="1" x14ac:dyDescent="0.25">
      <c r="A2275" s="342" t="s">
        <v>324</v>
      </c>
      <c r="B2275" s="342" t="s">
        <v>401</v>
      </c>
      <c r="C2275" s="343" t="s">
        <v>104</v>
      </c>
      <c r="D2275" s="344">
        <v>17500</v>
      </c>
      <c r="E2275" s="502">
        <v>0</v>
      </c>
      <c r="F2275" s="499"/>
      <c r="G2275" s="344">
        <v>0</v>
      </c>
    </row>
    <row r="2276" spans="1:7" hidden="1" x14ac:dyDescent="0.25">
      <c r="A2276" s="345" t="s">
        <v>1691</v>
      </c>
      <c r="B2276" s="345" t="s">
        <v>296</v>
      </c>
      <c r="C2276" s="346" t="s">
        <v>104</v>
      </c>
      <c r="D2276" s="347">
        <v>17500</v>
      </c>
      <c r="E2276" s="503">
        <v>0</v>
      </c>
      <c r="F2276" s="499"/>
      <c r="G2276" s="347">
        <v>0</v>
      </c>
    </row>
    <row r="2277" spans="1:7" hidden="1" x14ac:dyDescent="0.25">
      <c r="A2277" s="342" t="s">
        <v>324</v>
      </c>
      <c r="B2277" s="342" t="s">
        <v>1191</v>
      </c>
      <c r="C2277" s="343" t="s">
        <v>1192</v>
      </c>
      <c r="D2277" s="344">
        <v>70000</v>
      </c>
      <c r="E2277" s="502">
        <v>35000</v>
      </c>
      <c r="F2277" s="499"/>
      <c r="G2277" s="344">
        <v>50</v>
      </c>
    </row>
    <row r="2278" spans="1:7" hidden="1" x14ac:dyDescent="0.25">
      <c r="A2278" s="342" t="s">
        <v>324</v>
      </c>
      <c r="B2278" s="342" t="s">
        <v>1193</v>
      </c>
      <c r="C2278" s="343" t="s">
        <v>1194</v>
      </c>
      <c r="D2278" s="344">
        <v>70000</v>
      </c>
      <c r="E2278" s="502">
        <v>35000</v>
      </c>
      <c r="F2278" s="499"/>
      <c r="G2278" s="344">
        <v>50</v>
      </c>
    </row>
    <row r="2279" spans="1:7" hidden="1" x14ac:dyDescent="0.25">
      <c r="A2279" s="345" t="s">
        <v>1692</v>
      </c>
      <c r="B2279" s="345" t="s">
        <v>1693</v>
      </c>
      <c r="C2279" s="346" t="s">
        <v>1694</v>
      </c>
      <c r="D2279" s="347">
        <v>70000</v>
      </c>
      <c r="E2279" s="503">
        <v>35000</v>
      </c>
      <c r="F2279" s="499"/>
      <c r="G2279" s="347">
        <v>50</v>
      </c>
    </row>
    <row r="2280" spans="1:7" hidden="1" x14ac:dyDescent="0.25">
      <c r="A2280" s="327" t="s">
        <v>1254</v>
      </c>
      <c r="B2280" s="327" t="s">
        <v>1695</v>
      </c>
      <c r="C2280" s="328" t="s">
        <v>118</v>
      </c>
      <c r="D2280" s="329">
        <v>559693.43999999994</v>
      </c>
      <c r="E2280" s="507">
        <v>285474.01</v>
      </c>
      <c r="F2280" s="499"/>
      <c r="G2280" s="329">
        <v>51.005423611897257</v>
      </c>
    </row>
    <row r="2281" spans="1:7" hidden="1" x14ac:dyDescent="0.25">
      <c r="A2281" s="330" t="s">
        <v>349</v>
      </c>
      <c r="B2281" s="330" t="s">
        <v>350</v>
      </c>
      <c r="C2281" s="331" t="s">
        <v>351</v>
      </c>
      <c r="D2281" s="332">
        <v>559693.43999999994</v>
      </c>
      <c r="E2281" s="504">
        <v>285474.01</v>
      </c>
      <c r="F2281" s="499"/>
      <c r="G2281" s="332">
        <v>51.005423611897257</v>
      </c>
    </row>
    <row r="2282" spans="1:7" hidden="1" x14ac:dyDescent="0.25">
      <c r="A2282" s="333" t="s">
        <v>349</v>
      </c>
      <c r="B2282" s="333" t="s">
        <v>62</v>
      </c>
      <c r="C2282" s="334" t="s">
        <v>351</v>
      </c>
      <c r="D2282" s="335">
        <v>559693.43999999994</v>
      </c>
      <c r="E2282" s="505">
        <v>285474.01</v>
      </c>
      <c r="F2282" s="499"/>
      <c r="G2282" s="335">
        <v>51.005423611897257</v>
      </c>
    </row>
    <row r="2283" spans="1:7" hidden="1" x14ac:dyDescent="0.25">
      <c r="A2283" s="336" t="s">
        <v>352</v>
      </c>
      <c r="B2283" s="336" t="s">
        <v>411</v>
      </c>
      <c r="C2283" s="337" t="s">
        <v>412</v>
      </c>
      <c r="D2283" s="338">
        <v>6567.25</v>
      </c>
      <c r="E2283" s="498">
        <v>6567.25</v>
      </c>
      <c r="F2283" s="499"/>
      <c r="G2283" s="338">
        <v>100</v>
      </c>
    </row>
    <row r="2284" spans="1:7" hidden="1" x14ac:dyDescent="0.25">
      <c r="A2284" s="339" t="s">
        <v>324</v>
      </c>
      <c r="B2284" s="339" t="s">
        <v>354</v>
      </c>
      <c r="C2284" s="340" t="s">
        <v>24</v>
      </c>
      <c r="D2284" s="341">
        <v>6567.25</v>
      </c>
      <c r="E2284" s="506">
        <v>6567.25</v>
      </c>
      <c r="F2284" s="499"/>
      <c r="G2284" s="341">
        <v>100</v>
      </c>
    </row>
    <row r="2285" spans="1:7" hidden="1" x14ac:dyDescent="0.25">
      <c r="A2285" s="342" t="s">
        <v>324</v>
      </c>
      <c r="B2285" s="342" t="s">
        <v>366</v>
      </c>
      <c r="C2285" s="343" t="s">
        <v>38</v>
      </c>
      <c r="D2285" s="344">
        <v>6567.25</v>
      </c>
      <c r="E2285" s="502">
        <v>6567.25</v>
      </c>
      <c r="F2285" s="499"/>
      <c r="G2285" s="344">
        <v>100</v>
      </c>
    </row>
    <row r="2286" spans="1:7" hidden="1" x14ac:dyDescent="0.25">
      <c r="A2286" s="342" t="s">
        <v>324</v>
      </c>
      <c r="B2286" s="342" t="s">
        <v>401</v>
      </c>
      <c r="C2286" s="343" t="s">
        <v>104</v>
      </c>
      <c r="D2286" s="344">
        <v>6567.25</v>
      </c>
      <c r="E2286" s="502">
        <v>6567.25</v>
      </c>
      <c r="F2286" s="499"/>
      <c r="G2286" s="344">
        <v>100</v>
      </c>
    </row>
    <row r="2287" spans="1:7" hidden="1" x14ac:dyDescent="0.25">
      <c r="A2287" s="345" t="s">
        <v>1696</v>
      </c>
      <c r="B2287" s="345" t="s">
        <v>295</v>
      </c>
      <c r="C2287" s="346" t="s">
        <v>1697</v>
      </c>
      <c r="D2287" s="347">
        <v>5248.57</v>
      </c>
      <c r="E2287" s="503">
        <v>5248.57</v>
      </c>
      <c r="F2287" s="499"/>
      <c r="G2287" s="347">
        <v>100</v>
      </c>
    </row>
    <row r="2288" spans="1:7" hidden="1" x14ac:dyDescent="0.25">
      <c r="A2288" s="345" t="s">
        <v>1698</v>
      </c>
      <c r="B2288" s="345" t="s">
        <v>296</v>
      </c>
      <c r="C2288" s="346" t="s">
        <v>104</v>
      </c>
      <c r="D2288" s="347">
        <v>1318.68</v>
      </c>
      <c r="E2288" s="503">
        <v>1318.68</v>
      </c>
      <c r="F2288" s="499"/>
      <c r="G2288" s="347">
        <v>100</v>
      </c>
    </row>
    <row r="2289" spans="1:7" hidden="1" x14ac:dyDescent="0.25">
      <c r="A2289" s="336" t="s">
        <v>352</v>
      </c>
      <c r="B2289" s="336" t="s">
        <v>541</v>
      </c>
      <c r="C2289" s="337" t="s">
        <v>542</v>
      </c>
      <c r="D2289" s="338">
        <v>24827.7</v>
      </c>
      <c r="E2289" s="498">
        <v>24827.7</v>
      </c>
      <c r="F2289" s="499"/>
      <c r="G2289" s="338">
        <v>100</v>
      </c>
    </row>
    <row r="2290" spans="1:7" hidden="1" x14ac:dyDescent="0.25">
      <c r="A2290" s="339" t="s">
        <v>324</v>
      </c>
      <c r="B2290" s="339" t="s">
        <v>354</v>
      </c>
      <c r="C2290" s="340" t="s">
        <v>24</v>
      </c>
      <c r="D2290" s="341">
        <v>24827.7</v>
      </c>
      <c r="E2290" s="506">
        <v>24827.7</v>
      </c>
      <c r="F2290" s="499"/>
      <c r="G2290" s="341">
        <v>100</v>
      </c>
    </row>
    <row r="2291" spans="1:7" hidden="1" x14ac:dyDescent="0.25">
      <c r="A2291" s="342" t="s">
        <v>324</v>
      </c>
      <c r="B2291" s="342" t="s">
        <v>366</v>
      </c>
      <c r="C2291" s="343" t="s">
        <v>38</v>
      </c>
      <c r="D2291" s="344">
        <v>24827.7</v>
      </c>
      <c r="E2291" s="502">
        <v>24827.7</v>
      </c>
      <c r="F2291" s="499"/>
      <c r="G2291" s="344">
        <v>100</v>
      </c>
    </row>
    <row r="2292" spans="1:7" hidden="1" x14ac:dyDescent="0.25">
      <c r="A2292" s="342" t="s">
        <v>324</v>
      </c>
      <c r="B2292" s="342" t="s">
        <v>401</v>
      </c>
      <c r="C2292" s="343" t="s">
        <v>104</v>
      </c>
      <c r="D2292" s="344">
        <v>24827.7</v>
      </c>
      <c r="E2292" s="502">
        <v>24827.7</v>
      </c>
      <c r="F2292" s="499"/>
      <c r="G2292" s="344">
        <v>100</v>
      </c>
    </row>
    <row r="2293" spans="1:7" hidden="1" x14ac:dyDescent="0.25">
      <c r="A2293" s="345" t="s">
        <v>1699</v>
      </c>
      <c r="B2293" s="345" t="s">
        <v>295</v>
      </c>
      <c r="C2293" s="346" t="s">
        <v>1697</v>
      </c>
      <c r="D2293" s="347">
        <v>7672.76</v>
      </c>
      <c r="E2293" s="503">
        <v>7672.76</v>
      </c>
      <c r="F2293" s="499"/>
      <c r="G2293" s="347">
        <v>100</v>
      </c>
    </row>
    <row r="2294" spans="1:7" hidden="1" x14ac:dyDescent="0.25">
      <c r="A2294" s="345" t="s">
        <v>1700</v>
      </c>
      <c r="B2294" s="345" t="s">
        <v>296</v>
      </c>
      <c r="C2294" s="346" t="s">
        <v>104</v>
      </c>
      <c r="D2294" s="347">
        <v>17154.939999999999</v>
      </c>
      <c r="E2294" s="503">
        <v>17154.939999999999</v>
      </c>
      <c r="F2294" s="499"/>
      <c r="G2294" s="347">
        <v>100</v>
      </c>
    </row>
    <row r="2295" spans="1:7" hidden="1" x14ac:dyDescent="0.25">
      <c r="A2295" s="336" t="s">
        <v>352</v>
      </c>
      <c r="B2295" s="336" t="s">
        <v>591</v>
      </c>
      <c r="C2295" s="337" t="s">
        <v>592</v>
      </c>
      <c r="D2295" s="338">
        <v>15859.62</v>
      </c>
      <c r="E2295" s="498">
        <v>15859.62</v>
      </c>
      <c r="F2295" s="499"/>
      <c r="G2295" s="338">
        <v>100</v>
      </c>
    </row>
    <row r="2296" spans="1:7" hidden="1" x14ac:dyDescent="0.25">
      <c r="A2296" s="339" t="s">
        <v>324</v>
      </c>
      <c r="B2296" s="339" t="s">
        <v>354</v>
      </c>
      <c r="C2296" s="340" t="s">
        <v>24</v>
      </c>
      <c r="D2296" s="341">
        <v>15859.62</v>
      </c>
      <c r="E2296" s="506">
        <v>15859.62</v>
      </c>
      <c r="F2296" s="499"/>
      <c r="G2296" s="341">
        <v>100</v>
      </c>
    </row>
    <row r="2297" spans="1:7" hidden="1" x14ac:dyDescent="0.25">
      <c r="A2297" s="342" t="s">
        <v>324</v>
      </c>
      <c r="B2297" s="342" t="s">
        <v>366</v>
      </c>
      <c r="C2297" s="343" t="s">
        <v>38</v>
      </c>
      <c r="D2297" s="344">
        <v>15859.62</v>
      </c>
      <c r="E2297" s="502">
        <v>15859.62</v>
      </c>
      <c r="F2297" s="499"/>
      <c r="G2297" s="344">
        <v>100</v>
      </c>
    </row>
    <row r="2298" spans="1:7" hidden="1" x14ac:dyDescent="0.25">
      <c r="A2298" s="342" t="s">
        <v>324</v>
      </c>
      <c r="B2298" s="342" t="s">
        <v>401</v>
      </c>
      <c r="C2298" s="343" t="s">
        <v>104</v>
      </c>
      <c r="D2298" s="344">
        <v>15859.62</v>
      </c>
      <c r="E2298" s="502">
        <v>15859.62</v>
      </c>
      <c r="F2298" s="499"/>
      <c r="G2298" s="344">
        <v>100</v>
      </c>
    </row>
    <row r="2299" spans="1:7" hidden="1" x14ac:dyDescent="0.25">
      <c r="A2299" s="345" t="s">
        <v>1701</v>
      </c>
      <c r="B2299" s="345" t="s">
        <v>295</v>
      </c>
      <c r="C2299" s="346" t="s">
        <v>1697</v>
      </c>
      <c r="D2299" s="347">
        <v>5115.62</v>
      </c>
      <c r="E2299" s="503">
        <v>5115.62</v>
      </c>
      <c r="F2299" s="499"/>
      <c r="G2299" s="347">
        <v>100</v>
      </c>
    </row>
    <row r="2300" spans="1:7" hidden="1" x14ac:dyDescent="0.25">
      <c r="A2300" s="345" t="s">
        <v>1702</v>
      </c>
      <c r="B2300" s="345" t="s">
        <v>296</v>
      </c>
      <c r="C2300" s="346" t="s">
        <v>104</v>
      </c>
      <c r="D2300" s="347">
        <v>10744</v>
      </c>
      <c r="E2300" s="503">
        <v>10744</v>
      </c>
      <c r="F2300" s="499"/>
      <c r="G2300" s="347">
        <v>100</v>
      </c>
    </row>
    <row r="2301" spans="1:7" hidden="1" x14ac:dyDescent="0.25">
      <c r="A2301" s="336" t="s">
        <v>352</v>
      </c>
      <c r="B2301" s="336" t="s">
        <v>611</v>
      </c>
      <c r="C2301" s="337" t="s">
        <v>612</v>
      </c>
      <c r="D2301" s="338">
        <v>7559.17</v>
      </c>
      <c r="E2301" s="498">
        <v>7559.17</v>
      </c>
      <c r="F2301" s="499"/>
      <c r="G2301" s="338">
        <v>100</v>
      </c>
    </row>
    <row r="2302" spans="1:7" hidden="1" x14ac:dyDescent="0.25">
      <c r="A2302" s="339" t="s">
        <v>324</v>
      </c>
      <c r="B2302" s="339" t="s">
        <v>354</v>
      </c>
      <c r="C2302" s="340" t="s">
        <v>24</v>
      </c>
      <c r="D2302" s="341">
        <v>7559.17</v>
      </c>
      <c r="E2302" s="506">
        <v>7559.17</v>
      </c>
      <c r="F2302" s="499"/>
      <c r="G2302" s="341">
        <v>100</v>
      </c>
    </row>
    <row r="2303" spans="1:7" hidden="1" x14ac:dyDescent="0.25">
      <c r="A2303" s="342" t="s">
        <v>324</v>
      </c>
      <c r="B2303" s="342" t="s">
        <v>366</v>
      </c>
      <c r="C2303" s="343" t="s">
        <v>38</v>
      </c>
      <c r="D2303" s="344">
        <v>7559.17</v>
      </c>
      <c r="E2303" s="502">
        <v>7559.17</v>
      </c>
      <c r="F2303" s="499"/>
      <c r="G2303" s="344">
        <v>100</v>
      </c>
    </row>
    <row r="2304" spans="1:7" hidden="1" x14ac:dyDescent="0.25">
      <c r="A2304" s="342" t="s">
        <v>324</v>
      </c>
      <c r="B2304" s="342" t="s">
        <v>401</v>
      </c>
      <c r="C2304" s="343" t="s">
        <v>104</v>
      </c>
      <c r="D2304" s="344">
        <v>7559.17</v>
      </c>
      <c r="E2304" s="502">
        <v>7559.17</v>
      </c>
      <c r="F2304" s="499"/>
      <c r="G2304" s="344">
        <v>100</v>
      </c>
    </row>
    <row r="2305" spans="1:7" hidden="1" x14ac:dyDescent="0.25">
      <c r="A2305" s="345" t="s">
        <v>1703</v>
      </c>
      <c r="B2305" s="345" t="s">
        <v>295</v>
      </c>
      <c r="C2305" s="346" t="s">
        <v>1697</v>
      </c>
      <c r="D2305" s="347">
        <v>4874.33</v>
      </c>
      <c r="E2305" s="503">
        <v>4874.33</v>
      </c>
      <c r="F2305" s="499"/>
      <c r="G2305" s="347">
        <v>100</v>
      </c>
    </row>
    <row r="2306" spans="1:7" hidden="1" x14ac:dyDescent="0.25">
      <c r="A2306" s="345" t="s">
        <v>1704</v>
      </c>
      <c r="B2306" s="345" t="s">
        <v>296</v>
      </c>
      <c r="C2306" s="346" t="s">
        <v>104</v>
      </c>
      <c r="D2306" s="347">
        <v>2684.84</v>
      </c>
      <c r="E2306" s="503">
        <v>2684.84</v>
      </c>
      <c r="F2306" s="499"/>
      <c r="G2306" s="347">
        <v>100</v>
      </c>
    </row>
    <row r="2307" spans="1:7" hidden="1" x14ac:dyDescent="0.25">
      <c r="A2307" s="336" t="s">
        <v>352</v>
      </c>
      <c r="B2307" s="336" t="s">
        <v>634</v>
      </c>
      <c r="C2307" s="337" t="s">
        <v>635</v>
      </c>
      <c r="D2307" s="338">
        <v>6069.04</v>
      </c>
      <c r="E2307" s="498">
        <v>6069.04</v>
      </c>
      <c r="F2307" s="499"/>
      <c r="G2307" s="338">
        <v>100</v>
      </c>
    </row>
    <row r="2308" spans="1:7" hidden="1" x14ac:dyDescent="0.25">
      <c r="A2308" s="339" t="s">
        <v>324</v>
      </c>
      <c r="B2308" s="339" t="s">
        <v>354</v>
      </c>
      <c r="C2308" s="340" t="s">
        <v>24</v>
      </c>
      <c r="D2308" s="341">
        <v>6069.04</v>
      </c>
      <c r="E2308" s="506">
        <v>6069.04</v>
      </c>
      <c r="F2308" s="499"/>
      <c r="G2308" s="341">
        <v>100</v>
      </c>
    </row>
    <row r="2309" spans="1:7" hidden="1" x14ac:dyDescent="0.25">
      <c r="A2309" s="342" t="s">
        <v>324</v>
      </c>
      <c r="B2309" s="342" t="s">
        <v>366</v>
      </c>
      <c r="C2309" s="343" t="s">
        <v>38</v>
      </c>
      <c r="D2309" s="344">
        <v>6069.04</v>
      </c>
      <c r="E2309" s="502">
        <v>6069.04</v>
      </c>
      <c r="F2309" s="499"/>
      <c r="G2309" s="344">
        <v>100</v>
      </c>
    </row>
    <row r="2310" spans="1:7" hidden="1" x14ac:dyDescent="0.25">
      <c r="A2310" s="342" t="s">
        <v>324</v>
      </c>
      <c r="B2310" s="342" t="s">
        <v>401</v>
      </c>
      <c r="C2310" s="343" t="s">
        <v>104</v>
      </c>
      <c r="D2310" s="344">
        <v>6069.04</v>
      </c>
      <c r="E2310" s="502">
        <v>6069.04</v>
      </c>
      <c r="F2310" s="499"/>
      <c r="G2310" s="344">
        <v>100</v>
      </c>
    </row>
    <row r="2311" spans="1:7" hidden="1" x14ac:dyDescent="0.25">
      <c r="A2311" s="345" t="s">
        <v>1705</v>
      </c>
      <c r="B2311" s="345" t="s">
        <v>295</v>
      </c>
      <c r="C2311" s="346" t="s">
        <v>1697</v>
      </c>
      <c r="D2311" s="347">
        <v>5169.04</v>
      </c>
      <c r="E2311" s="503">
        <v>5169.04</v>
      </c>
      <c r="F2311" s="499"/>
      <c r="G2311" s="347">
        <v>100</v>
      </c>
    </row>
    <row r="2312" spans="1:7" hidden="1" x14ac:dyDescent="0.25">
      <c r="A2312" s="345" t="s">
        <v>1706</v>
      </c>
      <c r="B2312" s="345" t="s">
        <v>296</v>
      </c>
      <c r="C2312" s="346" t="s">
        <v>104</v>
      </c>
      <c r="D2312" s="347">
        <v>900</v>
      </c>
      <c r="E2312" s="503">
        <v>900</v>
      </c>
      <c r="F2312" s="499"/>
      <c r="G2312" s="347">
        <v>100</v>
      </c>
    </row>
    <row r="2313" spans="1:7" hidden="1" x14ac:dyDescent="0.25">
      <c r="A2313" s="336" t="s">
        <v>352</v>
      </c>
      <c r="B2313" s="336" t="s">
        <v>676</v>
      </c>
      <c r="C2313" s="337" t="s">
        <v>677</v>
      </c>
      <c r="D2313" s="338">
        <v>7234.63</v>
      </c>
      <c r="E2313" s="498">
        <v>7234.63</v>
      </c>
      <c r="F2313" s="499"/>
      <c r="G2313" s="338">
        <v>100</v>
      </c>
    </row>
    <row r="2314" spans="1:7" hidden="1" x14ac:dyDescent="0.25">
      <c r="A2314" s="339" t="s">
        <v>324</v>
      </c>
      <c r="B2314" s="339" t="s">
        <v>354</v>
      </c>
      <c r="C2314" s="340" t="s">
        <v>24</v>
      </c>
      <c r="D2314" s="341">
        <v>7234.63</v>
      </c>
      <c r="E2314" s="506">
        <v>7234.63</v>
      </c>
      <c r="F2314" s="499"/>
      <c r="G2314" s="341">
        <v>100</v>
      </c>
    </row>
    <row r="2315" spans="1:7" hidden="1" x14ac:dyDescent="0.25">
      <c r="A2315" s="342" t="s">
        <v>324</v>
      </c>
      <c r="B2315" s="342" t="s">
        <v>366</v>
      </c>
      <c r="C2315" s="343" t="s">
        <v>38</v>
      </c>
      <c r="D2315" s="344">
        <v>7234.63</v>
      </c>
      <c r="E2315" s="502">
        <v>7234.63</v>
      </c>
      <c r="F2315" s="499"/>
      <c r="G2315" s="344">
        <v>100</v>
      </c>
    </row>
    <row r="2316" spans="1:7" hidden="1" x14ac:dyDescent="0.25">
      <c r="A2316" s="342" t="s">
        <v>324</v>
      </c>
      <c r="B2316" s="342" t="s">
        <v>401</v>
      </c>
      <c r="C2316" s="343" t="s">
        <v>104</v>
      </c>
      <c r="D2316" s="344">
        <v>7234.63</v>
      </c>
      <c r="E2316" s="502">
        <v>7234.63</v>
      </c>
      <c r="F2316" s="499"/>
      <c r="G2316" s="344">
        <v>100</v>
      </c>
    </row>
    <row r="2317" spans="1:7" hidden="1" x14ac:dyDescent="0.25">
      <c r="A2317" s="345" t="s">
        <v>1707</v>
      </c>
      <c r="B2317" s="345" t="s">
        <v>295</v>
      </c>
      <c r="C2317" s="346" t="s">
        <v>1697</v>
      </c>
      <c r="D2317" s="347">
        <v>3094.63</v>
      </c>
      <c r="E2317" s="503">
        <v>3094.63</v>
      </c>
      <c r="F2317" s="499"/>
      <c r="G2317" s="347">
        <v>100</v>
      </c>
    </row>
    <row r="2318" spans="1:7" hidden="1" x14ac:dyDescent="0.25">
      <c r="A2318" s="345" t="s">
        <v>1708</v>
      </c>
      <c r="B2318" s="345" t="s">
        <v>296</v>
      </c>
      <c r="C2318" s="346" t="s">
        <v>104</v>
      </c>
      <c r="D2318" s="347">
        <v>4140</v>
      </c>
      <c r="E2318" s="503">
        <v>4140</v>
      </c>
      <c r="F2318" s="499"/>
      <c r="G2318" s="347">
        <v>100</v>
      </c>
    </row>
    <row r="2319" spans="1:7" hidden="1" x14ac:dyDescent="0.25">
      <c r="A2319" s="336" t="s">
        <v>352</v>
      </c>
      <c r="B2319" s="336" t="s">
        <v>732</v>
      </c>
      <c r="C2319" s="337" t="s">
        <v>733</v>
      </c>
      <c r="D2319" s="338">
        <v>35830.81</v>
      </c>
      <c r="E2319" s="498">
        <v>35830.81</v>
      </c>
      <c r="F2319" s="499"/>
      <c r="G2319" s="338">
        <v>100</v>
      </c>
    </row>
    <row r="2320" spans="1:7" hidden="1" x14ac:dyDescent="0.25">
      <c r="A2320" s="339" t="s">
        <v>324</v>
      </c>
      <c r="B2320" s="339" t="s">
        <v>354</v>
      </c>
      <c r="C2320" s="340" t="s">
        <v>24</v>
      </c>
      <c r="D2320" s="341">
        <v>35830.81</v>
      </c>
      <c r="E2320" s="506">
        <v>35830.81</v>
      </c>
      <c r="F2320" s="499"/>
      <c r="G2320" s="341">
        <v>100</v>
      </c>
    </row>
    <row r="2321" spans="1:7" hidden="1" x14ac:dyDescent="0.25">
      <c r="A2321" s="342" t="s">
        <v>324</v>
      </c>
      <c r="B2321" s="342" t="s">
        <v>366</v>
      </c>
      <c r="C2321" s="343" t="s">
        <v>38</v>
      </c>
      <c r="D2321" s="344">
        <v>35830.81</v>
      </c>
      <c r="E2321" s="502">
        <v>35830.81</v>
      </c>
      <c r="F2321" s="499"/>
      <c r="G2321" s="344">
        <v>100</v>
      </c>
    </row>
    <row r="2322" spans="1:7" hidden="1" x14ac:dyDescent="0.25">
      <c r="A2322" s="342" t="s">
        <v>324</v>
      </c>
      <c r="B2322" s="342" t="s">
        <v>401</v>
      </c>
      <c r="C2322" s="343" t="s">
        <v>104</v>
      </c>
      <c r="D2322" s="344">
        <v>35830.81</v>
      </c>
      <c r="E2322" s="502">
        <v>35830.81</v>
      </c>
      <c r="F2322" s="499"/>
      <c r="G2322" s="344">
        <v>100</v>
      </c>
    </row>
    <row r="2323" spans="1:7" hidden="1" x14ac:dyDescent="0.25">
      <c r="A2323" s="345" t="s">
        <v>1709</v>
      </c>
      <c r="B2323" s="345" t="s">
        <v>295</v>
      </c>
      <c r="C2323" s="346" t="s">
        <v>1697</v>
      </c>
      <c r="D2323" s="347">
        <v>9619.27</v>
      </c>
      <c r="E2323" s="503">
        <v>9619.27</v>
      </c>
      <c r="F2323" s="499"/>
      <c r="G2323" s="347">
        <v>100</v>
      </c>
    </row>
    <row r="2324" spans="1:7" hidden="1" x14ac:dyDescent="0.25">
      <c r="A2324" s="345" t="s">
        <v>1710</v>
      </c>
      <c r="B2324" s="345" t="s">
        <v>295</v>
      </c>
      <c r="C2324" s="346" t="s">
        <v>1697</v>
      </c>
      <c r="D2324" s="347">
        <v>0</v>
      </c>
      <c r="E2324" s="503">
        <v>0</v>
      </c>
      <c r="F2324" s="499"/>
      <c r="G2324" s="347">
        <v>0</v>
      </c>
    </row>
    <row r="2325" spans="1:7" hidden="1" x14ac:dyDescent="0.25">
      <c r="A2325" s="345" t="s">
        <v>1711</v>
      </c>
      <c r="B2325" s="345" t="s">
        <v>296</v>
      </c>
      <c r="C2325" s="346" t="s">
        <v>104</v>
      </c>
      <c r="D2325" s="347">
        <v>26211.54</v>
      </c>
      <c r="E2325" s="503">
        <v>26211.54</v>
      </c>
      <c r="F2325" s="499"/>
      <c r="G2325" s="347">
        <v>100</v>
      </c>
    </row>
    <row r="2326" spans="1:7" hidden="1" x14ac:dyDescent="0.25">
      <c r="A2326" s="345" t="s">
        <v>1712</v>
      </c>
      <c r="B2326" s="345" t="s">
        <v>296</v>
      </c>
      <c r="C2326" s="346" t="s">
        <v>104</v>
      </c>
      <c r="D2326" s="347">
        <v>0</v>
      </c>
      <c r="E2326" s="503">
        <v>0</v>
      </c>
      <c r="F2326" s="499"/>
      <c r="G2326" s="347">
        <v>0</v>
      </c>
    </row>
    <row r="2327" spans="1:7" hidden="1" x14ac:dyDescent="0.25">
      <c r="A2327" s="336" t="s">
        <v>352</v>
      </c>
      <c r="B2327" s="336" t="s">
        <v>754</v>
      </c>
      <c r="C2327" s="337" t="s">
        <v>755</v>
      </c>
      <c r="D2327" s="338">
        <v>0</v>
      </c>
      <c r="E2327" s="498">
        <v>0</v>
      </c>
      <c r="F2327" s="499"/>
      <c r="G2327" s="338">
        <v>0</v>
      </c>
    </row>
    <row r="2328" spans="1:7" hidden="1" x14ac:dyDescent="0.25">
      <c r="A2328" s="339" t="s">
        <v>324</v>
      </c>
      <c r="B2328" s="339" t="s">
        <v>354</v>
      </c>
      <c r="C2328" s="340" t="s">
        <v>24</v>
      </c>
      <c r="D2328" s="341">
        <v>0</v>
      </c>
      <c r="E2328" s="506">
        <v>0</v>
      </c>
      <c r="F2328" s="499"/>
      <c r="G2328" s="341">
        <v>0</v>
      </c>
    </row>
    <row r="2329" spans="1:7" hidden="1" x14ac:dyDescent="0.25">
      <c r="A2329" s="342" t="s">
        <v>324</v>
      </c>
      <c r="B2329" s="342" t="s">
        <v>366</v>
      </c>
      <c r="C2329" s="343" t="s">
        <v>38</v>
      </c>
      <c r="D2329" s="344">
        <v>0</v>
      </c>
      <c r="E2329" s="502">
        <v>0</v>
      </c>
      <c r="F2329" s="499"/>
      <c r="G2329" s="344">
        <v>0</v>
      </c>
    </row>
    <row r="2330" spans="1:7" hidden="1" x14ac:dyDescent="0.25">
      <c r="A2330" s="342" t="s">
        <v>324</v>
      </c>
      <c r="B2330" s="342" t="s">
        <v>401</v>
      </c>
      <c r="C2330" s="343" t="s">
        <v>104</v>
      </c>
      <c r="D2330" s="344">
        <v>0</v>
      </c>
      <c r="E2330" s="502">
        <v>0</v>
      </c>
      <c r="F2330" s="499"/>
      <c r="G2330" s="344">
        <v>0</v>
      </c>
    </row>
    <row r="2331" spans="1:7" hidden="1" x14ac:dyDescent="0.25">
      <c r="A2331" s="345" t="s">
        <v>1713</v>
      </c>
      <c r="B2331" s="345" t="s">
        <v>295</v>
      </c>
      <c r="C2331" s="346" t="s">
        <v>1697</v>
      </c>
      <c r="D2331" s="347">
        <v>0</v>
      </c>
      <c r="E2331" s="503">
        <v>0</v>
      </c>
      <c r="F2331" s="499"/>
      <c r="G2331" s="347">
        <v>0</v>
      </c>
    </row>
    <row r="2332" spans="1:7" hidden="1" x14ac:dyDescent="0.25">
      <c r="A2332" s="345" t="s">
        <v>1714</v>
      </c>
      <c r="B2332" s="345" t="s">
        <v>296</v>
      </c>
      <c r="C2332" s="346" t="s">
        <v>104</v>
      </c>
      <c r="D2332" s="347">
        <v>0</v>
      </c>
      <c r="E2332" s="503">
        <v>0</v>
      </c>
      <c r="F2332" s="499"/>
      <c r="G2332" s="347">
        <v>0</v>
      </c>
    </row>
    <row r="2333" spans="1:7" hidden="1" x14ac:dyDescent="0.25">
      <c r="A2333" s="336" t="s">
        <v>352</v>
      </c>
      <c r="B2333" s="336" t="s">
        <v>773</v>
      </c>
      <c r="C2333" s="337" t="s">
        <v>774</v>
      </c>
      <c r="D2333" s="338">
        <v>914.45</v>
      </c>
      <c r="E2333" s="498">
        <v>914.45</v>
      </c>
      <c r="F2333" s="499"/>
      <c r="G2333" s="338">
        <v>100</v>
      </c>
    </row>
    <row r="2334" spans="1:7" hidden="1" x14ac:dyDescent="0.25">
      <c r="A2334" s="339" t="s">
        <v>324</v>
      </c>
      <c r="B2334" s="339" t="s">
        <v>354</v>
      </c>
      <c r="C2334" s="340" t="s">
        <v>24</v>
      </c>
      <c r="D2334" s="341">
        <v>914.45</v>
      </c>
      <c r="E2334" s="506">
        <v>914.45</v>
      </c>
      <c r="F2334" s="499"/>
      <c r="G2334" s="341">
        <v>100</v>
      </c>
    </row>
    <row r="2335" spans="1:7" hidden="1" x14ac:dyDescent="0.25">
      <c r="A2335" s="342" t="s">
        <v>324</v>
      </c>
      <c r="B2335" s="342" t="s">
        <v>366</v>
      </c>
      <c r="C2335" s="343" t="s">
        <v>38</v>
      </c>
      <c r="D2335" s="344">
        <v>914.45</v>
      </c>
      <c r="E2335" s="502">
        <v>914.45</v>
      </c>
      <c r="F2335" s="499"/>
      <c r="G2335" s="344">
        <v>100</v>
      </c>
    </row>
    <row r="2336" spans="1:7" hidden="1" x14ac:dyDescent="0.25">
      <c r="A2336" s="342" t="s">
        <v>324</v>
      </c>
      <c r="B2336" s="342" t="s">
        <v>401</v>
      </c>
      <c r="C2336" s="343" t="s">
        <v>104</v>
      </c>
      <c r="D2336" s="344">
        <v>914.45</v>
      </c>
      <c r="E2336" s="502">
        <v>914.45</v>
      </c>
      <c r="F2336" s="499"/>
      <c r="G2336" s="344">
        <v>100</v>
      </c>
    </row>
    <row r="2337" spans="1:7" hidden="1" x14ac:dyDescent="0.25">
      <c r="A2337" s="345" t="s">
        <v>1715</v>
      </c>
      <c r="B2337" s="345" t="s">
        <v>295</v>
      </c>
      <c r="C2337" s="346" t="s">
        <v>1697</v>
      </c>
      <c r="D2337" s="347">
        <v>914.45</v>
      </c>
      <c r="E2337" s="503">
        <v>914.45</v>
      </c>
      <c r="F2337" s="499"/>
      <c r="G2337" s="347">
        <v>100</v>
      </c>
    </row>
    <row r="2338" spans="1:7" hidden="1" x14ac:dyDescent="0.25">
      <c r="A2338" s="345" t="s">
        <v>1716</v>
      </c>
      <c r="B2338" s="345" t="s">
        <v>296</v>
      </c>
      <c r="C2338" s="346" t="s">
        <v>104</v>
      </c>
      <c r="D2338" s="347">
        <v>0</v>
      </c>
      <c r="E2338" s="503">
        <v>0</v>
      </c>
      <c r="F2338" s="499"/>
      <c r="G2338" s="347">
        <v>0</v>
      </c>
    </row>
    <row r="2339" spans="1:7" hidden="1" x14ac:dyDescent="0.25">
      <c r="A2339" s="336" t="s">
        <v>352</v>
      </c>
      <c r="B2339" s="336" t="s">
        <v>795</v>
      </c>
      <c r="C2339" s="337" t="s">
        <v>796</v>
      </c>
      <c r="D2339" s="338">
        <v>5661.61</v>
      </c>
      <c r="E2339" s="498">
        <v>5661.61</v>
      </c>
      <c r="F2339" s="499"/>
      <c r="G2339" s="338">
        <v>100</v>
      </c>
    </row>
    <row r="2340" spans="1:7" hidden="1" x14ac:dyDescent="0.25">
      <c r="A2340" s="339" t="s">
        <v>324</v>
      </c>
      <c r="B2340" s="339" t="s">
        <v>354</v>
      </c>
      <c r="C2340" s="340" t="s">
        <v>24</v>
      </c>
      <c r="D2340" s="341">
        <v>5661.61</v>
      </c>
      <c r="E2340" s="506">
        <v>5661.61</v>
      </c>
      <c r="F2340" s="499"/>
      <c r="G2340" s="341">
        <v>100</v>
      </c>
    </row>
    <row r="2341" spans="1:7" hidden="1" x14ac:dyDescent="0.25">
      <c r="A2341" s="342" t="s">
        <v>324</v>
      </c>
      <c r="B2341" s="342" t="s">
        <v>366</v>
      </c>
      <c r="C2341" s="343" t="s">
        <v>38</v>
      </c>
      <c r="D2341" s="344">
        <v>5661.61</v>
      </c>
      <c r="E2341" s="502">
        <v>5661.61</v>
      </c>
      <c r="F2341" s="499"/>
      <c r="G2341" s="344">
        <v>100</v>
      </c>
    </row>
    <row r="2342" spans="1:7" hidden="1" x14ac:dyDescent="0.25">
      <c r="A2342" s="342" t="s">
        <v>324</v>
      </c>
      <c r="B2342" s="342" t="s">
        <v>401</v>
      </c>
      <c r="C2342" s="343" t="s">
        <v>104</v>
      </c>
      <c r="D2342" s="344">
        <v>5661.61</v>
      </c>
      <c r="E2342" s="502">
        <v>5661.61</v>
      </c>
      <c r="F2342" s="499"/>
      <c r="G2342" s="344">
        <v>100</v>
      </c>
    </row>
    <row r="2343" spans="1:7" hidden="1" x14ac:dyDescent="0.25">
      <c r="A2343" s="345" t="s">
        <v>1717</v>
      </c>
      <c r="B2343" s="345" t="s">
        <v>295</v>
      </c>
      <c r="C2343" s="346" t="s">
        <v>1697</v>
      </c>
      <c r="D2343" s="347">
        <v>4911.6099999999997</v>
      </c>
      <c r="E2343" s="503">
        <v>4911.6099999999997</v>
      </c>
      <c r="F2343" s="499"/>
      <c r="G2343" s="347">
        <v>100</v>
      </c>
    </row>
    <row r="2344" spans="1:7" hidden="1" x14ac:dyDescent="0.25">
      <c r="A2344" s="345" t="s">
        <v>1718</v>
      </c>
      <c r="B2344" s="345" t="s">
        <v>296</v>
      </c>
      <c r="C2344" s="346" t="s">
        <v>104</v>
      </c>
      <c r="D2344" s="347">
        <v>750</v>
      </c>
      <c r="E2344" s="503">
        <v>750</v>
      </c>
      <c r="F2344" s="499"/>
      <c r="G2344" s="347">
        <v>100</v>
      </c>
    </row>
    <row r="2345" spans="1:7" hidden="1" x14ac:dyDescent="0.25">
      <c r="A2345" s="336" t="s">
        <v>352</v>
      </c>
      <c r="B2345" s="336" t="s">
        <v>877</v>
      </c>
      <c r="C2345" s="337" t="s">
        <v>878</v>
      </c>
      <c r="D2345" s="338">
        <v>24648.61</v>
      </c>
      <c r="E2345" s="498">
        <v>24648.61</v>
      </c>
      <c r="F2345" s="499"/>
      <c r="G2345" s="338">
        <v>100</v>
      </c>
    </row>
    <row r="2346" spans="1:7" hidden="1" x14ac:dyDescent="0.25">
      <c r="A2346" s="339" t="s">
        <v>324</v>
      </c>
      <c r="B2346" s="339" t="s">
        <v>354</v>
      </c>
      <c r="C2346" s="340" t="s">
        <v>24</v>
      </c>
      <c r="D2346" s="341">
        <v>24648.61</v>
      </c>
      <c r="E2346" s="506">
        <v>24648.61</v>
      </c>
      <c r="F2346" s="499"/>
      <c r="G2346" s="341">
        <v>100</v>
      </c>
    </row>
    <row r="2347" spans="1:7" hidden="1" x14ac:dyDescent="0.25">
      <c r="A2347" s="342" t="s">
        <v>324</v>
      </c>
      <c r="B2347" s="342" t="s">
        <v>366</v>
      </c>
      <c r="C2347" s="343" t="s">
        <v>38</v>
      </c>
      <c r="D2347" s="344">
        <v>24648.61</v>
      </c>
      <c r="E2347" s="502">
        <v>24648.61</v>
      </c>
      <c r="F2347" s="499"/>
      <c r="G2347" s="344">
        <v>100</v>
      </c>
    </row>
    <row r="2348" spans="1:7" hidden="1" x14ac:dyDescent="0.25">
      <c r="A2348" s="342" t="s">
        <v>324</v>
      </c>
      <c r="B2348" s="342" t="s">
        <v>401</v>
      </c>
      <c r="C2348" s="343" t="s">
        <v>104</v>
      </c>
      <c r="D2348" s="344">
        <v>24648.61</v>
      </c>
      <c r="E2348" s="502">
        <v>24648.61</v>
      </c>
      <c r="F2348" s="499"/>
      <c r="G2348" s="344">
        <v>100</v>
      </c>
    </row>
    <row r="2349" spans="1:7" hidden="1" x14ac:dyDescent="0.25">
      <c r="A2349" s="345" t="s">
        <v>1719</v>
      </c>
      <c r="B2349" s="345" t="s">
        <v>295</v>
      </c>
      <c r="C2349" s="346" t="s">
        <v>1697</v>
      </c>
      <c r="D2349" s="347">
        <v>5198.62</v>
      </c>
      <c r="E2349" s="503">
        <v>5198.62</v>
      </c>
      <c r="F2349" s="499"/>
      <c r="G2349" s="347">
        <v>100</v>
      </c>
    </row>
    <row r="2350" spans="1:7" hidden="1" x14ac:dyDescent="0.25">
      <c r="A2350" s="345" t="s">
        <v>1720</v>
      </c>
      <c r="B2350" s="345" t="s">
        <v>296</v>
      </c>
      <c r="C2350" s="346" t="s">
        <v>104</v>
      </c>
      <c r="D2350" s="347">
        <v>19449.990000000002</v>
      </c>
      <c r="E2350" s="503">
        <v>19449.990000000002</v>
      </c>
      <c r="F2350" s="499"/>
      <c r="G2350" s="347">
        <v>100</v>
      </c>
    </row>
    <row r="2351" spans="1:7" hidden="1" x14ac:dyDescent="0.25">
      <c r="A2351" s="336" t="s">
        <v>352</v>
      </c>
      <c r="B2351" s="336" t="s">
        <v>899</v>
      </c>
      <c r="C2351" s="337" t="s">
        <v>900</v>
      </c>
      <c r="D2351" s="338">
        <v>9581.83</v>
      </c>
      <c r="E2351" s="498">
        <v>9581.83</v>
      </c>
      <c r="F2351" s="499"/>
      <c r="G2351" s="338">
        <v>100</v>
      </c>
    </row>
    <row r="2352" spans="1:7" hidden="1" x14ac:dyDescent="0.25">
      <c r="A2352" s="339" t="s">
        <v>324</v>
      </c>
      <c r="B2352" s="339" t="s">
        <v>354</v>
      </c>
      <c r="C2352" s="340" t="s">
        <v>24</v>
      </c>
      <c r="D2352" s="341">
        <v>9581.83</v>
      </c>
      <c r="E2352" s="506">
        <v>9581.83</v>
      </c>
      <c r="F2352" s="499"/>
      <c r="G2352" s="341">
        <v>100</v>
      </c>
    </row>
    <row r="2353" spans="1:7" hidden="1" x14ac:dyDescent="0.25">
      <c r="A2353" s="342" t="s">
        <v>324</v>
      </c>
      <c r="B2353" s="342" t="s">
        <v>366</v>
      </c>
      <c r="C2353" s="343" t="s">
        <v>38</v>
      </c>
      <c r="D2353" s="344">
        <v>9581.83</v>
      </c>
      <c r="E2353" s="502">
        <v>9581.83</v>
      </c>
      <c r="F2353" s="499"/>
      <c r="G2353" s="344">
        <v>100</v>
      </c>
    </row>
    <row r="2354" spans="1:7" hidden="1" x14ac:dyDescent="0.25">
      <c r="A2354" s="342" t="s">
        <v>324</v>
      </c>
      <c r="B2354" s="342" t="s">
        <v>401</v>
      </c>
      <c r="C2354" s="343" t="s">
        <v>104</v>
      </c>
      <c r="D2354" s="344">
        <v>9581.83</v>
      </c>
      <c r="E2354" s="502">
        <v>9581.83</v>
      </c>
      <c r="F2354" s="499"/>
      <c r="G2354" s="344">
        <v>100</v>
      </c>
    </row>
    <row r="2355" spans="1:7" hidden="1" x14ac:dyDescent="0.25">
      <c r="A2355" s="345" t="s">
        <v>1721</v>
      </c>
      <c r="B2355" s="345" t="s">
        <v>295</v>
      </c>
      <c r="C2355" s="346" t="s">
        <v>1697</v>
      </c>
      <c r="D2355" s="347">
        <v>8015.35</v>
      </c>
      <c r="E2355" s="503">
        <v>8015.35</v>
      </c>
      <c r="F2355" s="499"/>
      <c r="G2355" s="347">
        <v>100</v>
      </c>
    </row>
    <row r="2356" spans="1:7" hidden="1" x14ac:dyDescent="0.25">
      <c r="A2356" s="345" t="s">
        <v>1722</v>
      </c>
      <c r="B2356" s="345" t="s">
        <v>296</v>
      </c>
      <c r="C2356" s="346" t="s">
        <v>104</v>
      </c>
      <c r="D2356" s="347">
        <v>1566.48</v>
      </c>
      <c r="E2356" s="503">
        <v>1566.48</v>
      </c>
      <c r="F2356" s="499"/>
      <c r="G2356" s="347">
        <v>100</v>
      </c>
    </row>
    <row r="2357" spans="1:7" hidden="1" x14ac:dyDescent="0.25">
      <c r="A2357" s="336" t="s">
        <v>352</v>
      </c>
      <c r="B2357" s="336" t="s">
        <v>918</v>
      </c>
      <c r="C2357" s="337" t="s">
        <v>919</v>
      </c>
      <c r="D2357" s="338">
        <v>21970.39</v>
      </c>
      <c r="E2357" s="498">
        <v>21970.39</v>
      </c>
      <c r="F2357" s="499"/>
      <c r="G2357" s="338">
        <v>100</v>
      </c>
    </row>
    <row r="2358" spans="1:7" hidden="1" x14ac:dyDescent="0.25">
      <c r="A2358" s="339" t="s">
        <v>324</v>
      </c>
      <c r="B2358" s="339" t="s">
        <v>354</v>
      </c>
      <c r="C2358" s="340" t="s">
        <v>24</v>
      </c>
      <c r="D2358" s="341">
        <v>21970.39</v>
      </c>
      <c r="E2358" s="506">
        <v>21970.39</v>
      </c>
      <c r="F2358" s="499"/>
      <c r="G2358" s="341">
        <v>100</v>
      </c>
    </row>
    <row r="2359" spans="1:7" hidden="1" x14ac:dyDescent="0.25">
      <c r="A2359" s="342" t="s">
        <v>324</v>
      </c>
      <c r="B2359" s="342" t="s">
        <v>366</v>
      </c>
      <c r="C2359" s="343" t="s">
        <v>38</v>
      </c>
      <c r="D2359" s="344">
        <v>21970.39</v>
      </c>
      <c r="E2359" s="502">
        <v>21970.39</v>
      </c>
      <c r="F2359" s="499"/>
      <c r="G2359" s="344">
        <v>100</v>
      </c>
    </row>
    <row r="2360" spans="1:7" hidden="1" x14ac:dyDescent="0.25">
      <c r="A2360" s="342" t="s">
        <v>324</v>
      </c>
      <c r="B2360" s="342" t="s">
        <v>401</v>
      </c>
      <c r="C2360" s="343" t="s">
        <v>104</v>
      </c>
      <c r="D2360" s="344">
        <v>21970.39</v>
      </c>
      <c r="E2360" s="502">
        <v>21970.39</v>
      </c>
      <c r="F2360" s="499"/>
      <c r="G2360" s="344">
        <v>100</v>
      </c>
    </row>
    <row r="2361" spans="1:7" hidden="1" x14ac:dyDescent="0.25">
      <c r="A2361" s="345" t="s">
        <v>1723</v>
      </c>
      <c r="B2361" s="345" t="s">
        <v>295</v>
      </c>
      <c r="C2361" s="346" t="s">
        <v>1697</v>
      </c>
      <c r="D2361" s="347">
        <v>10051.85</v>
      </c>
      <c r="E2361" s="503">
        <v>10051.85</v>
      </c>
      <c r="F2361" s="499"/>
      <c r="G2361" s="347">
        <v>100</v>
      </c>
    </row>
    <row r="2362" spans="1:7" hidden="1" x14ac:dyDescent="0.25">
      <c r="A2362" s="345" t="s">
        <v>1724</v>
      </c>
      <c r="B2362" s="345" t="s">
        <v>296</v>
      </c>
      <c r="C2362" s="346" t="s">
        <v>104</v>
      </c>
      <c r="D2362" s="347">
        <v>11918.54</v>
      </c>
      <c r="E2362" s="503">
        <v>11918.54</v>
      </c>
      <c r="F2362" s="499"/>
      <c r="G2362" s="347">
        <v>100</v>
      </c>
    </row>
    <row r="2363" spans="1:7" hidden="1" x14ac:dyDescent="0.25">
      <c r="A2363" s="336" t="s">
        <v>352</v>
      </c>
      <c r="B2363" s="336" t="s">
        <v>936</v>
      </c>
      <c r="C2363" s="337" t="s">
        <v>937</v>
      </c>
      <c r="D2363" s="338">
        <v>2625.51</v>
      </c>
      <c r="E2363" s="498">
        <v>2625.51</v>
      </c>
      <c r="F2363" s="499"/>
      <c r="G2363" s="338">
        <v>100</v>
      </c>
    </row>
    <row r="2364" spans="1:7" hidden="1" x14ac:dyDescent="0.25">
      <c r="A2364" s="339" t="s">
        <v>324</v>
      </c>
      <c r="B2364" s="339" t="s">
        <v>354</v>
      </c>
      <c r="C2364" s="340" t="s">
        <v>24</v>
      </c>
      <c r="D2364" s="341">
        <v>2625.51</v>
      </c>
      <c r="E2364" s="506">
        <v>2625.51</v>
      </c>
      <c r="F2364" s="499"/>
      <c r="G2364" s="341">
        <v>100</v>
      </c>
    </row>
    <row r="2365" spans="1:7" hidden="1" x14ac:dyDescent="0.25">
      <c r="A2365" s="342" t="s">
        <v>324</v>
      </c>
      <c r="B2365" s="342" t="s">
        <v>366</v>
      </c>
      <c r="C2365" s="343" t="s">
        <v>38</v>
      </c>
      <c r="D2365" s="344">
        <v>2625.51</v>
      </c>
      <c r="E2365" s="502">
        <v>2625.51</v>
      </c>
      <c r="F2365" s="499"/>
      <c r="G2365" s="344">
        <v>100</v>
      </c>
    </row>
    <row r="2366" spans="1:7" hidden="1" x14ac:dyDescent="0.25">
      <c r="A2366" s="342" t="s">
        <v>324</v>
      </c>
      <c r="B2366" s="342" t="s">
        <v>401</v>
      </c>
      <c r="C2366" s="343" t="s">
        <v>104</v>
      </c>
      <c r="D2366" s="344">
        <v>2625.51</v>
      </c>
      <c r="E2366" s="502">
        <v>2625.51</v>
      </c>
      <c r="F2366" s="499"/>
      <c r="G2366" s="344">
        <v>100</v>
      </c>
    </row>
    <row r="2367" spans="1:7" hidden="1" x14ac:dyDescent="0.25">
      <c r="A2367" s="345" t="s">
        <v>1725</v>
      </c>
      <c r="B2367" s="345" t="s">
        <v>295</v>
      </c>
      <c r="C2367" s="346" t="s">
        <v>1697</v>
      </c>
      <c r="D2367" s="347">
        <v>2125.5100000000002</v>
      </c>
      <c r="E2367" s="503">
        <v>2125.5100000000002</v>
      </c>
      <c r="F2367" s="499"/>
      <c r="G2367" s="347">
        <v>100</v>
      </c>
    </row>
    <row r="2368" spans="1:7" hidden="1" x14ac:dyDescent="0.25">
      <c r="A2368" s="345" t="s">
        <v>1726</v>
      </c>
      <c r="B2368" s="345" t="s">
        <v>296</v>
      </c>
      <c r="C2368" s="346" t="s">
        <v>104</v>
      </c>
      <c r="D2368" s="347">
        <v>500</v>
      </c>
      <c r="E2368" s="503">
        <v>500</v>
      </c>
      <c r="F2368" s="499"/>
      <c r="G2368" s="347">
        <v>100</v>
      </c>
    </row>
    <row r="2369" spans="1:7" hidden="1" x14ac:dyDescent="0.25">
      <c r="A2369" s="336" t="s">
        <v>352</v>
      </c>
      <c r="B2369" s="336" t="s">
        <v>1264</v>
      </c>
      <c r="C2369" s="337" t="s">
        <v>1265</v>
      </c>
      <c r="D2369" s="338">
        <v>4470.12</v>
      </c>
      <c r="E2369" s="498">
        <v>4470.12</v>
      </c>
      <c r="F2369" s="499"/>
      <c r="G2369" s="338">
        <v>100</v>
      </c>
    </row>
    <row r="2370" spans="1:7" hidden="1" x14ac:dyDescent="0.25">
      <c r="A2370" s="339" t="s">
        <v>324</v>
      </c>
      <c r="B2370" s="339" t="s">
        <v>354</v>
      </c>
      <c r="C2370" s="340" t="s">
        <v>24</v>
      </c>
      <c r="D2370" s="341">
        <v>4470.12</v>
      </c>
      <c r="E2370" s="506">
        <v>4470.12</v>
      </c>
      <c r="F2370" s="499"/>
      <c r="G2370" s="341">
        <v>100</v>
      </c>
    </row>
    <row r="2371" spans="1:7" hidden="1" x14ac:dyDescent="0.25">
      <c r="A2371" s="342" t="s">
        <v>324</v>
      </c>
      <c r="B2371" s="342" t="s">
        <v>366</v>
      </c>
      <c r="C2371" s="343" t="s">
        <v>38</v>
      </c>
      <c r="D2371" s="344">
        <v>4470.12</v>
      </c>
      <c r="E2371" s="502">
        <v>4470.12</v>
      </c>
      <c r="F2371" s="499"/>
      <c r="G2371" s="344">
        <v>100</v>
      </c>
    </row>
    <row r="2372" spans="1:7" hidden="1" x14ac:dyDescent="0.25">
      <c r="A2372" s="342" t="s">
        <v>324</v>
      </c>
      <c r="B2372" s="342" t="s">
        <v>401</v>
      </c>
      <c r="C2372" s="343" t="s">
        <v>104</v>
      </c>
      <c r="D2372" s="344">
        <v>4470.12</v>
      </c>
      <c r="E2372" s="502">
        <v>4470.12</v>
      </c>
      <c r="F2372" s="499"/>
      <c r="G2372" s="344">
        <v>100</v>
      </c>
    </row>
    <row r="2373" spans="1:7" hidden="1" x14ac:dyDescent="0.25">
      <c r="A2373" s="345" t="s">
        <v>1727</v>
      </c>
      <c r="B2373" s="345" t="s">
        <v>295</v>
      </c>
      <c r="C2373" s="346" t="s">
        <v>1697</v>
      </c>
      <c r="D2373" s="347">
        <v>3920.61</v>
      </c>
      <c r="E2373" s="503">
        <v>3920.61</v>
      </c>
      <c r="F2373" s="499"/>
      <c r="G2373" s="347">
        <v>100</v>
      </c>
    </row>
    <row r="2374" spans="1:7" hidden="1" x14ac:dyDescent="0.25">
      <c r="A2374" s="345" t="s">
        <v>1728</v>
      </c>
      <c r="B2374" s="345" t="s">
        <v>296</v>
      </c>
      <c r="C2374" s="346" t="s">
        <v>104</v>
      </c>
      <c r="D2374" s="347">
        <v>549.51</v>
      </c>
      <c r="E2374" s="503">
        <v>549.51</v>
      </c>
      <c r="F2374" s="499"/>
      <c r="G2374" s="347">
        <v>100</v>
      </c>
    </row>
    <row r="2375" spans="1:7" hidden="1" x14ac:dyDescent="0.25">
      <c r="A2375" s="336" t="s">
        <v>352</v>
      </c>
      <c r="B2375" s="336" t="s">
        <v>1396</v>
      </c>
      <c r="C2375" s="337" t="s">
        <v>1397</v>
      </c>
      <c r="D2375" s="338">
        <v>2660.56</v>
      </c>
      <c r="E2375" s="498">
        <v>2660.56</v>
      </c>
      <c r="F2375" s="499"/>
      <c r="G2375" s="338">
        <v>100</v>
      </c>
    </row>
    <row r="2376" spans="1:7" hidden="1" x14ac:dyDescent="0.25">
      <c r="A2376" s="339" t="s">
        <v>324</v>
      </c>
      <c r="B2376" s="339" t="s">
        <v>354</v>
      </c>
      <c r="C2376" s="340" t="s">
        <v>24</v>
      </c>
      <c r="D2376" s="341">
        <v>2660.56</v>
      </c>
      <c r="E2376" s="506">
        <v>2660.56</v>
      </c>
      <c r="F2376" s="499"/>
      <c r="G2376" s="341">
        <v>100</v>
      </c>
    </row>
    <row r="2377" spans="1:7" hidden="1" x14ac:dyDescent="0.25">
      <c r="A2377" s="342" t="s">
        <v>324</v>
      </c>
      <c r="B2377" s="342" t="s">
        <v>366</v>
      </c>
      <c r="C2377" s="343" t="s">
        <v>38</v>
      </c>
      <c r="D2377" s="344">
        <v>2660.56</v>
      </c>
      <c r="E2377" s="502">
        <v>2660.56</v>
      </c>
      <c r="F2377" s="499"/>
      <c r="G2377" s="344">
        <v>100</v>
      </c>
    </row>
    <row r="2378" spans="1:7" hidden="1" x14ac:dyDescent="0.25">
      <c r="A2378" s="342" t="s">
        <v>324</v>
      </c>
      <c r="B2378" s="342" t="s">
        <v>401</v>
      </c>
      <c r="C2378" s="343" t="s">
        <v>104</v>
      </c>
      <c r="D2378" s="344">
        <v>2660.56</v>
      </c>
      <c r="E2378" s="502">
        <v>2660.56</v>
      </c>
      <c r="F2378" s="499"/>
      <c r="G2378" s="344">
        <v>100</v>
      </c>
    </row>
    <row r="2379" spans="1:7" hidden="1" x14ac:dyDescent="0.25">
      <c r="A2379" s="345" t="s">
        <v>1729</v>
      </c>
      <c r="B2379" s="345" t="s">
        <v>295</v>
      </c>
      <c r="C2379" s="346" t="s">
        <v>1697</v>
      </c>
      <c r="D2379" s="347">
        <v>2399.56</v>
      </c>
      <c r="E2379" s="503">
        <v>2399.56</v>
      </c>
      <c r="F2379" s="499"/>
      <c r="G2379" s="347">
        <v>100</v>
      </c>
    </row>
    <row r="2380" spans="1:7" hidden="1" x14ac:dyDescent="0.25">
      <c r="A2380" s="345" t="s">
        <v>1730</v>
      </c>
      <c r="B2380" s="345" t="s">
        <v>295</v>
      </c>
      <c r="C2380" s="346" t="s">
        <v>1697</v>
      </c>
      <c r="D2380" s="347">
        <v>0</v>
      </c>
      <c r="E2380" s="503">
        <v>0</v>
      </c>
      <c r="F2380" s="499"/>
      <c r="G2380" s="347">
        <v>0</v>
      </c>
    </row>
    <row r="2381" spans="1:7" hidden="1" x14ac:dyDescent="0.25">
      <c r="A2381" s="345" t="s">
        <v>1731</v>
      </c>
      <c r="B2381" s="345" t="s">
        <v>296</v>
      </c>
      <c r="C2381" s="346" t="s">
        <v>104</v>
      </c>
      <c r="D2381" s="347">
        <v>261</v>
      </c>
      <c r="E2381" s="503">
        <v>261</v>
      </c>
      <c r="F2381" s="499"/>
      <c r="G2381" s="347">
        <v>100</v>
      </c>
    </row>
    <row r="2382" spans="1:7" hidden="1" x14ac:dyDescent="0.25">
      <c r="A2382" s="345" t="s">
        <v>1732</v>
      </c>
      <c r="B2382" s="345" t="s">
        <v>296</v>
      </c>
      <c r="C2382" s="346" t="s">
        <v>104</v>
      </c>
      <c r="D2382" s="347">
        <v>0</v>
      </c>
      <c r="E2382" s="503">
        <v>0</v>
      </c>
      <c r="F2382" s="499"/>
      <c r="G2382" s="347">
        <v>0</v>
      </c>
    </row>
    <row r="2383" spans="1:7" hidden="1" x14ac:dyDescent="0.25">
      <c r="A2383" s="336" t="s">
        <v>352</v>
      </c>
      <c r="B2383" s="336" t="s">
        <v>1446</v>
      </c>
      <c r="C2383" s="337" t="s">
        <v>1447</v>
      </c>
      <c r="D2383" s="338">
        <v>14360.15</v>
      </c>
      <c r="E2383" s="498">
        <v>14360.15</v>
      </c>
      <c r="F2383" s="499"/>
      <c r="G2383" s="338">
        <v>100</v>
      </c>
    </row>
    <row r="2384" spans="1:7" hidden="1" x14ac:dyDescent="0.25">
      <c r="A2384" s="339" t="s">
        <v>324</v>
      </c>
      <c r="B2384" s="339" t="s">
        <v>354</v>
      </c>
      <c r="C2384" s="340" t="s">
        <v>24</v>
      </c>
      <c r="D2384" s="341">
        <v>14360.15</v>
      </c>
      <c r="E2384" s="506">
        <v>14360.15</v>
      </c>
      <c r="F2384" s="499"/>
      <c r="G2384" s="341">
        <v>100</v>
      </c>
    </row>
    <row r="2385" spans="1:7" hidden="1" x14ac:dyDescent="0.25">
      <c r="A2385" s="342" t="s">
        <v>324</v>
      </c>
      <c r="B2385" s="342" t="s">
        <v>366</v>
      </c>
      <c r="C2385" s="343" t="s">
        <v>38</v>
      </c>
      <c r="D2385" s="344">
        <v>14360.15</v>
      </c>
      <c r="E2385" s="502">
        <v>14360.15</v>
      </c>
      <c r="F2385" s="499"/>
      <c r="G2385" s="344">
        <v>100</v>
      </c>
    </row>
    <row r="2386" spans="1:7" hidden="1" x14ac:dyDescent="0.25">
      <c r="A2386" s="342" t="s">
        <v>324</v>
      </c>
      <c r="B2386" s="342" t="s">
        <v>401</v>
      </c>
      <c r="C2386" s="343" t="s">
        <v>104</v>
      </c>
      <c r="D2386" s="344">
        <v>14360.15</v>
      </c>
      <c r="E2386" s="502">
        <v>14360.15</v>
      </c>
      <c r="F2386" s="499"/>
      <c r="G2386" s="344">
        <v>100</v>
      </c>
    </row>
    <row r="2387" spans="1:7" hidden="1" x14ac:dyDescent="0.25">
      <c r="A2387" s="345" t="s">
        <v>1733</v>
      </c>
      <c r="B2387" s="345" t="s">
        <v>295</v>
      </c>
      <c r="C2387" s="346" t="s">
        <v>1697</v>
      </c>
      <c r="D2387" s="347">
        <v>4394.1499999999996</v>
      </c>
      <c r="E2387" s="503">
        <v>4394.1499999999996</v>
      </c>
      <c r="F2387" s="499"/>
      <c r="G2387" s="347">
        <v>100</v>
      </c>
    </row>
    <row r="2388" spans="1:7" hidden="1" x14ac:dyDescent="0.25">
      <c r="A2388" s="345" t="s">
        <v>1734</v>
      </c>
      <c r="B2388" s="345" t="s">
        <v>296</v>
      </c>
      <c r="C2388" s="346" t="s">
        <v>104</v>
      </c>
      <c r="D2388" s="347">
        <v>9966</v>
      </c>
      <c r="E2388" s="503">
        <v>9966</v>
      </c>
      <c r="F2388" s="499"/>
      <c r="G2388" s="347">
        <v>100</v>
      </c>
    </row>
    <row r="2389" spans="1:7" hidden="1" x14ac:dyDescent="0.25">
      <c r="A2389" s="336" t="s">
        <v>352</v>
      </c>
      <c r="B2389" s="336" t="s">
        <v>1466</v>
      </c>
      <c r="C2389" s="337" t="s">
        <v>1467</v>
      </c>
      <c r="D2389" s="338">
        <v>19376.419999999998</v>
      </c>
      <c r="E2389" s="498">
        <v>19376.419999999998</v>
      </c>
      <c r="F2389" s="499"/>
      <c r="G2389" s="338">
        <v>100</v>
      </c>
    </row>
    <row r="2390" spans="1:7" hidden="1" x14ac:dyDescent="0.25">
      <c r="A2390" s="339" t="s">
        <v>324</v>
      </c>
      <c r="B2390" s="339" t="s">
        <v>354</v>
      </c>
      <c r="C2390" s="340" t="s">
        <v>24</v>
      </c>
      <c r="D2390" s="341">
        <v>19376.419999999998</v>
      </c>
      <c r="E2390" s="506">
        <v>19376.419999999998</v>
      </c>
      <c r="F2390" s="499"/>
      <c r="G2390" s="341">
        <v>100</v>
      </c>
    </row>
    <row r="2391" spans="1:7" hidden="1" x14ac:dyDescent="0.25">
      <c r="A2391" s="342" t="s">
        <v>324</v>
      </c>
      <c r="B2391" s="342" t="s">
        <v>366</v>
      </c>
      <c r="C2391" s="343" t="s">
        <v>38</v>
      </c>
      <c r="D2391" s="344">
        <v>19376.419999999998</v>
      </c>
      <c r="E2391" s="502">
        <v>19376.419999999998</v>
      </c>
      <c r="F2391" s="499"/>
      <c r="G2391" s="344">
        <v>100</v>
      </c>
    </row>
    <row r="2392" spans="1:7" hidden="1" x14ac:dyDescent="0.25">
      <c r="A2392" s="342" t="s">
        <v>324</v>
      </c>
      <c r="B2392" s="342" t="s">
        <v>401</v>
      </c>
      <c r="C2392" s="343" t="s">
        <v>104</v>
      </c>
      <c r="D2392" s="344">
        <v>19376.419999999998</v>
      </c>
      <c r="E2392" s="502">
        <v>19376.419999999998</v>
      </c>
      <c r="F2392" s="499"/>
      <c r="G2392" s="344">
        <v>100</v>
      </c>
    </row>
    <row r="2393" spans="1:7" hidden="1" x14ac:dyDescent="0.25">
      <c r="A2393" s="345" t="s">
        <v>1735</v>
      </c>
      <c r="B2393" s="345" t="s">
        <v>295</v>
      </c>
      <c r="C2393" s="346" t="s">
        <v>1697</v>
      </c>
      <c r="D2393" s="347">
        <v>8352.48</v>
      </c>
      <c r="E2393" s="503">
        <v>8352.48</v>
      </c>
      <c r="F2393" s="499"/>
      <c r="G2393" s="347">
        <v>100</v>
      </c>
    </row>
    <row r="2394" spans="1:7" hidden="1" x14ac:dyDescent="0.25">
      <c r="A2394" s="345" t="s">
        <v>1736</v>
      </c>
      <c r="B2394" s="345" t="s">
        <v>296</v>
      </c>
      <c r="C2394" s="346" t="s">
        <v>104</v>
      </c>
      <c r="D2394" s="347">
        <v>11023.94</v>
      </c>
      <c r="E2394" s="503">
        <v>11023.94</v>
      </c>
      <c r="F2394" s="499"/>
      <c r="G2394" s="347">
        <v>100</v>
      </c>
    </row>
    <row r="2395" spans="1:7" hidden="1" x14ac:dyDescent="0.25">
      <c r="A2395" s="336" t="s">
        <v>352</v>
      </c>
      <c r="B2395" s="336" t="s">
        <v>1509</v>
      </c>
      <c r="C2395" s="337" t="s">
        <v>1510</v>
      </c>
      <c r="D2395" s="338">
        <v>8877.6200000000008</v>
      </c>
      <c r="E2395" s="498">
        <v>8877.6200000000008</v>
      </c>
      <c r="F2395" s="499"/>
      <c r="G2395" s="338">
        <v>100</v>
      </c>
    </row>
    <row r="2396" spans="1:7" hidden="1" x14ac:dyDescent="0.25">
      <c r="A2396" s="339" t="s">
        <v>324</v>
      </c>
      <c r="B2396" s="339" t="s">
        <v>354</v>
      </c>
      <c r="C2396" s="340" t="s">
        <v>24</v>
      </c>
      <c r="D2396" s="341">
        <v>8877.6200000000008</v>
      </c>
      <c r="E2396" s="506">
        <v>8877.6200000000008</v>
      </c>
      <c r="F2396" s="499"/>
      <c r="G2396" s="341">
        <v>100</v>
      </c>
    </row>
    <row r="2397" spans="1:7" hidden="1" x14ac:dyDescent="0.25">
      <c r="A2397" s="342" t="s">
        <v>324</v>
      </c>
      <c r="B2397" s="342" t="s">
        <v>366</v>
      </c>
      <c r="C2397" s="343" t="s">
        <v>38</v>
      </c>
      <c r="D2397" s="344">
        <v>8877.6200000000008</v>
      </c>
      <c r="E2397" s="502">
        <v>8877.6200000000008</v>
      </c>
      <c r="F2397" s="499"/>
      <c r="G2397" s="344">
        <v>100</v>
      </c>
    </row>
    <row r="2398" spans="1:7" hidden="1" x14ac:dyDescent="0.25">
      <c r="A2398" s="342" t="s">
        <v>324</v>
      </c>
      <c r="B2398" s="342" t="s">
        <v>401</v>
      </c>
      <c r="C2398" s="343" t="s">
        <v>104</v>
      </c>
      <c r="D2398" s="344">
        <v>8877.6200000000008</v>
      </c>
      <c r="E2398" s="502">
        <v>8877.6200000000008</v>
      </c>
      <c r="F2398" s="499"/>
      <c r="G2398" s="344">
        <v>100</v>
      </c>
    </row>
    <row r="2399" spans="1:7" hidden="1" x14ac:dyDescent="0.25">
      <c r="A2399" s="345" t="s">
        <v>1737</v>
      </c>
      <c r="B2399" s="345" t="s">
        <v>295</v>
      </c>
      <c r="C2399" s="346" t="s">
        <v>1697</v>
      </c>
      <c r="D2399" s="347">
        <v>6482.05</v>
      </c>
      <c r="E2399" s="503">
        <v>6482.05</v>
      </c>
      <c r="F2399" s="499"/>
      <c r="G2399" s="347">
        <v>100</v>
      </c>
    </row>
    <row r="2400" spans="1:7" hidden="1" x14ac:dyDescent="0.25">
      <c r="A2400" s="345" t="s">
        <v>1738</v>
      </c>
      <c r="B2400" s="345" t="s">
        <v>296</v>
      </c>
      <c r="C2400" s="346" t="s">
        <v>104</v>
      </c>
      <c r="D2400" s="347">
        <v>2395.5700000000002</v>
      </c>
      <c r="E2400" s="503">
        <v>2395.5700000000002</v>
      </c>
      <c r="F2400" s="499"/>
      <c r="G2400" s="347">
        <v>100</v>
      </c>
    </row>
    <row r="2401" spans="1:7" hidden="1" x14ac:dyDescent="0.25">
      <c r="A2401" s="336" t="s">
        <v>352</v>
      </c>
      <c r="B2401" s="336" t="s">
        <v>1526</v>
      </c>
      <c r="C2401" s="337" t="s">
        <v>1527</v>
      </c>
      <c r="D2401" s="338">
        <v>8701.83</v>
      </c>
      <c r="E2401" s="498">
        <v>8701.83</v>
      </c>
      <c r="F2401" s="499"/>
      <c r="G2401" s="338">
        <v>100</v>
      </c>
    </row>
    <row r="2402" spans="1:7" hidden="1" x14ac:dyDescent="0.25">
      <c r="A2402" s="339" t="s">
        <v>324</v>
      </c>
      <c r="B2402" s="339" t="s">
        <v>354</v>
      </c>
      <c r="C2402" s="340" t="s">
        <v>24</v>
      </c>
      <c r="D2402" s="341">
        <v>8701.83</v>
      </c>
      <c r="E2402" s="506">
        <v>8701.83</v>
      </c>
      <c r="F2402" s="499"/>
      <c r="G2402" s="341">
        <v>100</v>
      </c>
    </row>
    <row r="2403" spans="1:7" hidden="1" x14ac:dyDescent="0.25">
      <c r="A2403" s="342" t="s">
        <v>324</v>
      </c>
      <c r="B2403" s="342" t="s">
        <v>366</v>
      </c>
      <c r="C2403" s="343" t="s">
        <v>38</v>
      </c>
      <c r="D2403" s="344">
        <v>8701.83</v>
      </c>
      <c r="E2403" s="502">
        <v>8701.83</v>
      </c>
      <c r="F2403" s="499"/>
      <c r="G2403" s="344">
        <v>100</v>
      </c>
    </row>
    <row r="2404" spans="1:7" hidden="1" x14ac:dyDescent="0.25">
      <c r="A2404" s="342" t="s">
        <v>324</v>
      </c>
      <c r="B2404" s="342" t="s">
        <v>401</v>
      </c>
      <c r="C2404" s="343" t="s">
        <v>104</v>
      </c>
      <c r="D2404" s="344">
        <v>8701.83</v>
      </c>
      <c r="E2404" s="502">
        <v>8701.83</v>
      </c>
      <c r="F2404" s="499"/>
      <c r="G2404" s="344">
        <v>100</v>
      </c>
    </row>
    <row r="2405" spans="1:7" hidden="1" x14ac:dyDescent="0.25">
      <c r="A2405" s="345" t="s">
        <v>1739</v>
      </c>
      <c r="B2405" s="345" t="s">
        <v>295</v>
      </c>
      <c r="C2405" s="346" t="s">
        <v>1697</v>
      </c>
      <c r="D2405" s="347">
        <v>6157.11</v>
      </c>
      <c r="E2405" s="503">
        <v>6157.11</v>
      </c>
      <c r="F2405" s="499"/>
      <c r="G2405" s="347">
        <v>100</v>
      </c>
    </row>
    <row r="2406" spans="1:7" hidden="1" x14ac:dyDescent="0.25">
      <c r="A2406" s="345" t="s">
        <v>1740</v>
      </c>
      <c r="B2406" s="345" t="s">
        <v>296</v>
      </c>
      <c r="C2406" s="346" t="s">
        <v>104</v>
      </c>
      <c r="D2406" s="347">
        <v>2544.7199999999998</v>
      </c>
      <c r="E2406" s="503">
        <v>2544.7199999999998</v>
      </c>
      <c r="F2406" s="499"/>
      <c r="G2406" s="347">
        <v>100</v>
      </c>
    </row>
    <row r="2407" spans="1:7" hidden="1" x14ac:dyDescent="0.25">
      <c r="A2407" s="336" t="s">
        <v>352</v>
      </c>
      <c r="B2407" s="336" t="s">
        <v>991</v>
      </c>
      <c r="C2407" s="337" t="s">
        <v>992</v>
      </c>
      <c r="D2407" s="338">
        <v>0</v>
      </c>
      <c r="E2407" s="498">
        <v>0</v>
      </c>
      <c r="F2407" s="499"/>
      <c r="G2407" s="338">
        <v>0</v>
      </c>
    </row>
    <row r="2408" spans="1:7" hidden="1" x14ac:dyDescent="0.25">
      <c r="A2408" s="339" t="s">
        <v>324</v>
      </c>
      <c r="B2408" s="339" t="s">
        <v>354</v>
      </c>
      <c r="C2408" s="340" t="s">
        <v>24</v>
      </c>
      <c r="D2408" s="341">
        <v>0</v>
      </c>
      <c r="E2408" s="506">
        <v>0</v>
      </c>
      <c r="F2408" s="499"/>
      <c r="G2408" s="341">
        <v>0</v>
      </c>
    </row>
    <row r="2409" spans="1:7" hidden="1" x14ac:dyDescent="0.25">
      <c r="A2409" s="342" t="s">
        <v>324</v>
      </c>
      <c r="B2409" s="342" t="s">
        <v>366</v>
      </c>
      <c r="C2409" s="343" t="s">
        <v>38</v>
      </c>
      <c r="D2409" s="344">
        <v>0</v>
      </c>
      <c r="E2409" s="502">
        <v>0</v>
      </c>
      <c r="F2409" s="499"/>
      <c r="G2409" s="344">
        <v>0</v>
      </c>
    </row>
    <row r="2410" spans="1:7" hidden="1" x14ac:dyDescent="0.25">
      <c r="A2410" s="342" t="s">
        <v>324</v>
      </c>
      <c r="B2410" s="342" t="s">
        <v>401</v>
      </c>
      <c r="C2410" s="343" t="s">
        <v>104</v>
      </c>
      <c r="D2410" s="344">
        <v>0</v>
      </c>
      <c r="E2410" s="502">
        <v>0</v>
      </c>
      <c r="F2410" s="499"/>
      <c r="G2410" s="344">
        <v>0</v>
      </c>
    </row>
    <row r="2411" spans="1:7" hidden="1" x14ac:dyDescent="0.25">
      <c r="A2411" s="345" t="s">
        <v>1741</v>
      </c>
      <c r="B2411" s="345" t="s">
        <v>295</v>
      </c>
      <c r="C2411" s="346" t="s">
        <v>1697</v>
      </c>
      <c r="D2411" s="347">
        <v>0</v>
      </c>
      <c r="E2411" s="503">
        <v>0</v>
      </c>
      <c r="F2411" s="499"/>
      <c r="G2411" s="347">
        <v>0</v>
      </c>
    </row>
    <row r="2412" spans="1:7" hidden="1" x14ac:dyDescent="0.25">
      <c r="A2412" s="345" t="s">
        <v>1742</v>
      </c>
      <c r="B2412" s="345" t="s">
        <v>296</v>
      </c>
      <c r="C2412" s="346" t="s">
        <v>104</v>
      </c>
      <c r="D2412" s="347">
        <v>0</v>
      </c>
      <c r="E2412" s="503">
        <v>0</v>
      </c>
      <c r="F2412" s="499"/>
      <c r="G2412" s="347">
        <v>0</v>
      </c>
    </row>
    <row r="2413" spans="1:7" hidden="1" x14ac:dyDescent="0.25">
      <c r="A2413" s="336" t="s">
        <v>352</v>
      </c>
      <c r="B2413" s="336" t="s">
        <v>1016</v>
      </c>
      <c r="C2413" s="337" t="s">
        <v>1017</v>
      </c>
      <c r="D2413" s="338">
        <v>8396.1200000000008</v>
      </c>
      <c r="E2413" s="498">
        <v>8396.1200000000008</v>
      </c>
      <c r="F2413" s="499"/>
      <c r="G2413" s="338">
        <v>100</v>
      </c>
    </row>
    <row r="2414" spans="1:7" hidden="1" x14ac:dyDescent="0.25">
      <c r="A2414" s="339" t="s">
        <v>324</v>
      </c>
      <c r="B2414" s="339" t="s">
        <v>354</v>
      </c>
      <c r="C2414" s="340" t="s">
        <v>24</v>
      </c>
      <c r="D2414" s="341">
        <v>8396.1200000000008</v>
      </c>
      <c r="E2414" s="506">
        <v>8396.1200000000008</v>
      </c>
      <c r="F2414" s="499"/>
      <c r="G2414" s="341">
        <v>100</v>
      </c>
    </row>
    <row r="2415" spans="1:7" hidden="1" x14ac:dyDescent="0.25">
      <c r="A2415" s="342" t="s">
        <v>324</v>
      </c>
      <c r="B2415" s="342" t="s">
        <v>366</v>
      </c>
      <c r="C2415" s="343" t="s">
        <v>38</v>
      </c>
      <c r="D2415" s="344">
        <v>8396.1200000000008</v>
      </c>
      <c r="E2415" s="502">
        <v>8396.1200000000008</v>
      </c>
      <c r="F2415" s="499"/>
      <c r="G2415" s="344">
        <v>100</v>
      </c>
    </row>
    <row r="2416" spans="1:7" hidden="1" x14ac:dyDescent="0.25">
      <c r="A2416" s="342" t="s">
        <v>324</v>
      </c>
      <c r="B2416" s="342" t="s">
        <v>401</v>
      </c>
      <c r="C2416" s="343" t="s">
        <v>104</v>
      </c>
      <c r="D2416" s="344">
        <v>8396.1200000000008</v>
      </c>
      <c r="E2416" s="502">
        <v>8396.1200000000008</v>
      </c>
      <c r="F2416" s="499"/>
      <c r="G2416" s="344">
        <v>100</v>
      </c>
    </row>
    <row r="2417" spans="1:7" hidden="1" x14ac:dyDescent="0.25">
      <c r="A2417" s="345" t="s">
        <v>1743</v>
      </c>
      <c r="B2417" s="345" t="s">
        <v>295</v>
      </c>
      <c r="C2417" s="346" t="s">
        <v>1697</v>
      </c>
      <c r="D2417" s="347">
        <v>6226.62</v>
      </c>
      <c r="E2417" s="503">
        <v>6226.62</v>
      </c>
      <c r="F2417" s="499"/>
      <c r="G2417" s="347">
        <v>100</v>
      </c>
    </row>
    <row r="2418" spans="1:7" hidden="1" x14ac:dyDescent="0.25">
      <c r="A2418" s="345" t="s">
        <v>1744</v>
      </c>
      <c r="B2418" s="345" t="s">
        <v>296</v>
      </c>
      <c r="C2418" s="346" t="s">
        <v>104</v>
      </c>
      <c r="D2418" s="347">
        <v>2169.5</v>
      </c>
      <c r="E2418" s="503">
        <v>2169.5</v>
      </c>
      <c r="F2418" s="499"/>
      <c r="G2418" s="347">
        <v>100</v>
      </c>
    </row>
    <row r="2419" spans="1:7" hidden="1" x14ac:dyDescent="0.25">
      <c r="A2419" s="336" t="s">
        <v>352</v>
      </c>
      <c r="B2419" s="336" t="s">
        <v>353</v>
      </c>
      <c r="C2419" s="337" t="s">
        <v>339</v>
      </c>
      <c r="D2419" s="338">
        <v>323500</v>
      </c>
      <c r="E2419" s="498">
        <v>49280.57</v>
      </c>
      <c r="F2419" s="499"/>
      <c r="G2419" s="338">
        <v>15.233561051004637</v>
      </c>
    </row>
    <row r="2420" spans="1:7" hidden="1" x14ac:dyDescent="0.25">
      <c r="A2420" s="339" t="s">
        <v>324</v>
      </c>
      <c r="B2420" s="339" t="s">
        <v>354</v>
      </c>
      <c r="C2420" s="340" t="s">
        <v>24</v>
      </c>
      <c r="D2420" s="341">
        <v>323500</v>
      </c>
      <c r="E2420" s="506">
        <v>49280.57</v>
      </c>
      <c r="F2420" s="499"/>
      <c r="G2420" s="341">
        <v>15.233561051004637</v>
      </c>
    </row>
    <row r="2421" spans="1:7" hidden="1" x14ac:dyDescent="0.25">
      <c r="A2421" s="342" t="s">
        <v>324</v>
      </c>
      <c r="B2421" s="342" t="s">
        <v>366</v>
      </c>
      <c r="C2421" s="343" t="s">
        <v>38</v>
      </c>
      <c r="D2421" s="344">
        <v>116000</v>
      </c>
      <c r="E2421" s="502">
        <v>6000</v>
      </c>
      <c r="F2421" s="499"/>
      <c r="G2421" s="344">
        <v>5.1724137931034484</v>
      </c>
    </row>
    <row r="2422" spans="1:7" hidden="1" x14ac:dyDescent="0.25">
      <c r="A2422" s="342" t="s">
        <v>324</v>
      </c>
      <c r="B2422" s="342" t="s">
        <v>429</v>
      </c>
      <c r="C2422" s="343" t="s">
        <v>110</v>
      </c>
      <c r="D2422" s="344">
        <v>20000</v>
      </c>
      <c r="E2422" s="502">
        <v>6000</v>
      </c>
      <c r="F2422" s="499"/>
      <c r="G2422" s="344">
        <v>30</v>
      </c>
    </row>
    <row r="2423" spans="1:7" hidden="1" x14ac:dyDescent="0.25">
      <c r="A2423" s="345" t="s">
        <v>1745</v>
      </c>
      <c r="B2423" s="345" t="s">
        <v>439</v>
      </c>
      <c r="C2423" s="346" t="s">
        <v>100</v>
      </c>
      <c r="D2423" s="347">
        <v>20000</v>
      </c>
      <c r="E2423" s="503">
        <v>6000</v>
      </c>
      <c r="F2423" s="499"/>
      <c r="G2423" s="347">
        <v>30</v>
      </c>
    </row>
    <row r="2424" spans="1:7" hidden="1" x14ac:dyDescent="0.25">
      <c r="A2424" s="342" t="s">
        <v>324</v>
      </c>
      <c r="B2424" s="342" t="s">
        <v>401</v>
      </c>
      <c r="C2424" s="343" t="s">
        <v>104</v>
      </c>
      <c r="D2424" s="344">
        <v>96000</v>
      </c>
      <c r="E2424" s="502">
        <v>0</v>
      </c>
      <c r="F2424" s="499"/>
      <c r="G2424" s="344">
        <v>0</v>
      </c>
    </row>
    <row r="2425" spans="1:7" hidden="1" x14ac:dyDescent="0.25">
      <c r="A2425" s="345" t="s">
        <v>1746</v>
      </c>
      <c r="B2425" s="345" t="s">
        <v>295</v>
      </c>
      <c r="C2425" s="346" t="s">
        <v>1697</v>
      </c>
      <c r="D2425" s="347">
        <v>21000</v>
      </c>
      <c r="E2425" s="503">
        <v>0</v>
      </c>
      <c r="F2425" s="499"/>
      <c r="G2425" s="347">
        <v>0</v>
      </c>
    </row>
    <row r="2426" spans="1:7" hidden="1" x14ac:dyDescent="0.25">
      <c r="A2426" s="345" t="s">
        <v>1747</v>
      </c>
      <c r="B2426" s="345" t="s">
        <v>296</v>
      </c>
      <c r="C2426" s="346" t="s">
        <v>104</v>
      </c>
      <c r="D2426" s="347">
        <v>75000</v>
      </c>
      <c r="E2426" s="503">
        <v>0</v>
      </c>
      <c r="F2426" s="499"/>
      <c r="G2426" s="347">
        <v>0</v>
      </c>
    </row>
    <row r="2427" spans="1:7" hidden="1" x14ac:dyDescent="0.25">
      <c r="A2427" s="342" t="s">
        <v>324</v>
      </c>
      <c r="B2427" s="342" t="s">
        <v>1191</v>
      </c>
      <c r="C2427" s="343" t="s">
        <v>1192</v>
      </c>
      <c r="D2427" s="344">
        <v>142500</v>
      </c>
      <c r="E2427" s="502">
        <v>31780.57</v>
      </c>
      <c r="F2427" s="499"/>
      <c r="G2427" s="344">
        <v>22.302154385964911</v>
      </c>
    </row>
    <row r="2428" spans="1:7" hidden="1" x14ac:dyDescent="0.25">
      <c r="A2428" s="342" t="s">
        <v>324</v>
      </c>
      <c r="B2428" s="342" t="s">
        <v>1193</v>
      </c>
      <c r="C2428" s="343" t="s">
        <v>1194</v>
      </c>
      <c r="D2428" s="344">
        <v>142500</v>
      </c>
      <c r="E2428" s="502">
        <v>31780.57</v>
      </c>
      <c r="F2428" s="499"/>
      <c r="G2428" s="344">
        <v>22.302154385964911</v>
      </c>
    </row>
    <row r="2429" spans="1:7" hidden="1" x14ac:dyDescent="0.25">
      <c r="A2429" s="345" t="s">
        <v>1748</v>
      </c>
      <c r="B2429" s="345" t="s">
        <v>1693</v>
      </c>
      <c r="C2429" s="346" t="s">
        <v>1694</v>
      </c>
      <c r="D2429" s="347">
        <v>142500</v>
      </c>
      <c r="E2429" s="503">
        <v>31780.57</v>
      </c>
      <c r="F2429" s="499"/>
      <c r="G2429" s="347">
        <v>22.302154385964911</v>
      </c>
    </row>
    <row r="2430" spans="1:7" hidden="1" x14ac:dyDescent="0.25">
      <c r="A2430" s="342" t="s">
        <v>324</v>
      </c>
      <c r="B2430" s="342" t="s">
        <v>1632</v>
      </c>
      <c r="C2430" s="343" t="s">
        <v>167</v>
      </c>
      <c r="D2430" s="344">
        <v>65000</v>
      </c>
      <c r="E2430" s="502">
        <v>11500</v>
      </c>
      <c r="F2430" s="499"/>
      <c r="G2430" s="344">
        <v>17.692307692307693</v>
      </c>
    </row>
    <row r="2431" spans="1:7" hidden="1" x14ac:dyDescent="0.25">
      <c r="A2431" s="342" t="s">
        <v>324</v>
      </c>
      <c r="B2431" s="342" t="s">
        <v>1749</v>
      </c>
      <c r="C2431" s="343" t="s">
        <v>168</v>
      </c>
      <c r="D2431" s="344">
        <v>65000</v>
      </c>
      <c r="E2431" s="502">
        <v>11500</v>
      </c>
      <c r="F2431" s="499"/>
      <c r="G2431" s="344">
        <v>17.692307692307693</v>
      </c>
    </row>
    <row r="2432" spans="1:7" hidden="1" x14ac:dyDescent="0.25">
      <c r="A2432" s="345" t="s">
        <v>1750</v>
      </c>
      <c r="B2432" s="345" t="s">
        <v>1751</v>
      </c>
      <c r="C2432" s="346" t="s">
        <v>169</v>
      </c>
      <c r="D2432" s="347">
        <v>65000</v>
      </c>
      <c r="E2432" s="503">
        <v>11500</v>
      </c>
      <c r="F2432" s="499"/>
      <c r="G2432" s="347">
        <v>17.692307692307693</v>
      </c>
    </row>
    <row r="2433" spans="1:7" hidden="1" x14ac:dyDescent="0.25">
      <c r="A2433" s="327" t="s">
        <v>1254</v>
      </c>
      <c r="B2433" s="327" t="s">
        <v>1752</v>
      </c>
      <c r="C2433" s="328" t="s">
        <v>122</v>
      </c>
      <c r="D2433" s="329">
        <v>93000</v>
      </c>
      <c r="E2433" s="507">
        <v>52000</v>
      </c>
      <c r="F2433" s="499"/>
      <c r="G2433" s="329">
        <v>55.913978494623656</v>
      </c>
    </row>
    <row r="2434" spans="1:7" hidden="1" x14ac:dyDescent="0.25">
      <c r="A2434" s="330" t="s">
        <v>349</v>
      </c>
      <c r="B2434" s="330" t="s">
        <v>350</v>
      </c>
      <c r="C2434" s="331" t="s">
        <v>351</v>
      </c>
      <c r="D2434" s="332">
        <v>93000</v>
      </c>
      <c r="E2434" s="504">
        <v>52000</v>
      </c>
      <c r="F2434" s="499"/>
      <c r="G2434" s="332">
        <v>55.913978494623656</v>
      </c>
    </row>
    <row r="2435" spans="1:7" hidden="1" x14ac:dyDescent="0.25">
      <c r="A2435" s="333" t="s">
        <v>349</v>
      </c>
      <c r="B2435" s="333" t="s">
        <v>62</v>
      </c>
      <c r="C2435" s="334" t="s">
        <v>351</v>
      </c>
      <c r="D2435" s="335">
        <v>93000</v>
      </c>
      <c r="E2435" s="505">
        <v>52000</v>
      </c>
      <c r="F2435" s="499"/>
      <c r="G2435" s="335">
        <v>55.913978494623656</v>
      </c>
    </row>
    <row r="2436" spans="1:7" hidden="1" x14ac:dyDescent="0.25">
      <c r="A2436" s="336" t="s">
        <v>352</v>
      </c>
      <c r="B2436" s="336" t="s">
        <v>676</v>
      </c>
      <c r="C2436" s="337" t="s">
        <v>677</v>
      </c>
      <c r="D2436" s="338">
        <v>5000</v>
      </c>
      <c r="E2436" s="498">
        <v>5000</v>
      </c>
      <c r="F2436" s="499"/>
      <c r="G2436" s="338">
        <v>100</v>
      </c>
    </row>
    <row r="2437" spans="1:7" hidden="1" x14ac:dyDescent="0.25">
      <c r="A2437" s="339" t="s">
        <v>324</v>
      </c>
      <c r="B2437" s="339" t="s">
        <v>354</v>
      </c>
      <c r="C2437" s="340" t="s">
        <v>24</v>
      </c>
      <c r="D2437" s="341">
        <v>5000</v>
      </c>
      <c r="E2437" s="506">
        <v>5000</v>
      </c>
      <c r="F2437" s="499"/>
      <c r="G2437" s="341">
        <v>100</v>
      </c>
    </row>
    <row r="2438" spans="1:7" hidden="1" x14ac:dyDescent="0.25">
      <c r="A2438" s="342" t="s">
        <v>324</v>
      </c>
      <c r="B2438" s="342" t="s">
        <v>366</v>
      </c>
      <c r="C2438" s="343" t="s">
        <v>38</v>
      </c>
      <c r="D2438" s="344">
        <v>5000</v>
      </c>
      <c r="E2438" s="502">
        <v>5000</v>
      </c>
      <c r="F2438" s="499"/>
      <c r="G2438" s="344">
        <v>100</v>
      </c>
    </row>
    <row r="2439" spans="1:7" hidden="1" x14ac:dyDescent="0.25">
      <c r="A2439" s="342" t="s">
        <v>324</v>
      </c>
      <c r="B2439" s="342" t="s">
        <v>401</v>
      </c>
      <c r="C2439" s="343" t="s">
        <v>104</v>
      </c>
      <c r="D2439" s="344">
        <v>5000</v>
      </c>
      <c r="E2439" s="502">
        <v>5000</v>
      </c>
      <c r="F2439" s="499"/>
      <c r="G2439" s="344">
        <v>100</v>
      </c>
    </row>
    <row r="2440" spans="1:7" hidden="1" x14ac:dyDescent="0.25">
      <c r="A2440" s="345" t="s">
        <v>1753</v>
      </c>
      <c r="B2440" s="345" t="s">
        <v>296</v>
      </c>
      <c r="C2440" s="346" t="s">
        <v>104</v>
      </c>
      <c r="D2440" s="347">
        <v>5000</v>
      </c>
      <c r="E2440" s="503">
        <v>5000</v>
      </c>
      <c r="F2440" s="499"/>
      <c r="G2440" s="347">
        <v>100</v>
      </c>
    </row>
    <row r="2441" spans="1:7" hidden="1" x14ac:dyDescent="0.25">
      <c r="A2441" s="336" t="s">
        <v>352</v>
      </c>
      <c r="B2441" s="336" t="s">
        <v>773</v>
      </c>
      <c r="C2441" s="337" t="s">
        <v>774</v>
      </c>
      <c r="D2441" s="338">
        <v>5000</v>
      </c>
      <c r="E2441" s="498">
        <v>5000</v>
      </c>
      <c r="F2441" s="499"/>
      <c r="G2441" s="338">
        <v>100</v>
      </c>
    </row>
    <row r="2442" spans="1:7" hidden="1" x14ac:dyDescent="0.25">
      <c r="A2442" s="339" t="s">
        <v>324</v>
      </c>
      <c r="B2442" s="339" t="s">
        <v>354</v>
      </c>
      <c r="C2442" s="340" t="s">
        <v>24</v>
      </c>
      <c r="D2442" s="341">
        <v>5000</v>
      </c>
      <c r="E2442" s="506">
        <v>5000</v>
      </c>
      <c r="F2442" s="499"/>
      <c r="G2442" s="341">
        <v>100</v>
      </c>
    </row>
    <row r="2443" spans="1:7" hidden="1" x14ac:dyDescent="0.25">
      <c r="A2443" s="342" t="s">
        <v>324</v>
      </c>
      <c r="B2443" s="342" t="s">
        <v>366</v>
      </c>
      <c r="C2443" s="343" t="s">
        <v>38</v>
      </c>
      <c r="D2443" s="344">
        <v>5000</v>
      </c>
      <c r="E2443" s="502">
        <v>5000</v>
      </c>
      <c r="F2443" s="499"/>
      <c r="G2443" s="344">
        <v>100</v>
      </c>
    </row>
    <row r="2444" spans="1:7" hidden="1" x14ac:dyDescent="0.25">
      <c r="A2444" s="342" t="s">
        <v>324</v>
      </c>
      <c r="B2444" s="342" t="s">
        <v>401</v>
      </c>
      <c r="C2444" s="343" t="s">
        <v>104</v>
      </c>
      <c r="D2444" s="344">
        <v>5000</v>
      </c>
      <c r="E2444" s="502">
        <v>5000</v>
      </c>
      <c r="F2444" s="499"/>
      <c r="G2444" s="344">
        <v>100</v>
      </c>
    </row>
    <row r="2445" spans="1:7" hidden="1" x14ac:dyDescent="0.25">
      <c r="A2445" s="345" t="s">
        <v>1754</v>
      </c>
      <c r="B2445" s="345" t="s">
        <v>296</v>
      </c>
      <c r="C2445" s="346" t="s">
        <v>104</v>
      </c>
      <c r="D2445" s="347">
        <v>5000</v>
      </c>
      <c r="E2445" s="503">
        <v>5000</v>
      </c>
      <c r="F2445" s="499"/>
      <c r="G2445" s="347">
        <v>100</v>
      </c>
    </row>
    <row r="2446" spans="1:7" hidden="1" x14ac:dyDescent="0.25">
      <c r="A2446" s="336" t="s">
        <v>352</v>
      </c>
      <c r="B2446" s="336" t="s">
        <v>816</v>
      </c>
      <c r="C2446" s="337" t="s">
        <v>817</v>
      </c>
      <c r="D2446" s="338">
        <v>3000</v>
      </c>
      <c r="E2446" s="498">
        <v>3000</v>
      </c>
      <c r="F2446" s="499"/>
      <c r="G2446" s="338">
        <v>100</v>
      </c>
    </row>
    <row r="2447" spans="1:7" hidden="1" x14ac:dyDescent="0.25">
      <c r="A2447" s="339" t="s">
        <v>324</v>
      </c>
      <c r="B2447" s="339" t="s">
        <v>354</v>
      </c>
      <c r="C2447" s="340" t="s">
        <v>24</v>
      </c>
      <c r="D2447" s="341">
        <v>3000</v>
      </c>
      <c r="E2447" s="506">
        <v>3000</v>
      </c>
      <c r="F2447" s="499"/>
      <c r="G2447" s="341">
        <v>100</v>
      </c>
    </row>
    <row r="2448" spans="1:7" hidden="1" x14ac:dyDescent="0.25">
      <c r="A2448" s="342" t="s">
        <v>324</v>
      </c>
      <c r="B2448" s="342" t="s">
        <v>366</v>
      </c>
      <c r="C2448" s="343" t="s">
        <v>38</v>
      </c>
      <c r="D2448" s="344">
        <v>3000</v>
      </c>
      <c r="E2448" s="502">
        <v>3000</v>
      </c>
      <c r="F2448" s="499"/>
      <c r="G2448" s="344">
        <v>100</v>
      </c>
    </row>
    <row r="2449" spans="1:7" hidden="1" x14ac:dyDescent="0.25">
      <c r="A2449" s="342" t="s">
        <v>324</v>
      </c>
      <c r="B2449" s="342" t="s">
        <v>401</v>
      </c>
      <c r="C2449" s="343" t="s">
        <v>104</v>
      </c>
      <c r="D2449" s="344">
        <v>3000</v>
      </c>
      <c r="E2449" s="502">
        <v>3000</v>
      </c>
      <c r="F2449" s="499"/>
      <c r="G2449" s="344">
        <v>100</v>
      </c>
    </row>
    <row r="2450" spans="1:7" hidden="1" x14ac:dyDescent="0.25">
      <c r="A2450" s="345" t="s">
        <v>1755</v>
      </c>
      <c r="B2450" s="345" t="s">
        <v>296</v>
      </c>
      <c r="C2450" s="346" t="s">
        <v>104</v>
      </c>
      <c r="D2450" s="347">
        <v>3000</v>
      </c>
      <c r="E2450" s="503">
        <v>3000</v>
      </c>
      <c r="F2450" s="499"/>
      <c r="G2450" s="347">
        <v>100</v>
      </c>
    </row>
    <row r="2451" spans="1:7" hidden="1" x14ac:dyDescent="0.25">
      <c r="A2451" s="336" t="s">
        <v>352</v>
      </c>
      <c r="B2451" s="336" t="s">
        <v>860</v>
      </c>
      <c r="C2451" s="337" t="s">
        <v>861</v>
      </c>
      <c r="D2451" s="338">
        <v>5000</v>
      </c>
      <c r="E2451" s="498">
        <v>5000</v>
      </c>
      <c r="F2451" s="499"/>
      <c r="G2451" s="338">
        <v>100</v>
      </c>
    </row>
    <row r="2452" spans="1:7" hidden="1" x14ac:dyDescent="0.25">
      <c r="A2452" s="339" t="s">
        <v>324</v>
      </c>
      <c r="B2452" s="339" t="s">
        <v>354</v>
      </c>
      <c r="C2452" s="340" t="s">
        <v>24</v>
      </c>
      <c r="D2452" s="341">
        <v>5000</v>
      </c>
      <c r="E2452" s="506">
        <v>5000</v>
      </c>
      <c r="F2452" s="499"/>
      <c r="G2452" s="341">
        <v>100</v>
      </c>
    </row>
    <row r="2453" spans="1:7" hidden="1" x14ac:dyDescent="0.25">
      <c r="A2453" s="342" t="s">
        <v>324</v>
      </c>
      <c r="B2453" s="342" t="s">
        <v>366</v>
      </c>
      <c r="C2453" s="343" t="s">
        <v>38</v>
      </c>
      <c r="D2453" s="344">
        <v>5000</v>
      </c>
      <c r="E2453" s="502">
        <v>5000</v>
      </c>
      <c r="F2453" s="499"/>
      <c r="G2453" s="344">
        <v>100</v>
      </c>
    </row>
    <row r="2454" spans="1:7" hidden="1" x14ac:dyDescent="0.25">
      <c r="A2454" s="342" t="s">
        <v>324</v>
      </c>
      <c r="B2454" s="342" t="s">
        <v>401</v>
      </c>
      <c r="C2454" s="343" t="s">
        <v>104</v>
      </c>
      <c r="D2454" s="344">
        <v>5000</v>
      </c>
      <c r="E2454" s="502">
        <v>5000</v>
      </c>
      <c r="F2454" s="499"/>
      <c r="G2454" s="344">
        <v>100</v>
      </c>
    </row>
    <row r="2455" spans="1:7" hidden="1" x14ac:dyDescent="0.25">
      <c r="A2455" s="345" t="s">
        <v>1756</v>
      </c>
      <c r="B2455" s="345" t="s">
        <v>296</v>
      </c>
      <c r="C2455" s="346" t="s">
        <v>104</v>
      </c>
      <c r="D2455" s="347">
        <v>5000</v>
      </c>
      <c r="E2455" s="503">
        <v>5000</v>
      </c>
      <c r="F2455" s="499"/>
      <c r="G2455" s="347">
        <v>100</v>
      </c>
    </row>
    <row r="2456" spans="1:7" hidden="1" x14ac:dyDescent="0.25">
      <c r="A2456" s="336" t="s">
        <v>352</v>
      </c>
      <c r="B2456" s="336" t="s">
        <v>1446</v>
      </c>
      <c r="C2456" s="337" t="s">
        <v>1447</v>
      </c>
      <c r="D2456" s="338">
        <v>5000</v>
      </c>
      <c r="E2456" s="498">
        <v>5000</v>
      </c>
      <c r="F2456" s="499"/>
      <c r="G2456" s="338">
        <v>100</v>
      </c>
    </row>
    <row r="2457" spans="1:7" hidden="1" x14ac:dyDescent="0.25">
      <c r="A2457" s="339" t="s">
        <v>324</v>
      </c>
      <c r="B2457" s="339" t="s">
        <v>354</v>
      </c>
      <c r="C2457" s="340" t="s">
        <v>24</v>
      </c>
      <c r="D2457" s="341">
        <v>5000</v>
      </c>
      <c r="E2457" s="506">
        <v>5000</v>
      </c>
      <c r="F2457" s="499"/>
      <c r="G2457" s="341">
        <v>100</v>
      </c>
    </row>
    <row r="2458" spans="1:7" hidden="1" x14ac:dyDescent="0.25">
      <c r="A2458" s="342" t="s">
        <v>324</v>
      </c>
      <c r="B2458" s="342" t="s">
        <v>366</v>
      </c>
      <c r="C2458" s="343" t="s">
        <v>38</v>
      </c>
      <c r="D2458" s="344">
        <v>5000</v>
      </c>
      <c r="E2458" s="502">
        <v>5000</v>
      </c>
      <c r="F2458" s="499"/>
      <c r="G2458" s="344">
        <v>100</v>
      </c>
    </row>
    <row r="2459" spans="1:7" hidden="1" x14ac:dyDescent="0.25">
      <c r="A2459" s="342" t="s">
        <v>324</v>
      </c>
      <c r="B2459" s="342" t="s">
        <v>401</v>
      </c>
      <c r="C2459" s="343" t="s">
        <v>104</v>
      </c>
      <c r="D2459" s="344">
        <v>5000</v>
      </c>
      <c r="E2459" s="502">
        <v>5000</v>
      </c>
      <c r="F2459" s="499"/>
      <c r="G2459" s="344">
        <v>100</v>
      </c>
    </row>
    <row r="2460" spans="1:7" hidden="1" x14ac:dyDescent="0.25">
      <c r="A2460" s="345" t="s">
        <v>1757</v>
      </c>
      <c r="B2460" s="345" t="s">
        <v>296</v>
      </c>
      <c r="C2460" s="346" t="s">
        <v>104</v>
      </c>
      <c r="D2460" s="347">
        <v>5000</v>
      </c>
      <c r="E2460" s="503">
        <v>5000</v>
      </c>
      <c r="F2460" s="499"/>
      <c r="G2460" s="347">
        <v>100</v>
      </c>
    </row>
    <row r="2461" spans="1:7" hidden="1" x14ac:dyDescent="0.25">
      <c r="A2461" s="336" t="s">
        <v>352</v>
      </c>
      <c r="B2461" s="336" t="s">
        <v>1466</v>
      </c>
      <c r="C2461" s="337" t="s">
        <v>1467</v>
      </c>
      <c r="D2461" s="338">
        <v>5000</v>
      </c>
      <c r="E2461" s="498">
        <v>5000</v>
      </c>
      <c r="F2461" s="499"/>
      <c r="G2461" s="338">
        <v>100</v>
      </c>
    </row>
    <row r="2462" spans="1:7" hidden="1" x14ac:dyDescent="0.25">
      <c r="A2462" s="339" t="s">
        <v>324</v>
      </c>
      <c r="B2462" s="339" t="s">
        <v>354</v>
      </c>
      <c r="C2462" s="340" t="s">
        <v>24</v>
      </c>
      <c r="D2462" s="341">
        <v>5000</v>
      </c>
      <c r="E2462" s="506">
        <v>5000</v>
      </c>
      <c r="F2462" s="499"/>
      <c r="G2462" s="341">
        <v>100</v>
      </c>
    </row>
    <row r="2463" spans="1:7" hidden="1" x14ac:dyDescent="0.25">
      <c r="A2463" s="342" t="s">
        <v>324</v>
      </c>
      <c r="B2463" s="342" t="s">
        <v>366</v>
      </c>
      <c r="C2463" s="343" t="s">
        <v>38</v>
      </c>
      <c r="D2463" s="344">
        <v>5000</v>
      </c>
      <c r="E2463" s="502">
        <v>5000</v>
      </c>
      <c r="F2463" s="499"/>
      <c r="G2463" s="344">
        <v>100</v>
      </c>
    </row>
    <row r="2464" spans="1:7" hidden="1" x14ac:dyDescent="0.25">
      <c r="A2464" s="342" t="s">
        <v>324</v>
      </c>
      <c r="B2464" s="342" t="s">
        <v>401</v>
      </c>
      <c r="C2464" s="343" t="s">
        <v>104</v>
      </c>
      <c r="D2464" s="344">
        <v>5000</v>
      </c>
      <c r="E2464" s="502">
        <v>5000</v>
      </c>
      <c r="F2464" s="499"/>
      <c r="G2464" s="344">
        <v>100</v>
      </c>
    </row>
    <row r="2465" spans="1:7" hidden="1" x14ac:dyDescent="0.25">
      <c r="A2465" s="345" t="s">
        <v>1758</v>
      </c>
      <c r="B2465" s="345" t="s">
        <v>296</v>
      </c>
      <c r="C2465" s="346" t="s">
        <v>104</v>
      </c>
      <c r="D2465" s="347">
        <v>5000</v>
      </c>
      <c r="E2465" s="503">
        <v>5000</v>
      </c>
      <c r="F2465" s="499"/>
      <c r="G2465" s="347">
        <v>100</v>
      </c>
    </row>
    <row r="2466" spans="1:7" hidden="1" x14ac:dyDescent="0.25">
      <c r="A2466" s="336" t="s">
        <v>352</v>
      </c>
      <c r="B2466" s="336" t="s">
        <v>1550</v>
      </c>
      <c r="C2466" s="337" t="s">
        <v>1551</v>
      </c>
      <c r="D2466" s="338">
        <v>5000</v>
      </c>
      <c r="E2466" s="498">
        <v>5000</v>
      </c>
      <c r="F2466" s="499"/>
      <c r="G2466" s="338">
        <v>100</v>
      </c>
    </row>
    <row r="2467" spans="1:7" hidden="1" x14ac:dyDescent="0.25">
      <c r="A2467" s="339" t="s">
        <v>324</v>
      </c>
      <c r="B2467" s="339" t="s">
        <v>354</v>
      </c>
      <c r="C2467" s="340" t="s">
        <v>24</v>
      </c>
      <c r="D2467" s="341">
        <v>5000</v>
      </c>
      <c r="E2467" s="506">
        <v>5000</v>
      </c>
      <c r="F2467" s="499"/>
      <c r="G2467" s="341">
        <v>100</v>
      </c>
    </row>
    <row r="2468" spans="1:7" hidden="1" x14ac:dyDescent="0.25">
      <c r="A2468" s="342" t="s">
        <v>324</v>
      </c>
      <c r="B2468" s="342" t="s">
        <v>366</v>
      </c>
      <c r="C2468" s="343" t="s">
        <v>38</v>
      </c>
      <c r="D2468" s="344">
        <v>5000</v>
      </c>
      <c r="E2468" s="502">
        <v>5000</v>
      </c>
      <c r="F2468" s="499"/>
      <c r="G2468" s="344">
        <v>100</v>
      </c>
    </row>
    <row r="2469" spans="1:7" hidden="1" x14ac:dyDescent="0.25">
      <c r="A2469" s="342" t="s">
        <v>324</v>
      </c>
      <c r="B2469" s="342" t="s">
        <v>401</v>
      </c>
      <c r="C2469" s="343" t="s">
        <v>104</v>
      </c>
      <c r="D2469" s="344">
        <v>5000</v>
      </c>
      <c r="E2469" s="502">
        <v>5000</v>
      </c>
      <c r="F2469" s="499"/>
      <c r="G2469" s="344">
        <v>100</v>
      </c>
    </row>
    <row r="2470" spans="1:7" hidden="1" x14ac:dyDescent="0.25">
      <c r="A2470" s="345" t="s">
        <v>1759</v>
      </c>
      <c r="B2470" s="345" t="s">
        <v>296</v>
      </c>
      <c r="C2470" s="346" t="s">
        <v>104</v>
      </c>
      <c r="D2470" s="347">
        <v>5000</v>
      </c>
      <c r="E2470" s="503">
        <v>5000</v>
      </c>
      <c r="F2470" s="499"/>
      <c r="G2470" s="347">
        <v>100</v>
      </c>
    </row>
    <row r="2471" spans="1:7" hidden="1" x14ac:dyDescent="0.25">
      <c r="A2471" s="336" t="s">
        <v>352</v>
      </c>
      <c r="B2471" s="336" t="s">
        <v>353</v>
      </c>
      <c r="C2471" s="337" t="s">
        <v>339</v>
      </c>
      <c r="D2471" s="338">
        <v>60000</v>
      </c>
      <c r="E2471" s="498">
        <v>19000</v>
      </c>
      <c r="F2471" s="499"/>
      <c r="G2471" s="338">
        <v>31.666666666666668</v>
      </c>
    </row>
    <row r="2472" spans="1:7" hidden="1" x14ac:dyDescent="0.25">
      <c r="A2472" s="339" t="s">
        <v>324</v>
      </c>
      <c r="B2472" s="339" t="s">
        <v>354</v>
      </c>
      <c r="C2472" s="340" t="s">
        <v>24</v>
      </c>
      <c r="D2472" s="341">
        <v>60000</v>
      </c>
      <c r="E2472" s="506">
        <v>19000</v>
      </c>
      <c r="F2472" s="499"/>
      <c r="G2472" s="341">
        <v>31.666666666666668</v>
      </c>
    </row>
    <row r="2473" spans="1:7" hidden="1" x14ac:dyDescent="0.25">
      <c r="A2473" s="342" t="s">
        <v>324</v>
      </c>
      <c r="B2473" s="342" t="s">
        <v>366</v>
      </c>
      <c r="C2473" s="343" t="s">
        <v>38</v>
      </c>
      <c r="D2473" s="344">
        <v>40000</v>
      </c>
      <c r="E2473" s="502">
        <v>0</v>
      </c>
      <c r="F2473" s="499"/>
      <c r="G2473" s="344">
        <v>0</v>
      </c>
    </row>
    <row r="2474" spans="1:7" hidden="1" x14ac:dyDescent="0.25">
      <c r="A2474" s="342" t="s">
        <v>324</v>
      </c>
      <c r="B2474" s="342" t="s">
        <v>401</v>
      </c>
      <c r="C2474" s="343" t="s">
        <v>104</v>
      </c>
      <c r="D2474" s="344">
        <v>40000</v>
      </c>
      <c r="E2474" s="502">
        <v>0</v>
      </c>
      <c r="F2474" s="499"/>
      <c r="G2474" s="344">
        <v>0</v>
      </c>
    </row>
    <row r="2475" spans="1:7" hidden="1" x14ac:dyDescent="0.25">
      <c r="A2475" s="345" t="s">
        <v>1760</v>
      </c>
      <c r="B2475" s="345" t="s">
        <v>296</v>
      </c>
      <c r="C2475" s="346" t="s">
        <v>104</v>
      </c>
      <c r="D2475" s="347">
        <v>40000</v>
      </c>
      <c r="E2475" s="503">
        <v>0</v>
      </c>
      <c r="F2475" s="499"/>
      <c r="G2475" s="347">
        <v>0</v>
      </c>
    </row>
    <row r="2476" spans="1:7" hidden="1" x14ac:dyDescent="0.25">
      <c r="A2476" s="342" t="s">
        <v>324</v>
      </c>
      <c r="B2476" s="342" t="s">
        <v>1191</v>
      </c>
      <c r="C2476" s="343" t="s">
        <v>1192</v>
      </c>
      <c r="D2476" s="344">
        <v>20000</v>
      </c>
      <c r="E2476" s="502">
        <v>19000</v>
      </c>
      <c r="F2476" s="499"/>
      <c r="G2476" s="344">
        <v>95</v>
      </c>
    </row>
    <row r="2477" spans="1:7" hidden="1" x14ac:dyDescent="0.25">
      <c r="A2477" s="342" t="s">
        <v>324</v>
      </c>
      <c r="B2477" s="342" t="s">
        <v>1193</v>
      </c>
      <c r="C2477" s="343" t="s">
        <v>1194</v>
      </c>
      <c r="D2477" s="344">
        <v>20000</v>
      </c>
      <c r="E2477" s="502">
        <v>19000</v>
      </c>
      <c r="F2477" s="499"/>
      <c r="G2477" s="344">
        <v>95</v>
      </c>
    </row>
    <row r="2478" spans="1:7" hidden="1" x14ac:dyDescent="0.25">
      <c r="A2478" s="345" t="s">
        <v>1761</v>
      </c>
      <c r="B2478" s="345" t="s">
        <v>1693</v>
      </c>
      <c r="C2478" s="346" t="s">
        <v>1694</v>
      </c>
      <c r="D2478" s="347">
        <v>20000</v>
      </c>
      <c r="E2478" s="503">
        <v>19000</v>
      </c>
      <c r="F2478" s="499"/>
      <c r="G2478" s="347">
        <v>95</v>
      </c>
    </row>
    <row r="2479" spans="1:7" hidden="1" x14ac:dyDescent="0.25">
      <c r="A2479" s="327" t="s">
        <v>1254</v>
      </c>
      <c r="B2479" s="327" t="s">
        <v>1762</v>
      </c>
      <c r="C2479" s="328" t="s">
        <v>124</v>
      </c>
      <c r="D2479" s="329">
        <v>154678.19</v>
      </c>
      <c r="E2479" s="507">
        <v>0</v>
      </c>
      <c r="F2479" s="499"/>
      <c r="G2479" s="329">
        <v>0</v>
      </c>
    </row>
    <row r="2480" spans="1:7" hidden="1" x14ac:dyDescent="0.25">
      <c r="A2480" s="330" t="s">
        <v>349</v>
      </c>
      <c r="B2480" s="330" t="s">
        <v>350</v>
      </c>
      <c r="C2480" s="331" t="s">
        <v>351</v>
      </c>
      <c r="D2480" s="332">
        <v>154678.19</v>
      </c>
      <c r="E2480" s="504">
        <v>0</v>
      </c>
      <c r="F2480" s="499"/>
      <c r="G2480" s="332">
        <v>0</v>
      </c>
    </row>
    <row r="2481" spans="1:7" hidden="1" x14ac:dyDescent="0.25">
      <c r="A2481" s="333" t="s">
        <v>349</v>
      </c>
      <c r="B2481" s="333" t="s">
        <v>62</v>
      </c>
      <c r="C2481" s="334" t="s">
        <v>351</v>
      </c>
      <c r="D2481" s="335">
        <v>154678.19</v>
      </c>
      <c r="E2481" s="505">
        <v>0</v>
      </c>
      <c r="F2481" s="499"/>
      <c r="G2481" s="335">
        <v>0</v>
      </c>
    </row>
    <row r="2482" spans="1:7" hidden="1" x14ac:dyDescent="0.25">
      <c r="A2482" s="336" t="s">
        <v>352</v>
      </c>
      <c r="B2482" s="336" t="s">
        <v>353</v>
      </c>
      <c r="C2482" s="337" t="s">
        <v>339</v>
      </c>
      <c r="D2482" s="338">
        <v>154678.19</v>
      </c>
      <c r="E2482" s="498">
        <v>0</v>
      </c>
      <c r="F2482" s="499"/>
      <c r="G2482" s="338">
        <v>0</v>
      </c>
    </row>
    <row r="2483" spans="1:7" hidden="1" x14ac:dyDescent="0.25">
      <c r="A2483" s="339" t="s">
        <v>324</v>
      </c>
      <c r="B2483" s="339" t="s">
        <v>354</v>
      </c>
      <c r="C2483" s="340" t="s">
        <v>24</v>
      </c>
      <c r="D2483" s="341">
        <v>154678.19</v>
      </c>
      <c r="E2483" s="506">
        <v>0</v>
      </c>
      <c r="F2483" s="499"/>
      <c r="G2483" s="341">
        <v>0</v>
      </c>
    </row>
    <row r="2484" spans="1:7" hidden="1" x14ac:dyDescent="0.25">
      <c r="A2484" s="342" t="s">
        <v>324</v>
      </c>
      <c r="B2484" s="342" t="s">
        <v>366</v>
      </c>
      <c r="C2484" s="343" t="s">
        <v>38</v>
      </c>
      <c r="D2484" s="344">
        <v>154678.19</v>
      </c>
      <c r="E2484" s="502">
        <v>0</v>
      </c>
      <c r="F2484" s="499"/>
      <c r="G2484" s="344">
        <v>0</v>
      </c>
    </row>
    <row r="2485" spans="1:7" hidden="1" x14ac:dyDescent="0.25">
      <c r="A2485" s="342" t="s">
        <v>324</v>
      </c>
      <c r="B2485" s="342" t="s">
        <v>429</v>
      </c>
      <c r="C2485" s="343" t="s">
        <v>110</v>
      </c>
      <c r="D2485" s="344">
        <v>5000</v>
      </c>
      <c r="E2485" s="502">
        <v>0</v>
      </c>
      <c r="F2485" s="499"/>
      <c r="G2485" s="344">
        <v>0</v>
      </c>
    </row>
    <row r="2486" spans="1:7" hidden="1" x14ac:dyDescent="0.25">
      <c r="A2486" s="345" t="s">
        <v>1763</v>
      </c>
      <c r="B2486" s="345" t="s">
        <v>436</v>
      </c>
      <c r="C2486" s="346" t="s">
        <v>98</v>
      </c>
      <c r="D2486" s="347">
        <v>5000</v>
      </c>
      <c r="E2486" s="503">
        <v>0</v>
      </c>
      <c r="F2486" s="499"/>
      <c r="G2486" s="347">
        <v>0</v>
      </c>
    </row>
    <row r="2487" spans="1:7" hidden="1" x14ac:dyDescent="0.25">
      <c r="A2487" s="342" t="s">
        <v>324</v>
      </c>
      <c r="B2487" s="342" t="s">
        <v>401</v>
      </c>
      <c r="C2487" s="343" t="s">
        <v>104</v>
      </c>
      <c r="D2487" s="344">
        <v>149678.19</v>
      </c>
      <c r="E2487" s="502">
        <v>0</v>
      </c>
      <c r="F2487" s="499"/>
      <c r="G2487" s="344">
        <v>0</v>
      </c>
    </row>
    <row r="2488" spans="1:7" hidden="1" x14ac:dyDescent="0.25">
      <c r="A2488" s="345" t="s">
        <v>1764</v>
      </c>
      <c r="B2488" s="345" t="s">
        <v>294</v>
      </c>
      <c r="C2488" s="346" t="s">
        <v>101</v>
      </c>
      <c r="D2488" s="347">
        <v>25000</v>
      </c>
      <c r="E2488" s="503">
        <v>0</v>
      </c>
      <c r="F2488" s="499"/>
      <c r="G2488" s="347">
        <v>0</v>
      </c>
    </row>
    <row r="2489" spans="1:7" hidden="1" x14ac:dyDescent="0.25">
      <c r="A2489" s="345" t="s">
        <v>1765</v>
      </c>
      <c r="B2489" s="345" t="s">
        <v>296</v>
      </c>
      <c r="C2489" s="346" t="s">
        <v>1766</v>
      </c>
      <c r="D2489" s="347">
        <v>114678.19</v>
      </c>
      <c r="E2489" s="503">
        <v>0</v>
      </c>
      <c r="F2489" s="499"/>
      <c r="G2489" s="347">
        <v>0</v>
      </c>
    </row>
    <row r="2490" spans="1:7" hidden="1" x14ac:dyDescent="0.25">
      <c r="A2490" s="345" t="s">
        <v>1767</v>
      </c>
      <c r="B2490" s="345" t="s">
        <v>296</v>
      </c>
      <c r="C2490" s="346" t="s">
        <v>104</v>
      </c>
      <c r="D2490" s="347">
        <v>10000</v>
      </c>
      <c r="E2490" s="503">
        <v>0</v>
      </c>
      <c r="F2490" s="499"/>
      <c r="G2490" s="347">
        <v>0</v>
      </c>
    </row>
    <row r="2491" spans="1:7" hidden="1" x14ac:dyDescent="0.25">
      <c r="A2491" s="327" t="s">
        <v>1254</v>
      </c>
      <c r="B2491" s="327" t="s">
        <v>1768</v>
      </c>
      <c r="C2491" s="328" t="s">
        <v>126</v>
      </c>
      <c r="D2491" s="329">
        <v>112050</v>
      </c>
      <c r="E2491" s="507">
        <v>77050</v>
      </c>
      <c r="F2491" s="499"/>
      <c r="G2491" s="329">
        <v>68.76394466755913</v>
      </c>
    </row>
    <row r="2492" spans="1:7" hidden="1" x14ac:dyDescent="0.25">
      <c r="A2492" s="330" t="s">
        <v>349</v>
      </c>
      <c r="B2492" s="330" t="s">
        <v>350</v>
      </c>
      <c r="C2492" s="331" t="s">
        <v>351</v>
      </c>
      <c r="D2492" s="332">
        <v>112050</v>
      </c>
      <c r="E2492" s="504">
        <v>77050</v>
      </c>
      <c r="F2492" s="499"/>
      <c r="G2492" s="332">
        <v>68.76394466755913</v>
      </c>
    </row>
    <row r="2493" spans="1:7" hidden="1" x14ac:dyDescent="0.25">
      <c r="A2493" s="333" t="s">
        <v>349</v>
      </c>
      <c r="B2493" s="333" t="s">
        <v>62</v>
      </c>
      <c r="C2493" s="334" t="s">
        <v>351</v>
      </c>
      <c r="D2493" s="335">
        <v>112050</v>
      </c>
      <c r="E2493" s="505">
        <v>77050</v>
      </c>
      <c r="F2493" s="499"/>
      <c r="G2493" s="335">
        <v>68.76394466755913</v>
      </c>
    </row>
    <row r="2494" spans="1:7" hidden="1" x14ac:dyDescent="0.25">
      <c r="A2494" s="336" t="s">
        <v>352</v>
      </c>
      <c r="B2494" s="336" t="s">
        <v>569</v>
      </c>
      <c r="C2494" s="337" t="s">
        <v>570</v>
      </c>
      <c r="D2494" s="338">
        <v>0</v>
      </c>
      <c r="E2494" s="498">
        <v>0</v>
      </c>
      <c r="F2494" s="499"/>
      <c r="G2494" s="338">
        <v>0</v>
      </c>
    </row>
    <row r="2495" spans="1:7" hidden="1" x14ac:dyDescent="0.25">
      <c r="A2495" s="339" t="s">
        <v>324</v>
      </c>
      <c r="B2495" s="339" t="s">
        <v>354</v>
      </c>
      <c r="C2495" s="340" t="s">
        <v>24</v>
      </c>
      <c r="D2495" s="341">
        <v>0</v>
      </c>
      <c r="E2495" s="506">
        <v>0</v>
      </c>
      <c r="F2495" s="499"/>
      <c r="G2495" s="341">
        <v>0</v>
      </c>
    </row>
    <row r="2496" spans="1:7" hidden="1" x14ac:dyDescent="0.25">
      <c r="A2496" s="342" t="s">
        <v>324</v>
      </c>
      <c r="B2496" s="342" t="s">
        <v>366</v>
      </c>
      <c r="C2496" s="343" t="s">
        <v>38</v>
      </c>
      <c r="D2496" s="344">
        <v>0</v>
      </c>
      <c r="E2496" s="502">
        <v>0</v>
      </c>
      <c r="F2496" s="499"/>
      <c r="G2496" s="344">
        <v>0</v>
      </c>
    </row>
    <row r="2497" spans="1:7" hidden="1" x14ac:dyDescent="0.25">
      <c r="A2497" s="342" t="s">
        <v>324</v>
      </c>
      <c r="B2497" s="342" t="s">
        <v>401</v>
      </c>
      <c r="C2497" s="343" t="s">
        <v>104</v>
      </c>
      <c r="D2497" s="344">
        <v>0</v>
      </c>
      <c r="E2497" s="502">
        <v>0</v>
      </c>
      <c r="F2497" s="499"/>
      <c r="G2497" s="344">
        <v>0</v>
      </c>
    </row>
    <row r="2498" spans="1:7" hidden="1" x14ac:dyDescent="0.25">
      <c r="A2498" s="345" t="s">
        <v>1769</v>
      </c>
      <c r="B2498" s="345" t="s">
        <v>296</v>
      </c>
      <c r="C2498" s="346" t="s">
        <v>104</v>
      </c>
      <c r="D2498" s="347">
        <v>0</v>
      </c>
      <c r="E2498" s="503">
        <v>0</v>
      </c>
      <c r="F2498" s="499"/>
      <c r="G2498" s="347">
        <v>0</v>
      </c>
    </row>
    <row r="2499" spans="1:7" hidden="1" x14ac:dyDescent="0.25">
      <c r="A2499" s="336" t="s">
        <v>352</v>
      </c>
      <c r="B2499" s="336" t="s">
        <v>732</v>
      </c>
      <c r="C2499" s="337" t="s">
        <v>733</v>
      </c>
      <c r="D2499" s="338">
        <v>10000</v>
      </c>
      <c r="E2499" s="498">
        <v>10000</v>
      </c>
      <c r="F2499" s="499"/>
      <c r="G2499" s="338">
        <v>100</v>
      </c>
    </row>
    <row r="2500" spans="1:7" hidden="1" x14ac:dyDescent="0.25">
      <c r="A2500" s="339" t="s">
        <v>324</v>
      </c>
      <c r="B2500" s="339" t="s">
        <v>354</v>
      </c>
      <c r="C2500" s="340" t="s">
        <v>24</v>
      </c>
      <c r="D2500" s="341">
        <v>10000</v>
      </c>
      <c r="E2500" s="506">
        <v>10000</v>
      </c>
      <c r="F2500" s="499"/>
      <c r="G2500" s="341">
        <v>100</v>
      </c>
    </row>
    <row r="2501" spans="1:7" hidden="1" x14ac:dyDescent="0.25">
      <c r="A2501" s="342" t="s">
        <v>324</v>
      </c>
      <c r="B2501" s="342" t="s">
        <v>366</v>
      </c>
      <c r="C2501" s="343" t="s">
        <v>38</v>
      </c>
      <c r="D2501" s="344">
        <v>10000</v>
      </c>
      <c r="E2501" s="502">
        <v>10000</v>
      </c>
      <c r="F2501" s="499"/>
      <c r="G2501" s="344">
        <v>100</v>
      </c>
    </row>
    <row r="2502" spans="1:7" hidden="1" x14ac:dyDescent="0.25">
      <c r="A2502" s="342" t="s">
        <v>324</v>
      </c>
      <c r="B2502" s="342" t="s">
        <v>401</v>
      </c>
      <c r="C2502" s="343" t="s">
        <v>104</v>
      </c>
      <c r="D2502" s="344">
        <v>10000</v>
      </c>
      <c r="E2502" s="502">
        <v>10000</v>
      </c>
      <c r="F2502" s="499"/>
      <c r="G2502" s="344">
        <v>100</v>
      </c>
    </row>
    <row r="2503" spans="1:7" hidden="1" x14ac:dyDescent="0.25">
      <c r="A2503" s="345" t="s">
        <v>1770</v>
      </c>
      <c r="B2503" s="345" t="s">
        <v>296</v>
      </c>
      <c r="C2503" s="346" t="s">
        <v>104</v>
      </c>
      <c r="D2503" s="347">
        <v>10000</v>
      </c>
      <c r="E2503" s="503">
        <v>10000</v>
      </c>
      <c r="F2503" s="499"/>
      <c r="G2503" s="347">
        <v>100</v>
      </c>
    </row>
    <row r="2504" spans="1:7" hidden="1" x14ac:dyDescent="0.25">
      <c r="A2504" s="336" t="s">
        <v>352</v>
      </c>
      <c r="B2504" s="336" t="s">
        <v>1466</v>
      </c>
      <c r="C2504" s="337" t="s">
        <v>1467</v>
      </c>
      <c r="D2504" s="338">
        <v>18000</v>
      </c>
      <c r="E2504" s="498">
        <v>18000</v>
      </c>
      <c r="F2504" s="499"/>
      <c r="G2504" s="338">
        <v>100</v>
      </c>
    </row>
    <row r="2505" spans="1:7" hidden="1" x14ac:dyDescent="0.25">
      <c r="A2505" s="339" t="s">
        <v>324</v>
      </c>
      <c r="B2505" s="339" t="s">
        <v>354</v>
      </c>
      <c r="C2505" s="340" t="s">
        <v>24</v>
      </c>
      <c r="D2505" s="341">
        <v>18000</v>
      </c>
      <c r="E2505" s="506">
        <v>18000</v>
      </c>
      <c r="F2505" s="499"/>
      <c r="G2505" s="341">
        <v>100</v>
      </c>
    </row>
    <row r="2506" spans="1:7" hidden="1" x14ac:dyDescent="0.25">
      <c r="A2506" s="342" t="s">
        <v>324</v>
      </c>
      <c r="B2506" s="342" t="s">
        <v>366</v>
      </c>
      <c r="C2506" s="343" t="s">
        <v>38</v>
      </c>
      <c r="D2506" s="344">
        <v>18000</v>
      </c>
      <c r="E2506" s="502">
        <v>18000</v>
      </c>
      <c r="F2506" s="499"/>
      <c r="G2506" s="344">
        <v>100</v>
      </c>
    </row>
    <row r="2507" spans="1:7" hidden="1" x14ac:dyDescent="0.25">
      <c r="A2507" s="342" t="s">
        <v>324</v>
      </c>
      <c r="B2507" s="342" t="s">
        <v>401</v>
      </c>
      <c r="C2507" s="343" t="s">
        <v>104</v>
      </c>
      <c r="D2507" s="344">
        <v>18000</v>
      </c>
      <c r="E2507" s="502">
        <v>18000</v>
      </c>
      <c r="F2507" s="499"/>
      <c r="G2507" s="344">
        <v>100</v>
      </c>
    </row>
    <row r="2508" spans="1:7" hidden="1" x14ac:dyDescent="0.25">
      <c r="A2508" s="345" t="s">
        <v>1771</v>
      </c>
      <c r="B2508" s="345" t="s">
        <v>296</v>
      </c>
      <c r="C2508" s="346" t="s">
        <v>104</v>
      </c>
      <c r="D2508" s="347">
        <v>18000</v>
      </c>
      <c r="E2508" s="503">
        <v>18000</v>
      </c>
      <c r="F2508" s="499"/>
      <c r="G2508" s="347">
        <v>100</v>
      </c>
    </row>
    <row r="2509" spans="1:7" hidden="1" x14ac:dyDescent="0.25">
      <c r="A2509" s="336" t="s">
        <v>352</v>
      </c>
      <c r="B2509" s="336" t="s">
        <v>1487</v>
      </c>
      <c r="C2509" s="337" t="s">
        <v>1488</v>
      </c>
      <c r="D2509" s="338">
        <v>1050</v>
      </c>
      <c r="E2509" s="498">
        <v>1050</v>
      </c>
      <c r="F2509" s="499"/>
      <c r="G2509" s="338">
        <v>100</v>
      </c>
    </row>
    <row r="2510" spans="1:7" hidden="1" x14ac:dyDescent="0.25">
      <c r="A2510" s="339" t="s">
        <v>324</v>
      </c>
      <c r="B2510" s="339" t="s">
        <v>354</v>
      </c>
      <c r="C2510" s="340" t="s">
        <v>24</v>
      </c>
      <c r="D2510" s="341">
        <v>1050</v>
      </c>
      <c r="E2510" s="506">
        <v>1050</v>
      </c>
      <c r="F2510" s="499"/>
      <c r="G2510" s="341">
        <v>100</v>
      </c>
    </row>
    <row r="2511" spans="1:7" hidden="1" x14ac:dyDescent="0.25">
      <c r="A2511" s="342" t="s">
        <v>324</v>
      </c>
      <c r="B2511" s="342" t="s">
        <v>366</v>
      </c>
      <c r="C2511" s="343" t="s">
        <v>38</v>
      </c>
      <c r="D2511" s="344">
        <v>1050</v>
      </c>
      <c r="E2511" s="502">
        <v>1050</v>
      </c>
      <c r="F2511" s="499"/>
      <c r="G2511" s="344">
        <v>100</v>
      </c>
    </row>
    <row r="2512" spans="1:7" hidden="1" x14ac:dyDescent="0.25">
      <c r="A2512" s="342" t="s">
        <v>324</v>
      </c>
      <c r="B2512" s="342" t="s">
        <v>401</v>
      </c>
      <c r="C2512" s="343" t="s">
        <v>104</v>
      </c>
      <c r="D2512" s="344">
        <v>1050</v>
      </c>
      <c r="E2512" s="502">
        <v>1050</v>
      </c>
      <c r="F2512" s="499"/>
      <c r="G2512" s="344">
        <v>100</v>
      </c>
    </row>
    <row r="2513" spans="1:7" hidden="1" x14ac:dyDescent="0.25">
      <c r="A2513" s="345" t="s">
        <v>1772</v>
      </c>
      <c r="B2513" s="345" t="s">
        <v>294</v>
      </c>
      <c r="C2513" s="346" t="s">
        <v>101</v>
      </c>
      <c r="D2513" s="347">
        <v>1050</v>
      </c>
      <c r="E2513" s="503">
        <v>1050</v>
      </c>
      <c r="F2513" s="499"/>
      <c r="G2513" s="347">
        <v>100</v>
      </c>
    </row>
    <row r="2514" spans="1:7" hidden="1" x14ac:dyDescent="0.25">
      <c r="A2514" s="336" t="s">
        <v>352</v>
      </c>
      <c r="B2514" s="336" t="s">
        <v>967</v>
      </c>
      <c r="C2514" s="337" t="s">
        <v>968</v>
      </c>
      <c r="D2514" s="338">
        <v>30000</v>
      </c>
      <c r="E2514" s="498">
        <v>30000</v>
      </c>
      <c r="F2514" s="499"/>
      <c r="G2514" s="338">
        <v>100</v>
      </c>
    </row>
    <row r="2515" spans="1:7" hidden="1" x14ac:dyDescent="0.25">
      <c r="A2515" s="339" t="s">
        <v>324</v>
      </c>
      <c r="B2515" s="339" t="s">
        <v>354</v>
      </c>
      <c r="C2515" s="340" t="s">
        <v>24</v>
      </c>
      <c r="D2515" s="341">
        <v>30000</v>
      </c>
      <c r="E2515" s="506">
        <v>30000</v>
      </c>
      <c r="F2515" s="499"/>
      <c r="G2515" s="341">
        <v>100</v>
      </c>
    </row>
    <row r="2516" spans="1:7" hidden="1" x14ac:dyDescent="0.25">
      <c r="A2516" s="342" t="s">
        <v>324</v>
      </c>
      <c r="B2516" s="342" t="s">
        <v>366</v>
      </c>
      <c r="C2516" s="343" t="s">
        <v>38</v>
      </c>
      <c r="D2516" s="344">
        <v>30000</v>
      </c>
      <c r="E2516" s="502">
        <v>30000</v>
      </c>
      <c r="F2516" s="499"/>
      <c r="G2516" s="344">
        <v>100</v>
      </c>
    </row>
    <row r="2517" spans="1:7" hidden="1" x14ac:dyDescent="0.25">
      <c r="A2517" s="342" t="s">
        <v>324</v>
      </c>
      <c r="B2517" s="342" t="s">
        <v>401</v>
      </c>
      <c r="C2517" s="343" t="s">
        <v>104</v>
      </c>
      <c r="D2517" s="344">
        <v>30000</v>
      </c>
      <c r="E2517" s="502">
        <v>30000</v>
      </c>
      <c r="F2517" s="499"/>
      <c r="G2517" s="344">
        <v>100</v>
      </c>
    </row>
    <row r="2518" spans="1:7" hidden="1" x14ac:dyDescent="0.25">
      <c r="A2518" s="345" t="s">
        <v>1773</v>
      </c>
      <c r="B2518" s="345" t="s">
        <v>296</v>
      </c>
      <c r="C2518" s="346" t="s">
        <v>104</v>
      </c>
      <c r="D2518" s="347">
        <v>30000</v>
      </c>
      <c r="E2518" s="503">
        <v>30000</v>
      </c>
      <c r="F2518" s="499"/>
      <c r="G2518" s="347">
        <v>100</v>
      </c>
    </row>
    <row r="2519" spans="1:7" hidden="1" x14ac:dyDescent="0.25">
      <c r="A2519" s="336" t="s">
        <v>352</v>
      </c>
      <c r="B2519" s="336" t="s">
        <v>1016</v>
      </c>
      <c r="C2519" s="337" t="s">
        <v>1017</v>
      </c>
      <c r="D2519" s="338">
        <v>4000</v>
      </c>
      <c r="E2519" s="498">
        <v>4000</v>
      </c>
      <c r="F2519" s="499"/>
      <c r="G2519" s="338">
        <v>100</v>
      </c>
    </row>
    <row r="2520" spans="1:7" hidden="1" x14ac:dyDescent="0.25">
      <c r="A2520" s="339" t="s">
        <v>324</v>
      </c>
      <c r="B2520" s="339" t="s">
        <v>354</v>
      </c>
      <c r="C2520" s="340" t="s">
        <v>24</v>
      </c>
      <c r="D2520" s="341">
        <v>4000</v>
      </c>
      <c r="E2520" s="506">
        <v>4000</v>
      </c>
      <c r="F2520" s="499"/>
      <c r="G2520" s="341">
        <v>100</v>
      </c>
    </row>
    <row r="2521" spans="1:7" hidden="1" x14ac:dyDescent="0.25">
      <c r="A2521" s="342" t="s">
        <v>324</v>
      </c>
      <c r="B2521" s="342" t="s">
        <v>366</v>
      </c>
      <c r="C2521" s="343" t="s">
        <v>38</v>
      </c>
      <c r="D2521" s="344">
        <v>4000</v>
      </c>
      <c r="E2521" s="502">
        <v>4000</v>
      </c>
      <c r="F2521" s="499"/>
      <c r="G2521" s="344">
        <v>100</v>
      </c>
    </row>
    <row r="2522" spans="1:7" hidden="1" x14ac:dyDescent="0.25">
      <c r="A2522" s="342" t="s">
        <v>324</v>
      </c>
      <c r="B2522" s="342" t="s">
        <v>401</v>
      </c>
      <c r="C2522" s="343" t="s">
        <v>104</v>
      </c>
      <c r="D2522" s="344">
        <v>4000</v>
      </c>
      <c r="E2522" s="502">
        <v>4000</v>
      </c>
      <c r="F2522" s="499"/>
      <c r="G2522" s="344">
        <v>100</v>
      </c>
    </row>
    <row r="2523" spans="1:7" hidden="1" x14ac:dyDescent="0.25">
      <c r="A2523" s="345" t="s">
        <v>1774</v>
      </c>
      <c r="B2523" s="345" t="s">
        <v>296</v>
      </c>
      <c r="C2523" s="346" t="s">
        <v>104</v>
      </c>
      <c r="D2523" s="347">
        <v>4000</v>
      </c>
      <c r="E2523" s="503">
        <v>4000</v>
      </c>
      <c r="F2523" s="499"/>
      <c r="G2523" s="347">
        <v>100</v>
      </c>
    </row>
    <row r="2524" spans="1:7" hidden="1" x14ac:dyDescent="0.25">
      <c r="A2524" s="336" t="s">
        <v>352</v>
      </c>
      <c r="B2524" s="336" t="s">
        <v>1035</v>
      </c>
      <c r="C2524" s="337" t="s">
        <v>1036</v>
      </c>
      <c r="D2524" s="338">
        <v>4000</v>
      </c>
      <c r="E2524" s="498">
        <v>4000</v>
      </c>
      <c r="F2524" s="499"/>
      <c r="G2524" s="338">
        <v>100</v>
      </c>
    </row>
    <row r="2525" spans="1:7" hidden="1" x14ac:dyDescent="0.25">
      <c r="A2525" s="339" t="s">
        <v>324</v>
      </c>
      <c r="B2525" s="339" t="s">
        <v>354</v>
      </c>
      <c r="C2525" s="340" t="s">
        <v>24</v>
      </c>
      <c r="D2525" s="341">
        <v>4000</v>
      </c>
      <c r="E2525" s="506">
        <v>4000</v>
      </c>
      <c r="F2525" s="499"/>
      <c r="G2525" s="341">
        <v>100</v>
      </c>
    </row>
    <row r="2526" spans="1:7" hidden="1" x14ac:dyDescent="0.25">
      <c r="A2526" s="342" t="s">
        <v>324</v>
      </c>
      <c r="B2526" s="342" t="s">
        <v>366</v>
      </c>
      <c r="C2526" s="343" t="s">
        <v>38</v>
      </c>
      <c r="D2526" s="344">
        <v>4000</v>
      </c>
      <c r="E2526" s="502">
        <v>4000</v>
      </c>
      <c r="F2526" s="499"/>
      <c r="G2526" s="344">
        <v>100</v>
      </c>
    </row>
    <row r="2527" spans="1:7" hidden="1" x14ac:dyDescent="0.25">
      <c r="A2527" s="342" t="s">
        <v>324</v>
      </c>
      <c r="B2527" s="342" t="s">
        <v>401</v>
      </c>
      <c r="C2527" s="343" t="s">
        <v>104</v>
      </c>
      <c r="D2527" s="344">
        <v>4000</v>
      </c>
      <c r="E2527" s="502">
        <v>4000</v>
      </c>
      <c r="F2527" s="499"/>
      <c r="G2527" s="344">
        <v>100</v>
      </c>
    </row>
    <row r="2528" spans="1:7" hidden="1" x14ac:dyDescent="0.25">
      <c r="A2528" s="345" t="s">
        <v>1775</v>
      </c>
      <c r="B2528" s="345" t="s">
        <v>296</v>
      </c>
      <c r="C2528" s="346" t="s">
        <v>104</v>
      </c>
      <c r="D2528" s="347">
        <v>4000</v>
      </c>
      <c r="E2528" s="503">
        <v>4000</v>
      </c>
      <c r="F2528" s="499"/>
      <c r="G2528" s="347">
        <v>100</v>
      </c>
    </row>
    <row r="2529" spans="1:7" hidden="1" x14ac:dyDescent="0.25">
      <c r="A2529" s="336" t="s">
        <v>352</v>
      </c>
      <c r="B2529" s="336" t="s">
        <v>353</v>
      </c>
      <c r="C2529" s="337" t="s">
        <v>339</v>
      </c>
      <c r="D2529" s="338">
        <v>45000</v>
      </c>
      <c r="E2529" s="498">
        <v>10000</v>
      </c>
      <c r="F2529" s="499"/>
      <c r="G2529" s="338">
        <v>22.222222222222221</v>
      </c>
    </row>
    <row r="2530" spans="1:7" hidden="1" x14ac:dyDescent="0.25">
      <c r="A2530" s="339" t="s">
        <v>324</v>
      </c>
      <c r="B2530" s="339" t="s">
        <v>354</v>
      </c>
      <c r="C2530" s="340" t="s">
        <v>24</v>
      </c>
      <c r="D2530" s="341">
        <v>45000</v>
      </c>
      <c r="E2530" s="506">
        <v>10000</v>
      </c>
      <c r="F2530" s="499"/>
      <c r="G2530" s="341">
        <v>22.222222222222221</v>
      </c>
    </row>
    <row r="2531" spans="1:7" hidden="1" x14ac:dyDescent="0.25">
      <c r="A2531" s="342" t="s">
        <v>324</v>
      </c>
      <c r="B2531" s="342" t="s">
        <v>366</v>
      </c>
      <c r="C2531" s="343" t="s">
        <v>38</v>
      </c>
      <c r="D2531" s="344">
        <v>25000</v>
      </c>
      <c r="E2531" s="502">
        <v>0</v>
      </c>
      <c r="F2531" s="499"/>
      <c r="G2531" s="344">
        <v>0</v>
      </c>
    </row>
    <row r="2532" spans="1:7" hidden="1" x14ac:dyDescent="0.25">
      <c r="A2532" s="342" t="s">
        <v>324</v>
      </c>
      <c r="B2532" s="342" t="s">
        <v>429</v>
      </c>
      <c r="C2532" s="343" t="s">
        <v>110</v>
      </c>
      <c r="D2532" s="344">
        <v>5000</v>
      </c>
      <c r="E2532" s="502">
        <v>0</v>
      </c>
      <c r="F2532" s="499"/>
      <c r="G2532" s="344">
        <v>0</v>
      </c>
    </row>
    <row r="2533" spans="1:7" hidden="1" x14ac:dyDescent="0.25">
      <c r="A2533" s="345" t="s">
        <v>1776</v>
      </c>
      <c r="B2533" s="345" t="s">
        <v>466</v>
      </c>
      <c r="C2533" s="346" t="s">
        <v>96</v>
      </c>
      <c r="D2533" s="347">
        <v>5000</v>
      </c>
      <c r="E2533" s="503">
        <v>0</v>
      </c>
      <c r="F2533" s="499"/>
      <c r="G2533" s="347">
        <v>0</v>
      </c>
    </row>
    <row r="2534" spans="1:7" hidden="1" x14ac:dyDescent="0.25">
      <c r="A2534" s="342" t="s">
        <v>324</v>
      </c>
      <c r="B2534" s="342" t="s">
        <v>401</v>
      </c>
      <c r="C2534" s="343" t="s">
        <v>104</v>
      </c>
      <c r="D2534" s="344">
        <v>20000</v>
      </c>
      <c r="E2534" s="502">
        <v>0</v>
      </c>
      <c r="F2534" s="499"/>
      <c r="G2534" s="344">
        <v>0</v>
      </c>
    </row>
    <row r="2535" spans="1:7" hidden="1" x14ac:dyDescent="0.25">
      <c r="A2535" s="345" t="s">
        <v>1777</v>
      </c>
      <c r="B2535" s="345" t="s">
        <v>294</v>
      </c>
      <c r="C2535" s="346" t="s">
        <v>101</v>
      </c>
      <c r="D2535" s="347">
        <v>5000</v>
      </c>
      <c r="E2535" s="503">
        <v>0</v>
      </c>
      <c r="F2535" s="499"/>
      <c r="G2535" s="347">
        <v>0</v>
      </c>
    </row>
    <row r="2536" spans="1:7" hidden="1" x14ac:dyDescent="0.25">
      <c r="A2536" s="345" t="s">
        <v>1778</v>
      </c>
      <c r="B2536" s="345" t="s">
        <v>296</v>
      </c>
      <c r="C2536" s="346" t="s">
        <v>104</v>
      </c>
      <c r="D2536" s="347">
        <v>15000</v>
      </c>
      <c r="E2536" s="503">
        <v>0</v>
      </c>
      <c r="F2536" s="499"/>
      <c r="G2536" s="347">
        <v>0</v>
      </c>
    </row>
    <row r="2537" spans="1:7" hidden="1" x14ac:dyDescent="0.25">
      <c r="A2537" s="342" t="s">
        <v>324</v>
      </c>
      <c r="B2537" s="342" t="s">
        <v>1191</v>
      </c>
      <c r="C2537" s="343" t="s">
        <v>1192</v>
      </c>
      <c r="D2537" s="344">
        <v>20000</v>
      </c>
      <c r="E2537" s="502">
        <v>10000</v>
      </c>
      <c r="F2537" s="499"/>
      <c r="G2537" s="344">
        <v>50</v>
      </c>
    </row>
    <row r="2538" spans="1:7" hidden="1" x14ac:dyDescent="0.25">
      <c r="A2538" s="342" t="s">
        <v>324</v>
      </c>
      <c r="B2538" s="342" t="s">
        <v>1779</v>
      </c>
      <c r="C2538" s="343" t="s">
        <v>1780</v>
      </c>
      <c r="D2538" s="344">
        <v>10000</v>
      </c>
      <c r="E2538" s="502">
        <v>0</v>
      </c>
      <c r="F2538" s="499"/>
      <c r="G2538" s="344">
        <v>0</v>
      </c>
    </row>
    <row r="2539" spans="1:7" hidden="1" x14ac:dyDescent="0.25">
      <c r="A2539" s="345" t="s">
        <v>1781</v>
      </c>
      <c r="B2539" s="345" t="s">
        <v>1782</v>
      </c>
      <c r="C2539" s="346" t="s">
        <v>1783</v>
      </c>
      <c r="D2539" s="347">
        <v>10000</v>
      </c>
      <c r="E2539" s="503">
        <v>0</v>
      </c>
      <c r="F2539" s="499"/>
      <c r="G2539" s="347">
        <v>0</v>
      </c>
    </row>
    <row r="2540" spans="1:7" hidden="1" x14ac:dyDescent="0.25">
      <c r="A2540" s="342" t="s">
        <v>324</v>
      </c>
      <c r="B2540" s="342" t="s">
        <v>1193</v>
      </c>
      <c r="C2540" s="343" t="s">
        <v>1194</v>
      </c>
      <c r="D2540" s="344">
        <v>10000</v>
      </c>
      <c r="E2540" s="502">
        <v>10000</v>
      </c>
      <c r="F2540" s="499"/>
      <c r="G2540" s="344">
        <v>100</v>
      </c>
    </row>
    <row r="2541" spans="1:7" hidden="1" x14ac:dyDescent="0.25">
      <c r="A2541" s="345" t="s">
        <v>1784</v>
      </c>
      <c r="B2541" s="345" t="s">
        <v>1693</v>
      </c>
      <c r="C2541" s="346" t="s">
        <v>1694</v>
      </c>
      <c r="D2541" s="347">
        <v>10000</v>
      </c>
      <c r="E2541" s="503">
        <v>10000</v>
      </c>
      <c r="F2541" s="499"/>
      <c r="G2541" s="347">
        <v>100</v>
      </c>
    </row>
    <row r="2542" spans="1:7" hidden="1" x14ac:dyDescent="0.25">
      <c r="A2542" s="327" t="s">
        <v>1254</v>
      </c>
      <c r="B2542" s="327" t="s">
        <v>1785</v>
      </c>
      <c r="C2542" s="328" t="s">
        <v>1786</v>
      </c>
      <c r="D2542" s="329">
        <v>329750</v>
      </c>
      <c r="E2542" s="507">
        <v>103200</v>
      </c>
      <c r="F2542" s="499"/>
      <c r="G2542" s="329">
        <v>31.296436694465505</v>
      </c>
    </row>
    <row r="2543" spans="1:7" hidden="1" x14ac:dyDescent="0.25">
      <c r="A2543" s="330" t="s">
        <v>349</v>
      </c>
      <c r="B2543" s="330" t="s">
        <v>350</v>
      </c>
      <c r="C2543" s="331" t="s">
        <v>351</v>
      </c>
      <c r="D2543" s="332">
        <v>329750</v>
      </c>
      <c r="E2543" s="504">
        <v>103200</v>
      </c>
      <c r="F2543" s="499"/>
      <c r="G2543" s="332">
        <v>31.296436694465505</v>
      </c>
    </row>
    <row r="2544" spans="1:7" hidden="1" x14ac:dyDescent="0.25">
      <c r="A2544" s="333" t="s">
        <v>349</v>
      </c>
      <c r="B2544" s="333" t="s">
        <v>62</v>
      </c>
      <c r="C2544" s="334" t="s">
        <v>351</v>
      </c>
      <c r="D2544" s="335">
        <v>329750</v>
      </c>
      <c r="E2544" s="505">
        <v>103200</v>
      </c>
      <c r="F2544" s="499"/>
      <c r="G2544" s="335">
        <v>31.296436694465505</v>
      </c>
    </row>
    <row r="2545" spans="1:7" hidden="1" x14ac:dyDescent="0.25">
      <c r="A2545" s="336" t="s">
        <v>352</v>
      </c>
      <c r="B2545" s="336" t="s">
        <v>353</v>
      </c>
      <c r="C2545" s="337" t="s">
        <v>339</v>
      </c>
      <c r="D2545" s="338">
        <v>329750</v>
      </c>
      <c r="E2545" s="498">
        <v>103200</v>
      </c>
      <c r="F2545" s="499"/>
      <c r="G2545" s="338">
        <v>31.296436694465505</v>
      </c>
    </row>
    <row r="2546" spans="1:7" hidden="1" x14ac:dyDescent="0.25">
      <c r="A2546" s="339" t="s">
        <v>324</v>
      </c>
      <c r="B2546" s="339" t="s">
        <v>354</v>
      </c>
      <c r="C2546" s="340" t="s">
        <v>24</v>
      </c>
      <c r="D2546" s="341">
        <v>329750</v>
      </c>
      <c r="E2546" s="506">
        <v>103200</v>
      </c>
      <c r="F2546" s="499"/>
      <c r="G2546" s="341">
        <v>31.296436694465505</v>
      </c>
    </row>
    <row r="2547" spans="1:7" hidden="1" x14ac:dyDescent="0.25">
      <c r="A2547" s="342" t="s">
        <v>324</v>
      </c>
      <c r="B2547" s="342" t="s">
        <v>366</v>
      </c>
      <c r="C2547" s="343" t="s">
        <v>38</v>
      </c>
      <c r="D2547" s="344">
        <v>329750</v>
      </c>
      <c r="E2547" s="502">
        <v>103200</v>
      </c>
      <c r="F2547" s="499"/>
      <c r="G2547" s="344">
        <v>31.296436694465505</v>
      </c>
    </row>
    <row r="2548" spans="1:7" hidden="1" x14ac:dyDescent="0.25">
      <c r="A2548" s="342" t="s">
        <v>324</v>
      </c>
      <c r="B2548" s="342" t="s">
        <v>429</v>
      </c>
      <c r="C2548" s="343" t="s">
        <v>110</v>
      </c>
      <c r="D2548" s="344">
        <v>15500</v>
      </c>
      <c r="E2548" s="502">
        <v>0</v>
      </c>
      <c r="F2548" s="499"/>
      <c r="G2548" s="344">
        <v>0</v>
      </c>
    </row>
    <row r="2549" spans="1:7" hidden="1" x14ac:dyDescent="0.25">
      <c r="A2549" s="345" t="s">
        <v>1787</v>
      </c>
      <c r="B2549" s="345" t="s">
        <v>436</v>
      </c>
      <c r="C2549" s="346" t="s">
        <v>98</v>
      </c>
      <c r="D2549" s="347">
        <v>15500</v>
      </c>
      <c r="E2549" s="503">
        <v>0</v>
      </c>
      <c r="F2549" s="499"/>
      <c r="G2549" s="347">
        <v>0</v>
      </c>
    </row>
    <row r="2550" spans="1:7" hidden="1" x14ac:dyDescent="0.25">
      <c r="A2550" s="342" t="s">
        <v>324</v>
      </c>
      <c r="B2550" s="342" t="s">
        <v>401</v>
      </c>
      <c r="C2550" s="343" t="s">
        <v>104</v>
      </c>
      <c r="D2550" s="344">
        <v>314250</v>
      </c>
      <c r="E2550" s="502">
        <v>103200</v>
      </c>
      <c r="F2550" s="499"/>
      <c r="G2550" s="344">
        <v>32.840095465393794</v>
      </c>
    </row>
    <row r="2551" spans="1:7" hidden="1" x14ac:dyDescent="0.25">
      <c r="A2551" s="345" t="s">
        <v>1788</v>
      </c>
      <c r="B2551" s="345" t="s">
        <v>294</v>
      </c>
      <c r="C2551" s="346" t="s">
        <v>101</v>
      </c>
      <c r="D2551" s="347">
        <v>43500</v>
      </c>
      <c r="E2551" s="503">
        <v>0</v>
      </c>
      <c r="F2551" s="499"/>
      <c r="G2551" s="347">
        <v>0</v>
      </c>
    </row>
    <row r="2552" spans="1:7" hidden="1" x14ac:dyDescent="0.25">
      <c r="A2552" s="345" t="s">
        <v>1789</v>
      </c>
      <c r="B2552" s="345" t="s">
        <v>296</v>
      </c>
      <c r="C2552" s="346" t="s">
        <v>104</v>
      </c>
      <c r="D2552" s="347">
        <v>270750</v>
      </c>
      <c r="E2552" s="503">
        <v>103200</v>
      </c>
      <c r="F2552" s="499"/>
      <c r="G2552" s="347">
        <v>38.116343490304708</v>
      </c>
    </row>
    <row r="2553" spans="1:7" hidden="1" x14ac:dyDescent="0.25">
      <c r="A2553" s="327" t="s">
        <v>1254</v>
      </c>
      <c r="B2553" s="327" t="s">
        <v>1790</v>
      </c>
      <c r="C2553" s="328" t="s">
        <v>1791</v>
      </c>
      <c r="D2553" s="329">
        <v>12482582.220000001</v>
      </c>
      <c r="E2553" s="507">
        <v>7928169.3399999999</v>
      </c>
      <c r="F2553" s="499"/>
      <c r="G2553" s="329">
        <v>63.513856350148679</v>
      </c>
    </row>
    <row r="2554" spans="1:7" hidden="1" x14ac:dyDescent="0.25">
      <c r="A2554" s="330" t="s">
        <v>349</v>
      </c>
      <c r="B2554" s="330" t="s">
        <v>350</v>
      </c>
      <c r="C2554" s="331" t="s">
        <v>351</v>
      </c>
      <c r="D2554" s="332">
        <v>482582.22</v>
      </c>
      <c r="E2554" s="504">
        <v>482582.22</v>
      </c>
      <c r="F2554" s="499"/>
      <c r="G2554" s="332">
        <v>100</v>
      </c>
    </row>
    <row r="2555" spans="1:7" hidden="1" x14ac:dyDescent="0.25">
      <c r="A2555" s="333" t="s">
        <v>349</v>
      </c>
      <c r="B2555" s="333" t="s">
        <v>62</v>
      </c>
      <c r="C2555" s="334" t="s">
        <v>351</v>
      </c>
      <c r="D2555" s="335">
        <v>482582.22</v>
      </c>
      <c r="E2555" s="505">
        <v>482582.22</v>
      </c>
      <c r="F2555" s="499"/>
      <c r="G2555" s="335">
        <v>100</v>
      </c>
    </row>
    <row r="2556" spans="1:7" hidden="1" x14ac:dyDescent="0.25">
      <c r="A2556" s="336" t="s">
        <v>352</v>
      </c>
      <c r="B2556" s="336" t="s">
        <v>353</v>
      </c>
      <c r="C2556" s="337" t="s">
        <v>339</v>
      </c>
      <c r="D2556" s="338">
        <v>482582.22</v>
      </c>
      <c r="E2556" s="498">
        <v>482582.22</v>
      </c>
      <c r="F2556" s="499"/>
      <c r="G2556" s="338">
        <v>100</v>
      </c>
    </row>
    <row r="2557" spans="1:7" hidden="1" x14ac:dyDescent="0.25">
      <c r="A2557" s="339" t="s">
        <v>324</v>
      </c>
      <c r="B2557" s="339" t="s">
        <v>354</v>
      </c>
      <c r="C2557" s="340" t="s">
        <v>24</v>
      </c>
      <c r="D2557" s="341">
        <v>482582.22</v>
      </c>
      <c r="E2557" s="506">
        <v>482582.22</v>
      </c>
      <c r="F2557" s="499"/>
      <c r="G2557" s="341">
        <v>100</v>
      </c>
    </row>
    <row r="2558" spans="1:7" hidden="1" x14ac:dyDescent="0.25">
      <c r="A2558" s="342" t="s">
        <v>324</v>
      </c>
      <c r="B2558" s="342" t="s">
        <v>562</v>
      </c>
      <c r="C2558" s="343" t="s">
        <v>563</v>
      </c>
      <c r="D2558" s="344">
        <v>482582.22</v>
      </c>
      <c r="E2558" s="502">
        <v>482582.22</v>
      </c>
      <c r="F2558" s="499"/>
      <c r="G2558" s="344">
        <v>100</v>
      </c>
    </row>
    <row r="2559" spans="1:7" hidden="1" x14ac:dyDescent="0.25">
      <c r="A2559" s="342" t="s">
        <v>324</v>
      </c>
      <c r="B2559" s="342" t="s">
        <v>564</v>
      </c>
      <c r="C2559" s="343" t="s">
        <v>565</v>
      </c>
      <c r="D2559" s="344">
        <v>482582.22</v>
      </c>
      <c r="E2559" s="502">
        <v>482582.22</v>
      </c>
      <c r="F2559" s="499"/>
      <c r="G2559" s="344">
        <v>100</v>
      </c>
    </row>
    <row r="2560" spans="1:7" hidden="1" x14ac:dyDescent="0.25">
      <c r="A2560" s="345" t="s">
        <v>1792</v>
      </c>
      <c r="B2560" s="345" t="s">
        <v>567</v>
      </c>
      <c r="C2560" s="346" t="s">
        <v>246</v>
      </c>
      <c r="D2560" s="347">
        <v>482582.22</v>
      </c>
      <c r="E2560" s="503">
        <v>482582.22</v>
      </c>
      <c r="F2560" s="499"/>
      <c r="G2560" s="347">
        <v>100</v>
      </c>
    </row>
    <row r="2561" spans="1:7" hidden="1" x14ac:dyDescent="0.25">
      <c r="A2561" s="330" t="s">
        <v>349</v>
      </c>
      <c r="B2561" s="330" t="s">
        <v>377</v>
      </c>
      <c r="C2561" s="331" t="s">
        <v>378</v>
      </c>
      <c r="D2561" s="332">
        <v>12000000</v>
      </c>
      <c r="E2561" s="504">
        <v>7445587.1200000001</v>
      </c>
      <c r="F2561" s="499"/>
      <c r="G2561" s="332">
        <v>62.046559333333335</v>
      </c>
    </row>
    <row r="2562" spans="1:7" hidden="1" x14ac:dyDescent="0.25">
      <c r="A2562" s="333" t="s">
        <v>349</v>
      </c>
      <c r="B2562" s="333" t="s">
        <v>1793</v>
      </c>
      <c r="C2562" s="334" t="s">
        <v>1794</v>
      </c>
      <c r="D2562" s="335">
        <v>12000000</v>
      </c>
      <c r="E2562" s="505">
        <v>7445587.1200000001</v>
      </c>
      <c r="F2562" s="499"/>
      <c r="G2562" s="335">
        <v>62.046559333333335</v>
      </c>
    </row>
    <row r="2563" spans="1:7" hidden="1" x14ac:dyDescent="0.25">
      <c r="A2563" s="336" t="s">
        <v>352</v>
      </c>
      <c r="B2563" s="336" t="s">
        <v>353</v>
      </c>
      <c r="C2563" s="337" t="s">
        <v>339</v>
      </c>
      <c r="D2563" s="338">
        <v>12000000</v>
      </c>
      <c r="E2563" s="498">
        <v>7445587.1200000001</v>
      </c>
      <c r="F2563" s="499"/>
      <c r="G2563" s="338">
        <v>62.046559333333335</v>
      </c>
    </row>
    <row r="2564" spans="1:7" hidden="1" x14ac:dyDescent="0.25">
      <c r="A2564" s="339" t="s">
        <v>324</v>
      </c>
      <c r="B2564" s="339" t="s">
        <v>354</v>
      </c>
      <c r="C2564" s="340" t="s">
        <v>24</v>
      </c>
      <c r="D2564" s="341">
        <v>12000000</v>
      </c>
      <c r="E2564" s="506">
        <v>7445587.1200000001</v>
      </c>
      <c r="F2564" s="499"/>
      <c r="G2564" s="341">
        <v>62.046559333333335</v>
      </c>
    </row>
    <row r="2565" spans="1:7" hidden="1" x14ac:dyDescent="0.25">
      <c r="A2565" s="342" t="s">
        <v>324</v>
      </c>
      <c r="B2565" s="342" t="s">
        <v>562</v>
      </c>
      <c r="C2565" s="343" t="s">
        <v>563</v>
      </c>
      <c r="D2565" s="344">
        <v>12000000</v>
      </c>
      <c r="E2565" s="502">
        <v>7445587.1200000001</v>
      </c>
      <c r="F2565" s="499"/>
      <c r="G2565" s="344">
        <v>62.046559333333335</v>
      </c>
    </row>
    <row r="2566" spans="1:7" hidden="1" x14ac:dyDescent="0.25">
      <c r="A2566" s="342" t="s">
        <v>324</v>
      </c>
      <c r="B2566" s="342" t="s">
        <v>564</v>
      </c>
      <c r="C2566" s="343" t="s">
        <v>565</v>
      </c>
      <c r="D2566" s="344">
        <v>12000000</v>
      </c>
      <c r="E2566" s="502">
        <v>7445587.1200000001</v>
      </c>
      <c r="F2566" s="499"/>
      <c r="G2566" s="344">
        <v>62.046559333333335</v>
      </c>
    </row>
    <row r="2567" spans="1:7" hidden="1" x14ac:dyDescent="0.25">
      <c r="A2567" s="345" t="s">
        <v>1795</v>
      </c>
      <c r="B2567" s="345" t="s">
        <v>567</v>
      </c>
      <c r="C2567" s="346" t="s">
        <v>246</v>
      </c>
      <c r="D2567" s="347">
        <v>12000000</v>
      </c>
      <c r="E2567" s="503">
        <v>7445587.1200000001</v>
      </c>
      <c r="F2567" s="499"/>
      <c r="G2567" s="347">
        <v>62.046559333333335</v>
      </c>
    </row>
    <row r="2568" spans="1:7" hidden="1" x14ac:dyDescent="0.25">
      <c r="A2568" s="327" t="s">
        <v>1254</v>
      </c>
      <c r="B2568" s="327" t="s">
        <v>1796</v>
      </c>
      <c r="C2568" s="328" t="s">
        <v>128</v>
      </c>
      <c r="D2568" s="329">
        <v>127864.1</v>
      </c>
      <c r="E2568" s="507">
        <v>85539.32</v>
      </c>
      <c r="F2568" s="499"/>
      <c r="G2568" s="329">
        <v>66.898621270552098</v>
      </c>
    </row>
    <row r="2569" spans="1:7" hidden="1" x14ac:dyDescent="0.25">
      <c r="A2569" s="330" t="s">
        <v>349</v>
      </c>
      <c r="B2569" s="330" t="s">
        <v>350</v>
      </c>
      <c r="C2569" s="331" t="s">
        <v>351</v>
      </c>
      <c r="D2569" s="332">
        <v>127864.1</v>
      </c>
      <c r="E2569" s="504">
        <v>85539.32</v>
      </c>
      <c r="F2569" s="499"/>
      <c r="G2569" s="332">
        <v>66.898621270552098</v>
      </c>
    </row>
    <row r="2570" spans="1:7" hidden="1" x14ac:dyDescent="0.25">
      <c r="A2570" s="333" t="s">
        <v>349</v>
      </c>
      <c r="B2570" s="333" t="s">
        <v>62</v>
      </c>
      <c r="C2570" s="334" t="s">
        <v>351</v>
      </c>
      <c r="D2570" s="335">
        <v>127864.1</v>
      </c>
      <c r="E2570" s="505">
        <v>85539.32</v>
      </c>
      <c r="F2570" s="499"/>
      <c r="G2570" s="335">
        <v>66.898621270552098</v>
      </c>
    </row>
    <row r="2571" spans="1:7" hidden="1" x14ac:dyDescent="0.25">
      <c r="A2571" s="336" t="s">
        <v>352</v>
      </c>
      <c r="B2571" s="336" t="s">
        <v>936</v>
      </c>
      <c r="C2571" s="337" t="s">
        <v>937</v>
      </c>
      <c r="D2571" s="338">
        <v>124864.1</v>
      </c>
      <c r="E2571" s="498">
        <v>85539.32</v>
      </c>
      <c r="F2571" s="499"/>
      <c r="G2571" s="338">
        <v>68.505935653242204</v>
      </c>
    </row>
    <row r="2572" spans="1:7" hidden="1" x14ac:dyDescent="0.25">
      <c r="A2572" s="339" t="s">
        <v>324</v>
      </c>
      <c r="B2572" s="339" t="s">
        <v>354</v>
      </c>
      <c r="C2572" s="340" t="s">
        <v>24</v>
      </c>
      <c r="D2572" s="341">
        <v>124864.1</v>
      </c>
      <c r="E2572" s="506">
        <v>85539.32</v>
      </c>
      <c r="F2572" s="499"/>
      <c r="G2572" s="341">
        <v>68.505935653242204</v>
      </c>
    </row>
    <row r="2573" spans="1:7" hidden="1" x14ac:dyDescent="0.25">
      <c r="A2573" s="342" t="s">
        <v>324</v>
      </c>
      <c r="B2573" s="342" t="s">
        <v>366</v>
      </c>
      <c r="C2573" s="343" t="s">
        <v>38</v>
      </c>
      <c r="D2573" s="344">
        <v>124864.1</v>
      </c>
      <c r="E2573" s="502">
        <v>85539.32</v>
      </c>
      <c r="F2573" s="499"/>
      <c r="G2573" s="344">
        <v>68.505935653242204</v>
      </c>
    </row>
    <row r="2574" spans="1:7" hidden="1" x14ac:dyDescent="0.25">
      <c r="A2574" s="342" t="s">
        <v>324</v>
      </c>
      <c r="B2574" s="342" t="s">
        <v>401</v>
      </c>
      <c r="C2574" s="343" t="s">
        <v>104</v>
      </c>
      <c r="D2574" s="344">
        <v>124864.1</v>
      </c>
      <c r="E2574" s="502">
        <v>85539.32</v>
      </c>
      <c r="F2574" s="499"/>
      <c r="G2574" s="344">
        <v>68.505935653242204</v>
      </c>
    </row>
    <row r="2575" spans="1:7" hidden="1" x14ac:dyDescent="0.25">
      <c r="A2575" s="345" t="s">
        <v>1797</v>
      </c>
      <c r="B2575" s="345" t="s">
        <v>296</v>
      </c>
      <c r="C2575" s="346" t="s">
        <v>104</v>
      </c>
      <c r="D2575" s="347">
        <v>124864.1</v>
      </c>
      <c r="E2575" s="503">
        <v>85539.32</v>
      </c>
      <c r="F2575" s="499"/>
      <c r="G2575" s="347">
        <v>68.505935653242204</v>
      </c>
    </row>
    <row r="2576" spans="1:7" hidden="1" x14ac:dyDescent="0.25">
      <c r="A2576" s="336" t="s">
        <v>352</v>
      </c>
      <c r="B2576" s="336" t="s">
        <v>353</v>
      </c>
      <c r="C2576" s="337" t="s">
        <v>339</v>
      </c>
      <c r="D2576" s="338">
        <v>3000</v>
      </c>
      <c r="E2576" s="498">
        <v>0</v>
      </c>
      <c r="F2576" s="499"/>
      <c r="G2576" s="338">
        <v>0</v>
      </c>
    </row>
    <row r="2577" spans="1:7" hidden="1" x14ac:dyDescent="0.25">
      <c r="A2577" s="339" t="s">
        <v>324</v>
      </c>
      <c r="B2577" s="339" t="s">
        <v>354</v>
      </c>
      <c r="C2577" s="340" t="s">
        <v>24</v>
      </c>
      <c r="D2577" s="341">
        <v>3000</v>
      </c>
      <c r="E2577" s="506">
        <v>0</v>
      </c>
      <c r="F2577" s="499"/>
      <c r="G2577" s="341">
        <v>0</v>
      </c>
    </row>
    <row r="2578" spans="1:7" hidden="1" x14ac:dyDescent="0.25">
      <c r="A2578" s="342" t="s">
        <v>324</v>
      </c>
      <c r="B2578" s="342" t="s">
        <v>366</v>
      </c>
      <c r="C2578" s="343" t="s">
        <v>38</v>
      </c>
      <c r="D2578" s="344">
        <v>3000</v>
      </c>
      <c r="E2578" s="502">
        <v>0</v>
      </c>
      <c r="F2578" s="499"/>
      <c r="G2578" s="344">
        <v>0</v>
      </c>
    </row>
    <row r="2579" spans="1:7" hidden="1" x14ac:dyDescent="0.25">
      <c r="A2579" s="342" t="s">
        <v>324</v>
      </c>
      <c r="B2579" s="342" t="s">
        <v>401</v>
      </c>
      <c r="C2579" s="343" t="s">
        <v>104</v>
      </c>
      <c r="D2579" s="344">
        <v>3000</v>
      </c>
      <c r="E2579" s="502">
        <v>0</v>
      </c>
      <c r="F2579" s="499"/>
      <c r="G2579" s="344">
        <v>0</v>
      </c>
    </row>
    <row r="2580" spans="1:7" hidden="1" x14ac:dyDescent="0.25">
      <c r="A2580" s="345" t="s">
        <v>1798</v>
      </c>
      <c r="B2580" s="345" t="s">
        <v>294</v>
      </c>
      <c r="C2580" s="346" t="s">
        <v>101</v>
      </c>
      <c r="D2580" s="347">
        <v>3000</v>
      </c>
      <c r="E2580" s="503">
        <v>0</v>
      </c>
      <c r="F2580" s="499"/>
      <c r="G2580" s="347">
        <v>0</v>
      </c>
    </row>
    <row r="2581" spans="1:7" hidden="1" x14ac:dyDescent="0.25">
      <c r="A2581" s="327" t="s">
        <v>1254</v>
      </c>
      <c r="B2581" s="327" t="s">
        <v>1799</v>
      </c>
      <c r="C2581" s="328" t="s">
        <v>130</v>
      </c>
      <c r="D2581" s="329">
        <v>162125</v>
      </c>
      <c r="E2581" s="507">
        <v>83000</v>
      </c>
      <c r="F2581" s="499"/>
      <c r="G2581" s="329">
        <v>51.195065535851967</v>
      </c>
    </row>
    <row r="2582" spans="1:7" hidden="1" x14ac:dyDescent="0.25">
      <c r="A2582" s="330" t="s">
        <v>349</v>
      </c>
      <c r="B2582" s="330" t="s">
        <v>350</v>
      </c>
      <c r="C2582" s="331" t="s">
        <v>351</v>
      </c>
      <c r="D2582" s="332">
        <v>162125</v>
      </c>
      <c r="E2582" s="504">
        <v>83000</v>
      </c>
      <c r="F2582" s="499"/>
      <c r="G2582" s="332">
        <v>51.195065535851967</v>
      </c>
    </row>
    <row r="2583" spans="1:7" hidden="1" x14ac:dyDescent="0.25">
      <c r="A2583" s="333" t="s">
        <v>349</v>
      </c>
      <c r="B2583" s="333" t="s">
        <v>62</v>
      </c>
      <c r="C2583" s="334" t="s">
        <v>351</v>
      </c>
      <c r="D2583" s="335">
        <v>162125</v>
      </c>
      <c r="E2583" s="505">
        <v>83000</v>
      </c>
      <c r="F2583" s="499"/>
      <c r="G2583" s="335">
        <v>51.195065535851967</v>
      </c>
    </row>
    <row r="2584" spans="1:7" hidden="1" x14ac:dyDescent="0.25">
      <c r="A2584" s="336" t="s">
        <v>352</v>
      </c>
      <c r="B2584" s="336" t="s">
        <v>732</v>
      </c>
      <c r="C2584" s="337" t="s">
        <v>733</v>
      </c>
      <c r="D2584" s="338">
        <v>83000</v>
      </c>
      <c r="E2584" s="498">
        <v>83000</v>
      </c>
      <c r="F2584" s="499"/>
      <c r="G2584" s="338">
        <v>100</v>
      </c>
    </row>
    <row r="2585" spans="1:7" hidden="1" x14ac:dyDescent="0.25">
      <c r="A2585" s="339" t="s">
        <v>324</v>
      </c>
      <c r="B2585" s="339" t="s">
        <v>354</v>
      </c>
      <c r="C2585" s="340" t="s">
        <v>24</v>
      </c>
      <c r="D2585" s="341">
        <v>83000</v>
      </c>
      <c r="E2585" s="506">
        <v>83000</v>
      </c>
      <c r="F2585" s="499"/>
      <c r="G2585" s="341">
        <v>100</v>
      </c>
    </row>
    <row r="2586" spans="1:7" hidden="1" x14ac:dyDescent="0.25">
      <c r="A2586" s="342" t="s">
        <v>324</v>
      </c>
      <c r="B2586" s="342" t="s">
        <v>366</v>
      </c>
      <c r="C2586" s="343" t="s">
        <v>38</v>
      </c>
      <c r="D2586" s="344">
        <v>83000</v>
      </c>
      <c r="E2586" s="502">
        <v>83000</v>
      </c>
      <c r="F2586" s="499"/>
      <c r="G2586" s="344">
        <v>100</v>
      </c>
    </row>
    <row r="2587" spans="1:7" hidden="1" x14ac:dyDescent="0.25">
      <c r="A2587" s="342" t="s">
        <v>324</v>
      </c>
      <c r="B2587" s="342" t="s">
        <v>401</v>
      </c>
      <c r="C2587" s="343" t="s">
        <v>104</v>
      </c>
      <c r="D2587" s="344">
        <v>83000</v>
      </c>
      <c r="E2587" s="502">
        <v>83000</v>
      </c>
      <c r="F2587" s="499"/>
      <c r="G2587" s="344">
        <v>100</v>
      </c>
    </row>
    <row r="2588" spans="1:7" hidden="1" x14ac:dyDescent="0.25">
      <c r="A2588" s="345" t="s">
        <v>1800</v>
      </c>
      <c r="B2588" s="345" t="s">
        <v>296</v>
      </c>
      <c r="C2588" s="346" t="s">
        <v>104</v>
      </c>
      <c r="D2588" s="347">
        <v>83000</v>
      </c>
      <c r="E2588" s="503">
        <v>83000</v>
      </c>
      <c r="F2588" s="499"/>
      <c r="G2588" s="347">
        <v>100</v>
      </c>
    </row>
    <row r="2589" spans="1:7" hidden="1" x14ac:dyDescent="0.25">
      <c r="A2589" s="336" t="s">
        <v>352</v>
      </c>
      <c r="B2589" s="336" t="s">
        <v>353</v>
      </c>
      <c r="C2589" s="337" t="s">
        <v>339</v>
      </c>
      <c r="D2589" s="338">
        <v>79125</v>
      </c>
      <c r="E2589" s="498">
        <v>0</v>
      </c>
      <c r="F2589" s="499"/>
      <c r="G2589" s="338">
        <v>0</v>
      </c>
    </row>
    <row r="2590" spans="1:7" hidden="1" x14ac:dyDescent="0.25">
      <c r="A2590" s="339" t="s">
        <v>324</v>
      </c>
      <c r="B2590" s="339" t="s">
        <v>354</v>
      </c>
      <c r="C2590" s="340" t="s">
        <v>24</v>
      </c>
      <c r="D2590" s="341">
        <v>79125</v>
      </c>
      <c r="E2590" s="506">
        <v>0</v>
      </c>
      <c r="F2590" s="499"/>
      <c r="G2590" s="341">
        <v>0</v>
      </c>
    </row>
    <row r="2591" spans="1:7" hidden="1" x14ac:dyDescent="0.25">
      <c r="A2591" s="342" t="s">
        <v>324</v>
      </c>
      <c r="B2591" s="342" t="s">
        <v>366</v>
      </c>
      <c r="C2591" s="343" t="s">
        <v>38</v>
      </c>
      <c r="D2591" s="344">
        <v>79125</v>
      </c>
      <c r="E2591" s="502">
        <v>0</v>
      </c>
      <c r="F2591" s="499"/>
      <c r="G2591" s="344">
        <v>0</v>
      </c>
    </row>
    <row r="2592" spans="1:7" hidden="1" x14ac:dyDescent="0.25">
      <c r="A2592" s="342" t="s">
        <v>324</v>
      </c>
      <c r="B2592" s="342" t="s">
        <v>401</v>
      </c>
      <c r="C2592" s="343" t="s">
        <v>104</v>
      </c>
      <c r="D2592" s="344">
        <v>79125</v>
      </c>
      <c r="E2592" s="502">
        <v>0</v>
      </c>
      <c r="F2592" s="499"/>
      <c r="G2592" s="344">
        <v>0</v>
      </c>
    </row>
    <row r="2593" spans="1:7" hidden="1" x14ac:dyDescent="0.25">
      <c r="A2593" s="345" t="s">
        <v>1801</v>
      </c>
      <c r="B2593" s="345" t="s">
        <v>296</v>
      </c>
      <c r="C2593" s="346" t="s">
        <v>104</v>
      </c>
      <c r="D2593" s="347">
        <v>79125</v>
      </c>
      <c r="E2593" s="503">
        <v>0</v>
      </c>
      <c r="F2593" s="499"/>
      <c r="G2593" s="347">
        <v>0</v>
      </c>
    </row>
    <row r="2594" spans="1:7" x14ac:dyDescent="0.25">
      <c r="A2594" s="327" t="s">
        <v>1254</v>
      </c>
      <c r="B2594" s="327" t="s">
        <v>1802</v>
      </c>
      <c r="C2594" s="328" t="s">
        <v>1803</v>
      </c>
      <c r="D2594" s="329">
        <v>4952200</v>
      </c>
      <c r="E2594" s="507">
        <v>4936201.4000000004</v>
      </c>
      <c r="F2594" s="499"/>
      <c r="G2594" s="329">
        <v>99.676939542021728</v>
      </c>
    </row>
    <row r="2595" spans="1:7" x14ac:dyDescent="0.25">
      <c r="A2595" s="330" t="s">
        <v>349</v>
      </c>
      <c r="B2595" s="330" t="s">
        <v>350</v>
      </c>
      <c r="C2595" s="331" t="s">
        <v>351</v>
      </c>
      <c r="D2595" s="332">
        <v>3592485.15</v>
      </c>
      <c r="E2595" s="504">
        <v>3576488.75</v>
      </c>
      <c r="F2595" s="499"/>
      <c r="G2595" s="332">
        <v>99.554726064768843</v>
      </c>
    </row>
    <row r="2596" spans="1:7" x14ac:dyDescent="0.25">
      <c r="A2596" s="333" t="s">
        <v>349</v>
      </c>
      <c r="B2596" s="333" t="s">
        <v>62</v>
      </c>
      <c r="C2596" s="334" t="s">
        <v>351</v>
      </c>
      <c r="D2596" s="335">
        <v>3592485.15</v>
      </c>
      <c r="E2596" s="505">
        <v>3576488.75</v>
      </c>
      <c r="F2596" s="499"/>
      <c r="G2596" s="335">
        <v>99.554726064768843</v>
      </c>
    </row>
    <row r="2597" spans="1:7" hidden="1" x14ac:dyDescent="0.25">
      <c r="A2597" s="336" t="s">
        <v>352</v>
      </c>
      <c r="B2597" s="336" t="s">
        <v>411</v>
      </c>
      <c r="C2597" s="337" t="s">
        <v>412</v>
      </c>
      <c r="D2597" s="338">
        <v>0</v>
      </c>
      <c r="E2597" s="498">
        <v>70045.289999999994</v>
      </c>
      <c r="F2597" s="499"/>
      <c r="G2597" s="338">
        <v>0</v>
      </c>
    </row>
    <row r="2598" spans="1:7" hidden="1" x14ac:dyDescent="0.25">
      <c r="A2598" s="339" t="s">
        <v>324</v>
      </c>
      <c r="B2598" s="339" t="s">
        <v>354</v>
      </c>
      <c r="C2598" s="340" t="s">
        <v>24</v>
      </c>
      <c r="D2598" s="341">
        <v>0</v>
      </c>
      <c r="E2598" s="506">
        <v>70045.289999999994</v>
      </c>
      <c r="F2598" s="499"/>
      <c r="G2598" s="341">
        <v>0</v>
      </c>
    </row>
    <row r="2599" spans="1:7" hidden="1" x14ac:dyDescent="0.25">
      <c r="A2599" s="342" t="s">
        <v>324</v>
      </c>
      <c r="B2599" s="342" t="s">
        <v>355</v>
      </c>
      <c r="C2599" s="343" t="s">
        <v>25</v>
      </c>
      <c r="D2599" s="344">
        <v>0</v>
      </c>
      <c r="E2599" s="502">
        <v>64272.65</v>
      </c>
      <c r="F2599" s="499"/>
      <c r="G2599" s="344">
        <v>0</v>
      </c>
    </row>
    <row r="2600" spans="1:7" hidden="1" x14ac:dyDescent="0.25">
      <c r="A2600" s="342" t="s">
        <v>324</v>
      </c>
      <c r="B2600" s="342" t="s">
        <v>356</v>
      </c>
      <c r="C2600" s="343" t="s">
        <v>133</v>
      </c>
      <c r="D2600" s="344">
        <v>0</v>
      </c>
      <c r="E2600" s="502">
        <v>51831.02</v>
      </c>
      <c r="F2600" s="499"/>
      <c r="G2600" s="344">
        <v>0</v>
      </c>
    </row>
    <row r="2601" spans="1:7" hidden="1" x14ac:dyDescent="0.25">
      <c r="A2601" s="345" t="s">
        <v>1804</v>
      </c>
      <c r="B2601" s="345" t="s">
        <v>297</v>
      </c>
      <c r="C2601" s="346" t="s">
        <v>134</v>
      </c>
      <c r="D2601" s="347">
        <v>0</v>
      </c>
      <c r="E2601" s="503">
        <v>51831.02</v>
      </c>
      <c r="F2601" s="499"/>
      <c r="G2601" s="347">
        <v>0</v>
      </c>
    </row>
    <row r="2602" spans="1:7" hidden="1" x14ac:dyDescent="0.25">
      <c r="A2602" s="342" t="s">
        <v>324</v>
      </c>
      <c r="B2602" s="342" t="s">
        <v>361</v>
      </c>
      <c r="C2602" s="343" t="s">
        <v>135</v>
      </c>
      <c r="D2602" s="344">
        <v>0</v>
      </c>
      <c r="E2602" s="502">
        <v>2250</v>
      </c>
      <c r="F2602" s="499"/>
      <c r="G2602" s="344">
        <v>0</v>
      </c>
    </row>
    <row r="2603" spans="1:7" hidden="1" x14ac:dyDescent="0.25">
      <c r="A2603" s="345" t="s">
        <v>1805</v>
      </c>
      <c r="B2603" s="345" t="s">
        <v>298</v>
      </c>
      <c r="C2603" s="346" t="s">
        <v>135</v>
      </c>
      <c r="D2603" s="347">
        <v>0</v>
      </c>
      <c r="E2603" s="503">
        <v>2250</v>
      </c>
      <c r="F2603" s="499"/>
      <c r="G2603" s="347">
        <v>0</v>
      </c>
    </row>
    <row r="2604" spans="1:7" hidden="1" x14ac:dyDescent="0.25">
      <c r="A2604" s="342" t="s">
        <v>324</v>
      </c>
      <c r="B2604" s="342" t="s">
        <v>363</v>
      </c>
      <c r="C2604" s="343" t="s">
        <v>136</v>
      </c>
      <c r="D2604" s="344">
        <v>0</v>
      </c>
      <c r="E2604" s="502">
        <v>10191.629999999999</v>
      </c>
      <c r="F2604" s="499"/>
      <c r="G2604" s="344">
        <v>0</v>
      </c>
    </row>
    <row r="2605" spans="1:7" hidden="1" x14ac:dyDescent="0.25">
      <c r="A2605" s="345" t="s">
        <v>1806</v>
      </c>
      <c r="B2605" s="345" t="s">
        <v>299</v>
      </c>
      <c r="C2605" s="346" t="s">
        <v>365</v>
      </c>
      <c r="D2605" s="347">
        <v>0</v>
      </c>
      <c r="E2605" s="503">
        <v>10191.629999999999</v>
      </c>
      <c r="F2605" s="499"/>
      <c r="G2605" s="347">
        <v>0</v>
      </c>
    </row>
    <row r="2606" spans="1:7" hidden="1" x14ac:dyDescent="0.25">
      <c r="A2606" s="342" t="s">
        <v>324</v>
      </c>
      <c r="B2606" s="342" t="s">
        <v>366</v>
      </c>
      <c r="C2606" s="343" t="s">
        <v>38</v>
      </c>
      <c r="D2606" s="344">
        <v>0</v>
      </c>
      <c r="E2606" s="502">
        <v>5772.64</v>
      </c>
      <c r="F2606" s="499"/>
      <c r="G2606" s="344">
        <v>0</v>
      </c>
    </row>
    <row r="2607" spans="1:7" hidden="1" x14ac:dyDescent="0.25">
      <c r="A2607" s="342" t="s">
        <v>324</v>
      </c>
      <c r="B2607" s="342" t="s">
        <v>367</v>
      </c>
      <c r="C2607" s="343" t="s">
        <v>138</v>
      </c>
      <c r="D2607" s="344">
        <v>0</v>
      </c>
      <c r="E2607" s="502">
        <v>5772.64</v>
      </c>
      <c r="F2607" s="499"/>
      <c r="G2607" s="344">
        <v>0</v>
      </c>
    </row>
    <row r="2608" spans="1:7" hidden="1" x14ac:dyDescent="0.25">
      <c r="A2608" s="345" t="s">
        <v>1807</v>
      </c>
      <c r="B2608" s="345" t="s">
        <v>300</v>
      </c>
      <c r="C2608" s="346" t="s">
        <v>87</v>
      </c>
      <c r="D2608" s="347">
        <v>0</v>
      </c>
      <c r="E2608" s="503">
        <v>0</v>
      </c>
      <c r="F2608" s="499"/>
      <c r="G2608" s="347">
        <v>0</v>
      </c>
    </row>
    <row r="2609" spans="1:13" hidden="1" x14ac:dyDescent="0.25">
      <c r="A2609" s="345" t="s">
        <v>1808</v>
      </c>
      <c r="B2609" s="345" t="s">
        <v>301</v>
      </c>
      <c r="C2609" s="346" t="s">
        <v>371</v>
      </c>
      <c r="D2609" s="347">
        <v>0</v>
      </c>
      <c r="E2609" s="503">
        <v>5772.64</v>
      </c>
      <c r="F2609" s="499"/>
      <c r="G2609" s="347">
        <v>0</v>
      </c>
    </row>
    <row r="2610" spans="1:13" hidden="1" x14ac:dyDescent="0.25">
      <c r="A2610" s="336" t="s">
        <v>352</v>
      </c>
      <c r="B2610" s="336" t="s">
        <v>452</v>
      </c>
      <c r="C2610" s="337" t="s">
        <v>453</v>
      </c>
      <c r="D2610" s="338">
        <v>0</v>
      </c>
      <c r="E2610" s="498">
        <v>66836.37</v>
      </c>
      <c r="F2610" s="499"/>
      <c r="G2610" s="338">
        <v>0</v>
      </c>
    </row>
    <row r="2611" spans="1:13" hidden="1" x14ac:dyDescent="0.25">
      <c r="A2611" s="339" t="s">
        <v>324</v>
      </c>
      <c r="B2611" s="339" t="s">
        <v>354</v>
      </c>
      <c r="C2611" s="340" t="s">
        <v>24</v>
      </c>
      <c r="D2611" s="341">
        <v>0</v>
      </c>
      <c r="E2611" s="506">
        <v>66836.37</v>
      </c>
      <c r="F2611" s="499"/>
      <c r="G2611" s="341">
        <v>0</v>
      </c>
    </row>
    <row r="2612" spans="1:13" hidden="1" x14ac:dyDescent="0.25">
      <c r="A2612" s="342" t="s">
        <v>324</v>
      </c>
      <c r="B2612" s="342" t="s">
        <v>355</v>
      </c>
      <c r="C2612" s="343" t="s">
        <v>25</v>
      </c>
      <c r="D2612" s="344">
        <v>0</v>
      </c>
      <c r="E2612" s="502">
        <v>47251.62</v>
      </c>
      <c r="F2612" s="499"/>
      <c r="G2612" s="344">
        <v>0</v>
      </c>
    </row>
    <row r="2613" spans="1:13" hidden="1" x14ac:dyDescent="0.25">
      <c r="A2613" s="342" t="s">
        <v>324</v>
      </c>
      <c r="B2613" s="342" t="s">
        <v>356</v>
      </c>
      <c r="C2613" s="343" t="s">
        <v>133</v>
      </c>
      <c r="D2613" s="344">
        <v>0</v>
      </c>
      <c r="E2613" s="502">
        <v>0</v>
      </c>
      <c r="F2613" s="499"/>
      <c r="G2613" s="344">
        <v>0</v>
      </c>
    </row>
    <row r="2614" spans="1:13" hidden="1" x14ac:dyDescent="0.25">
      <c r="A2614" s="345" t="s">
        <v>1809</v>
      </c>
      <c r="B2614" s="345" t="s">
        <v>297</v>
      </c>
      <c r="C2614" s="346" t="s">
        <v>134</v>
      </c>
      <c r="D2614" s="347">
        <v>0</v>
      </c>
      <c r="E2614" s="503">
        <v>0</v>
      </c>
      <c r="F2614" s="499"/>
      <c r="G2614" s="347">
        <v>0</v>
      </c>
    </row>
    <row r="2615" spans="1:13" hidden="1" x14ac:dyDescent="0.25">
      <c r="A2615" s="342" t="s">
        <v>324</v>
      </c>
      <c r="B2615" s="342" t="s">
        <v>361</v>
      </c>
      <c r="C2615" s="343" t="s">
        <v>135</v>
      </c>
      <c r="D2615" s="344">
        <v>0</v>
      </c>
      <c r="E2615" s="502">
        <v>8250</v>
      </c>
      <c r="F2615" s="499"/>
      <c r="G2615" s="344">
        <v>0</v>
      </c>
    </row>
    <row r="2616" spans="1:13" hidden="1" x14ac:dyDescent="0.25">
      <c r="A2616" s="345" t="s">
        <v>1810</v>
      </c>
      <c r="B2616" s="345" t="s">
        <v>298</v>
      </c>
      <c r="C2616" s="346" t="s">
        <v>135</v>
      </c>
      <c r="D2616" s="347">
        <v>0</v>
      </c>
      <c r="E2616" s="503">
        <v>8250</v>
      </c>
      <c r="F2616" s="499"/>
      <c r="G2616" s="347">
        <v>0</v>
      </c>
    </row>
    <row r="2617" spans="1:13" hidden="1" x14ac:dyDescent="0.25">
      <c r="A2617" s="342" t="s">
        <v>324</v>
      </c>
      <c r="B2617" s="342" t="s">
        <v>363</v>
      </c>
      <c r="C2617" s="343" t="s">
        <v>136</v>
      </c>
      <c r="D2617" s="344">
        <v>0</v>
      </c>
      <c r="E2617" s="502">
        <v>39001.620000000003</v>
      </c>
      <c r="F2617" s="499"/>
      <c r="G2617" s="344">
        <v>0</v>
      </c>
    </row>
    <row r="2618" spans="1:13" hidden="1" x14ac:dyDescent="0.25">
      <c r="A2618" s="345" t="s">
        <v>1811</v>
      </c>
      <c r="B2618" s="345" t="s">
        <v>299</v>
      </c>
      <c r="C2618" s="346" t="s">
        <v>365</v>
      </c>
      <c r="D2618" s="347">
        <v>0</v>
      </c>
      <c r="E2618" s="503">
        <v>39001.620000000003</v>
      </c>
      <c r="F2618" s="499"/>
      <c r="G2618" s="347">
        <v>0</v>
      </c>
    </row>
    <row r="2619" spans="1:13" hidden="1" x14ac:dyDescent="0.25">
      <c r="A2619" s="342" t="s">
        <v>324</v>
      </c>
      <c r="B2619" s="342" t="s">
        <v>366</v>
      </c>
      <c r="C2619" s="343" t="s">
        <v>38</v>
      </c>
      <c r="D2619" s="344">
        <v>0</v>
      </c>
      <c r="E2619" s="502">
        <v>19584.75</v>
      </c>
      <c r="F2619" s="499"/>
      <c r="G2619" s="344">
        <v>0</v>
      </c>
    </row>
    <row r="2620" spans="1:13" hidden="1" x14ac:dyDescent="0.25">
      <c r="A2620" s="342" t="s">
        <v>324</v>
      </c>
      <c r="B2620" s="342" t="s">
        <v>367</v>
      </c>
      <c r="C2620" s="343" t="s">
        <v>138</v>
      </c>
      <c r="D2620" s="344">
        <v>0</v>
      </c>
      <c r="E2620" s="502">
        <v>19584.75</v>
      </c>
      <c r="F2620" s="499"/>
      <c r="G2620" s="344">
        <v>0</v>
      </c>
    </row>
    <row r="2621" spans="1:13" hidden="1" x14ac:dyDescent="0.25">
      <c r="A2621" s="345" t="s">
        <v>1812</v>
      </c>
      <c r="B2621" s="345" t="s">
        <v>300</v>
      </c>
      <c r="C2621" s="346" t="s">
        <v>87</v>
      </c>
      <c r="D2621" s="347">
        <v>0</v>
      </c>
      <c r="E2621" s="503">
        <v>0</v>
      </c>
      <c r="F2621" s="499"/>
      <c r="G2621" s="347">
        <v>0</v>
      </c>
    </row>
    <row r="2622" spans="1:13" hidden="1" x14ac:dyDescent="0.25">
      <c r="A2622" s="345" t="s">
        <v>1813</v>
      </c>
      <c r="B2622" s="345" t="s">
        <v>301</v>
      </c>
      <c r="C2622" s="346" t="s">
        <v>371</v>
      </c>
      <c r="D2622" s="347">
        <v>0</v>
      </c>
      <c r="E2622" s="503">
        <v>19584.75</v>
      </c>
      <c r="F2622" s="499"/>
      <c r="G2622" s="347">
        <v>0</v>
      </c>
    </row>
    <row r="2623" spans="1:13" x14ac:dyDescent="0.25">
      <c r="A2623" s="336" t="s">
        <v>352</v>
      </c>
      <c r="B2623" s="336" t="s">
        <v>477</v>
      </c>
      <c r="C2623" s="337" t="s">
        <v>478</v>
      </c>
      <c r="D2623" s="338">
        <v>0</v>
      </c>
      <c r="E2623" s="498">
        <v>130525.68</v>
      </c>
      <c r="F2623" s="499"/>
      <c r="G2623" s="338">
        <v>0</v>
      </c>
      <c r="L2623" s="498">
        <f t="shared" ref="L2623" si="2">E2623/$L$11</f>
        <v>17323.734819828787</v>
      </c>
      <c r="M2623" s="499"/>
    </row>
    <row r="2624" spans="1:13" x14ac:dyDescent="0.25">
      <c r="A2624" s="339" t="s">
        <v>324</v>
      </c>
      <c r="B2624" s="339" t="s">
        <v>354</v>
      </c>
      <c r="C2624" s="340" t="s">
        <v>24</v>
      </c>
      <c r="D2624" s="341">
        <v>0</v>
      </c>
      <c r="E2624" s="506">
        <v>130525.68</v>
      </c>
      <c r="F2624" s="499"/>
      <c r="G2624" s="341">
        <v>0</v>
      </c>
      <c r="L2624" s="502"/>
      <c r="M2624" s="499"/>
    </row>
    <row r="2625" spans="1:13" x14ac:dyDescent="0.25">
      <c r="A2625" s="342" t="s">
        <v>324</v>
      </c>
      <c r="B2625" s="342" t="s">
        <v>355</v>
      </c>
      <c r="C2625" s="343" t="s">
        <v>25</v>
      </c>
      <c r="D2625" s="344">
        <v>0</v>
      </c>
      <c r="E2625" s="502">
        <v>129792.88</v>
      </c>
      <c r="F2625" s="499"/>
      <c r="G2625" s="344">
        <v>0</v>
      </c>
      <c r="L2625" s="502"/>
      <c r="M2625" s="499"/>
    </row>
    <row r="2626" spans="1:13" x14ac:dyDescent="0.25">
      <c r="A2626" s="342" t="s">
        <v>324</v>
      </c>
      <c r="B2626" s="342" t="s">
        <v>356</v>
      </c>
      <c r="C2626" s="343" t="s">
        <v>133</v>
      </c>
      <c r="D2626" s="344">
        <v>0</v>
      </c>
      <c r="E2626" s="502">
        <v>104883.81</v>
      </c>
      <c r="F2626" s="499"/>
      <c r="G2626" s="344">
        <v>0</v>
      </c>
      <c r="L2626" s="502"/>
      <c r="M2626" s="499"/>
    </row>
    <row r="2627" spans="1:13" x14ac:dyDescent="0.25">
      <c r="A2627" s="345" t="s">
        <v>1814</v>
      </c>
      <c r="B2627" s="345" t="s">
        <v>297</v>
      </c>
      <c r="C2627" s="346" t="s">
        <v>134</v>
      </c>
      <c r="D2627" s="347">
        <v>0</v>
      </c>
      <c r="E2627" s="503">
        <v>104883.81</v>
      </c>
      <c r="F2627" s="499"/>
      <c r="G2627" s="347">
        <v>0</v>
      </c>
      <c r="L2627" s="502"/>
      <c r="M2627" s="499"/>
    </row>
    <row r="2628" spans="1:13" x14ac:dyDescent="0.25">
      <c r="A2628" s="342" t="s">
        <v>324</v>
      </c>
      <c r="B2628" s="342" t="s">
        <v>361</v>
      </c>
      <c r="C2628" s="343" t="s">
        <v>135</v>
      </c>
      <c r="D2628" s="344">
        <v>0</v>
      </c>
      <c r="E2628" s="502">
        <v>4250</v>
      </c>
      <c r="F2628" s="499"/>
      <c r="G2628" s="344">
        <v>0</v>
      </c>
      <c r="L2628" s="502"/>
      <c r="M2628" s="499"/>
    </row>
    <row r="2629" spans="1:13" x14ac:dyDescent="0.25">
      <c r="A2629" s="345" t="s">
        <v>1815</v>
      </c>
      <c r="B2629" s="345" t="s">
        <v>298</v>
      </c>
      <c r="C2629" s="346" t="s">
        <v>135</v>
      </c>
      <c r="D2629" s="347">
        <v>0</v>
      </c>
      <c r="E2629" s="503">
        <v>4250</v>
      </c>
      <c r="F2629" s="499"/>
      <c r="G2629" s="347">
        <v>0</v>
      </c>
      <c r="L2629" s="502"/>
      <c r="M2629" s="499"/>
    </row>
    <row r="2630" spans="1:13" x14ac:dyDescent="0.25">
      <c r="A2630" s="342" t="s">
        <v>324</v>
      </c>
      <c r="B2630" s="342" t="s">
        <v>363</v>
      </c>
      <c r="C2630" s="343" t="s">
        <v>136</v>
      </c>
      <c r="D2630" s="344">
        <v>0</v>
      </c>
      <c r="E2630" s="502">
        <v>20659.07</v>
      </c>
      <c r="F2630" s="499"/>
      <c r="G2630" s="344">
        <v>0</v>
      </c>
      <c r="L2630" s="502"/>
      <c r="M2630" s="499"/>
    </row>
    <row r="2631" spans="1:13" x14ac:dyDescent="0.25">
      <c r="A2631" s="345" t="s">
        <v>1816</v>
      </c>
      <c r="B2631" s="345" t="s">
        <v>299</v>
      </c>
      <c r="C2631" s="346" t="s">
        <v>365</v>
      </c>
      <c r="D2631" s="347">
        <v>0</v>
      </c>
      <c r="E2631" s="503">
        <v>20659.07</v>
      </c>
      <c r="F2631" s="499"/>
      <c r="G2631" s="347">
        <v>0</v>
      </c>
      <c r="L2631" s="502"/>
      <c r="M2631" s="499"/>
    </row>
    <row r="2632" spans="1:13" x14ac:dyDescent="0.25">
      <c r="A2632" s="342" t="s">
        <v>324</v>
      </c>
      <c r="B2632" s="342" t="s">
        <v>366</v>
      </c>
      <c r="C2632" s="343" t="s">
        <v>38</v>
      </c>
      <c r="D2632" s="344">
        <v>0</v>
      </c>
      <c r="E2632" s="502">
        <v>732.8</v>
      </c>
      <c r="F2632" s="499"/>
      <c r="G2632" s="344">
        <v>0</v>
      </c>
      <c r="L2632" s="502"/>
      <c r="M2632" s="499"/>
    </row>
    <row r="2633" spans="1:13" x14ac:dyDescent="0.25">
      <c r="A2633" s="342" t="s">
        <v>324</v>
      </c>
      <c r="B2633" s="342" t="s">
        <v>367</v>
      </c>
      <c r="C2633" s="343" t="s">
        <v>138</v>
      </c>
      <c r="D2633" s="344">
        <v>0</v>
      </c>
      <c r="E2633" s="502">
        <v>732.8</v>
      </c>
      <c r="F2633" s="499"/>
      <c r="G2633" s="344">
        <v>0</v>
      </c>
      <c r="L2633" s="502"/>
      <c r="M2633" s="499"/>
    </row>
    <row r="2634" spans="1:13" x14ac:dyDescent="0.25">
      <c r="A2634" s="345" t="s">
        <v>1817</v>
      </c>
      <c r="B2634" s="345" t="s">
        <v>300</v>
      </c>
      <c r="C2634" s="346" t="s">
        <v>87</v>
      </c>
      <c r="D2634" s="347">
        <v>0</v>
      </c>
      <c r="E2634" s="503">
        <v>0</v>
      </c>
      <c r="F2634" s="499"/>
      <c r="G2634" s="347">
        <v>0</v>
      </c>
      <c r="L2634" s="502"/>
      <c r="M2634" s="499"/>
    </row>
    <row r="2635" spans="1:13" x14ac:dyDescent="0.25">
      <c r="A2635" s="345" t="s">
        <v>1818</v>
      </c>
      <c r="B2635" s="345" t="s">
        <v>301</v>
      </c>
      <c r="C2635" s="346" t="s">
        <v>371</v>
      </c>
      <c r="D2635" s="347">
        <v>0</v>
      </c>
      <c r="E2635" s="503">
        <v>732.8</v>
      </c>
      <c r="F2635" s="499"/>
      <c r="G2635" s="347">
        <v>0</v>
      </c>
      <c r="L2635" s="502"/>
      <c r="M2635" s="499"/>
    </row>
    <row r="2636" spans="1:13" hidden="1" x14ac:dyDescent="0.25">
      <c r="A2636" s="336" t="s">
        <v>352</v>
      </c>
      <c r="B2636" s="336" t="s">
        <v>498</v>
      </c>
      <c r="C2636" s="337" t="s">
        <v>499</v>
      </c>
      <c r="D2636" s="338">
        <v>0</v>
      </c>
      <c r="E2636" s="498">
        <v>92597.43</v>
      </c>
      <c r="F2636" s="499"/>
      <c r="G2636" s="338">
        <v>0</v>
      </c>
    </row>
    <row r="2637" spans="1:13" hidden="1" x14ac:dyDescent="0.25">
      <c r="A2637" s="339" t="s">
        <v>324</v>
      </c>
      <c r="B2637" s="339" t="s">
        <v>354</v>
      </c>
      <c r="C2637" s="340" t="s">
        <v>24</v>
      </c>
      <c r="D2637" s="341">
        <v>0</v>
      </c>
      <c r="E2637" s="506">
        <v>92597.43</v>
      </c>
      <c r="F2637" s="499"/>
      <c r="G2637" s="341">
        <v>0</v>
      </c>
    </row>
    <row r="2638" spans="1:13" hidden="1" x14ac:dyDescent="0.25">
      <c r="A2638" s="342" t="s">
        <v>324</v>
      </c>
      <c r="B2638" s="342" t="s">
        <v>355</v>
      </c>
      <c r="C2638" s="343" t="s">
        <v>25</v>
      </c>
      <c r="D2638" s="344">
        <v>0</v>
      </c>
      <c r="E2638" s="502">
        <v>84569.04</v>
      </c>
      <c r="F2638" s="499"/>
      <c r="G2638" s="344">
        <v>0</v>
      </c>
    </row>
    <row r="2639" spans="1:13" hidden="1" x14ac:dyDescent="0.25">
      <c r="A2639" s="342" t="s">
        <v>324</v>
      </c>
      <c r="B2639" s="342" t="s">
        <v>356</v>
      </c>
      <c r="C2639" s="343" t="s">
        <v>133</v>
      </c>
      <c r="D2639" s="344">
        <v>0</v>
      </c>
      <c r="E2639" s="502">
        <v>67737.72</v>
      </c>
      <c r="F2639" s="499"/>
      <c r="G2639" s="344">
        <v>0</v>
      </c>
    </row>
    <row r="2640" spans="1:13" hidden="1" x14ac:dyDescent="0.25">
      <c r="A2640" s="345" t="s">
        <v>1819</v>
      </c>
      <c r="B2640" s="345" t="s">
        <v>297</v>
      </c>
      <c r="C2640" s="346" t="s">
        <v>134</v>
      </c>
      <c r="D2640" s="347">
        <v>0</v>
      </c>
      <c r="E2640" s="503">
        <v>67737.72</v>
      </c>
      <c r="F2640" s="499"/>
      <c r="G2640" s="347">
        <v>0</v>
      </c>
    </row>
    <row r="2641" spans="1:7" hidden="1" x14ac:dyDescent="0.25">
      <c r="A2641" s="342" t="s">
        <v>324</v>
      </c>
      <c r="B2641" s="342" t="s">
        <v>361</v>
      </c>
      <c r="C2641" s="343" t="s">
        <v>135</v>
      </c>
      <c r="D2641" s="344">
        <v>0</v>
      </c>
      <c r="E2641" s="502">
        <v>3500</v>
      </c>
      <c r="F2641" s="499"/>
      <c r="G2641" s="344">
        <v>0</v>
      </c>
    </row>
    <row r="2642" spans="1:7" hidden="1" x14ac:dyDescent="0.25">
      <c r="A2642" s="345" t="s">
        <v>1820</v>
      </c>
      <c r="B2642" s="345" t="s">
        <v>298</v>
      </c>
      <c r="C2642" s="346" t="s">
        <v>135</v>
      </c>
      <c r="D2642" s="347">
        <v>0</v>
      </c>
      <c r="E2642" s="503">
        <v>3500</v>
      </c>
      <c r="F2642" s="499"/>
      <c r="G2642" s="347">
        <v>0</v>
      </c>
    </row>
    <row r="2643" spans="1:7" hidden="1" x14ac:dyDescent="0.25">
      <c r="A2643" s="342" t="s">
        <v>324</v>
      </c>
      <c r="B2643" s="342" t="s">
        <v>363</v>
      </c>
      <c r="C2643" s="343" t="s">
        <v>136</v>
      </c>
      <c r="D2643" s="344">
        <v>0</v>
      </c>
      <c r="E2643" s="502">
        <v>13331.32</v>
      </c>
      <c r="F2643" s="499"/>
      <c r="G2643" s="344">
        <v>0</v>
      </c>
    </row>
    <row r="2644" spans="1:7" hidden="1" x14ac:dyDescent="0.25">
      <c r="A2644" s="345" t="s">
        <v>1821</v>
      </c>
      <c r="B2644" s="345" t="s">
        <v>299</v>
      </c>
      <c r="C2644" s="346" t="s">
        <v>365</v>
      </c>
      <c r="D2644" s="347">
        <v>0</v>
      </c>
      <c r="E2644" s="503">
        <v>13331.32</v>
      </c>
      <c r="F2644" s="499"/>
      <c r="G2644" s="347">
        <v>0</v>
      </c>
    </row>
    <row r="2645" spans="1:7" hidden="1" x14ac:dyDescent="0.25">
      <c r="A2645" s="342" t="s">
        <v>324</v>
      </c>
      <c r="B2645" s="342" t="s">
        <v>366</v>
      </c>
      <c r="C2645" s="343" t="s">
        <v>38</v>
      </c>
      <c r="D2645" s="344">
        <v>0</v>
      </c>
      <c r="E2645" s="502">
        <v>8028.39</v>
      </c>
      <c r="F2645" s="499"/>
      <c r="G2645" s="344">
        <v>0</v>
      </c>
    </row>
    <row r="2646" spans="1:7" hidden="1" x14ac:dyDescent="0.25">
      <c r="A2646" s="342" t="s">
        <v>324</v>
      </c>
      <c r="B2646" s="342" t="s">
        <v>367</v>
      </c>
      <c r="C2646" s="343" t="s">
        <v>138</v>
      </c>
      <c r="D2646" s="344">
        <v>0</v>
      </c>
      <c r="E2646" s="502">
        <v>8028.39</v>
      </c>
      <c r="F2646" s="499"/>
      <c r="G2646" s="344">
        <v>0</v>
      </c>
    </row>
    <row r="2647" spans="1:7" hidden="1" x14ac:dyDescent="0.25">
      <c r="A2647" s="345" t="s">
        <v>1822</v>
      </c>
      <c r="B2647" s="345" t="s">
        <v>300</v>
      </c>
      <c r="C2647" s="346" t="s">
        <v>87</v>
      </c>
      <c r="D2647" s="347">
        <v>0</v>
      </c>
      <c r="E2647" s="503">
        <v>0</v>
      </c>
      <c r="F2647" s="499"/>
      <c r="G2647" s="347">
        <v>0</v>
      </c>
    </row>
    <row r="2648" spans="1:7" hidden="1" x14ac:dyDescent="0.25">
      <c r="A2648" s="345" t="s">
        <v>1823</v>
      </c>
      <c r="B2648" s="345" t="s">
        <v>301</v>
      </c>
      <c r="C2648" s="346" t="s">
        <v>371</v>
      </c>
      <c r="D2648" s="347">
        <v>0</v>
      </c>
      <c r="E2648" s="503">
        <v>8028.39</v>
      </c>
      <c r="F2648" s="499"/>
      <c r="G2648" s="347">
        <v>0</v>
      </c>
    </row>
    <row r="2649" spans="1:7" hidden="1" x14ac:dyDescent="0.25">
      <c r="A2649" s="336" t="s">
        <v>352</v>
      </c>
      <c r="B2649" s="336" t="s">
        <v>399</v>
      </c>
      <c r="C2649" s="337" t="s">
        <v>400</v>
      </c>
      <c r="D2649" s="338">
        <v>0</v>
      </c>
      <c r="E2649" s="498">
        <v>129848.57</v>
      </c>
      <c r="F2649" s="499"/>
      <c r="G2649" s="338">
        <v>0</v>
      </c>
    </row>
    <row r="2650" spans="1:7" hidden="1" x14ac:dyDescent="0.25">
      <c r="A2650" s="339" t="s">
        <v>324</v>
      </c>
      <c r="B2650" s="339" t="s">
        <v>354</v>
      </c>
      <c r="C2650" s="340" t="s">
        <v>24</v>
      </c>
      <c r="D2650" s="341">
        <v>0</v>
      </c>
      <c r="E2650" s="506">
        <v>129848.57</v>
      </c>
      <c r="F2650" s="499"/>
      <c r="G2650" s="341">
        <v>0</v>
      </c>
    </row>
    <row r="2651" spans="1:7" hidden="1" x14ac:dyDescent="0.25">
      <c r="A2651" s="342" t="s">
        <v>324</v>
      </c>
      <c r="B2651" s="342" t="s">
        <v>355</v>
      </c>
      <c r="C2651" s="343" t="s">
        <v>25</v>
      </c>
      <c r="D2651" s="344">
        <v>0</v>
      </c>
      <c r="E2651" s="502">
        <v>114516.06</v>
      </c>
      <c r="F2651" s="499"/>
      <c r="G2651" s="344">
        <v>0</v>
      </c>
    </row>
    <row r="2652" spans="1:7" hidden="1" x14ac:dyDescent="0.25">
      <c r="A2652" s="342" t="s">
        <v>324</v>
      </c>
      <c r="B2652" s="342" t="s">
        <v>356</v>
      </c>
      <c r="C2652" s="343" t="s">
        <v>133</v>
      </c>
      <c r="D2652" s="344">
        <v>0</v>
      </c>
      <c r="E2652" s="502">
        <v>99796.73</v>
      </c>
      <c r="F2652" s="499"/>
      <c r="G2652" s="344">
        <v>0</v>
      </c>
    </row>
    <row r="2653" spans="1:7" hidden="1" x14ac:dyDescent="0.25">
      <c r="A2653" s="345" t="s">
        <v>1824</v>
      </c>
      <c r="B2653" s="345" t="s">
        <v>297</v>
      </c>
      <c r="C2653" s="346" t="s">
        <v>134</v>
      </c>
      <c r="D2653" s="347">
        <v>0</v>
      </c>
      <c r="E2653" s="503">
        <v>99796.73</v>
      </c>
      <c r="F2653" s="499"/>
      <c r="G2653" s="347">
        <v>0</v>
      </c>
    </row>
    <row r="2654" spans="1:7" hidden="1" x14ac:dyDescent="0.25">
      <c r="A2654" s="342" t="s">
        <v>324</v>
      </c>
      <c r="B2654" s="342" t="s">
        <v>361</v>
      </c>
      <c r="C2654" s="343" t="s">
        <v>135</v>
      </c>
      <c r="D2654" s="344">
        <v>0</v>
      </c>
      <c r="E2654" s="502">
        <v>3750</v>
      </c>
      <c r="F2654" s="499"/>
      <c r="G2654" s="344">
        <v>0</v>
      </c>
    </row>
    <row r="2655" spans="1:7" hidden="1" x14ac:dyDescent="0.25">
      <c r="A2655" s="345" t="s">
        <v>1825</v>
      </c>
      <c r="B2655" s="345" t="s">
        <v>298</v>
      </c>
      <c r="C2655" s="346" t="s">
        <v>135</v>
      </c>
      <c r="D2655" s="347">
        <v>0</v>
      </c>
      <c r="E2655" s="503">
        <v>3750</v>
      </c>
      <c r="F2655" s="499"/>
      <c r="G2655" s="347">
        <v>0</v>
      </c>
    </row>
    <row r="2656" spans="1:7" hidden="1" x14ac:dyDescent="0.25">
      <c r="A2656" s="342" t="s">
        <v>324</v>
      </c>
      <c r="B2656" s="342" t="s">
        <v>363</v>
      </c>
      <c r="C2656" s="343" t="s">
        <v>136</v>
      </c>
      <c r="D2656" s="344">
        <v>0</v>
      </c>
      <c r="E2656" s="502">
        <v>10969.33</v>
      </c>
      <c r="F2656" s="499"/>
      <c r="G2656" s="344">
        <v>0</v>
      </c>
    </row>
    <row r="2657" spans="1:7" hidden="1" x14ac:dyDescent="0.25">
      <c r="A2657" s="345" t="s">
        <v>1826</v>
      </c>
      <c r="B2657" s="345" t="s">
        <v>299</v>
      </c>
      <c r="C2657" s="346" t="s">
        <v>365</v>
      </c>
      <c r="D2657" s="347">
        <v>0</v>
      </c>
      <c r="E2657" s="503">
        <v>10969.33</v>
      </c>
      <c r="F2657" s="499"/>
      <c r="G2657" s="347">
        <v>0</v>
      </c>
    </row>
    <row r="2658" spans="1:7" hidden="1" x14ac:dyDescent="0.25">
      <c r="A2658" s="342" t="s">
        <v>324</v>
      </c>
      <c r="B2658" s="342" t="s">
        <v>366</v>
      </c>
      <c r="C2658" s="343" t="s">
        <v>38</v>
      </c>
      <c r="D2658" s="344">
        <v>0</v>
      </c>
      <c r="E2658" s="502">
        <v>15332.51</v>
      </c>
      <c r="F2658" s="499"/>
      <c r="G2658" s="344">
        <v>0</v>
      </c>
    </row>
    <row r="2659" spans="1:7" hidden="1" x14ac:dyDescent="0.25">
      <c r="A2659" s="342" t="s">
        <v>324</v>
      </c>
      <c r="B2659" s="342" t="s">
        <v>367</v>
      </c>
      <c r="C2659" s="343" t="s">
        <v>138</v>
      </c>
      <c r="D2659" s="344">
        <v>0</v>
      </c>
      <c r="E2659" s="502">
        <v>15332.51</v>
      </c>
      <c r="F2659" s="499"/>
      <c r="G2659" s="344">
        <v>0</v>
      </c>
    </row>
    <row r="2660" spans="1:7" hidden="1" x14ac:dyDescent="0.25">
      <c r="A2660" s="345" t="s">
        <v>1827</v>
      </c>
      <c r="B2660" s="345" t="s">
        <v>300</v>
      </c>
      <c r="C2660" s="346" t="s">
        <v>87</v>
      </c>
      <c r="D2660" s="347">
        <v>0</v>
      </c>
      <c r="E2660" s="503">
        <v>0</v>
      </c>
      <c r="F2660" s="499"/>
      <c r="G2660" s="347">
        <v>0</v>
      </c>
    </row>
    <row r="2661" spans="1:7" hidden="1" x14ac:dyDescent="0.25">
      <c r="A2661" s="345" t="s">
        <v>1828</v>
      </c>
      <c r="B2661" s="345" t="s">
        <v>301</v>
      </c>
      <c r="C2661" s="346" t="s">
        <v>371</v>
      </c>
      <c r="D2661" s="347">
        <v>0</v>
      </c>
      <c r="E2661" s="503">
        <v>15332.51</v>
      </c>
      <c r="F2661" s="499"/>
      <c r="G2661" s="347">
        <v>0</v>
      </c>
    </row>
    <row r="2662" spans="1:7" hidden="1" x14ac:dyDescent="0.25">
      <c r="A2662" s="336" t="s">
        <v>352</v>
      </c>
      <c r="B2662" s="336" t="s">
        <v>541</v>
      </c>
      <c r="C2662" s="337" t="s">
        <v>542</v>
      </c>
      <c r="D2662" s="338">
        <v>0</v>
      </c>
      <c r="E2662" s="498">
        <v>152324.1</v>
      </c>
      <c r="F2662" s="499"/>
      <c r="G2662" s="338">
        <v>0</v>
      </c>
    </row>
    <row r="2663" spans="1:7" hidden="1" x14ac:dyDescent="0.25">
      <c r="A2663" s="339" t="s">
        <v>324</v>
      </c>
      <c r="B2663" s="339" t="s">
        <v>354</v>
      </c>
      <c r="C2663" s="340" t="s">
        <v>24</v>
      </c>
      <c r="D2663" s="341">
        <v>0</v>
      </c>
      <c r="E2663" s="506">
        <v>152324.1</v>
      </c>
      <c r="F2663" s="499"/>
      <c r="G2663" s="341">
        <v>0</v>
      </c>
    </row>
    <row r="2664" spans="1:7" hidden="1" x14ac:dyDescent="0.25">
      <c r="A2664" s="342" t="s">
        <v>324</v>
      </c>
      <c r="B2664" s="342" t="s">
        <v>355</v>
      </c>
      <c r="C2664" s="343" t="s">
        <v>25</v>
      </c>
      <c r="D2664" s="344">
        <v>0</v>
      </c>
      <c r="E2664" s="502">
        <v>141910.28</v>
      </c>
      <c r="F2664" s="499"/>
      <c r="G2664" s="344">
        <v>0</v>
      </c>
    </row>
    <row r="2665" spans="1:7" hidden="1" x14ac:dyDescent="0.25">
      <c r="A2665" s="342" t="s">
        <v>324</v>
      </c>
      <c r="B2665" s="342" t="s">
        <v>356</v>
      </c>
      <c r="C2665" s="343" t="s">
        <v>133</v>
      </c>
      <c r="D2665" s="344">
        <v>0</v>
      </c>
      <c r="E2665" s="502">
        <v>101701.85</v>
      </c>
      <c r="F2665" s="499"/>
      <c r="G2665" s="344">
        <v>0</v>
      </c>
    </row>
    <row r="2666" spans="1:7" hidden="1" x14ac:dyDescent="0.25">
      <c r="A2666" s="345" t="s">
        <v>1829</v>
      </c>
      <c r="B2666" s="345" t="s">
        <v>297</v>
      </c>
      <c r="C2666" s="346" t="s">
        <v>134</v>
      </c>
      <c r="D2666" s="347">
        <v>0</v>
      </c>
      <c r="E2666" s="503">
        <v>101701.85</v>
      </c>
      <c r="F2666" s="499"/>
      <c r="G2666" s="347">
        <v>0</v>
      </c>
    </row>
    <row r="2667" spans="1:7" hidden="1" x14ac:dyDescent="0.25">
      <c r="A2667" s="342" t="s">
        <v>324</v>
      </c>
      <c r="B2667" s="342" t="s">
        <v>361</v>
      </c>
      <c r="C2667" s="343" t="s">
        <v>135</v>
      </c>
      <c r="D2667" s="344">
        <v>0</v>
      </c>
      <c r="E2667" s="502">
        <v>8197.2800000000007</v>
      </c>
      <c r="F2667" s="499"/>
      <c r="G2667" s="344">
        <v>0</v>
      </c>
    </row>
    <row r="2668" spans="1:7" hidden="1" x14ac:dyDescent="0.25">
      <c r="A2668" s="345" t="s">
        <v>1830</v>
      </c>
      <c r="B2668" s="345" t="s">
        <v>298</v>
      </c>
      <c r="C2668" s="346" t="s">
        <v>135</v>
      </c>
      <c r="D2668" s="347">
        <v>0</v>
      </c>
      <c r="E2668" s="503">
        <v>8197.2800000000007</v>
      </c>
      <c r="F2668" s="499"/>
      <c r="G2668" s="347">
        <v>0</v>
      </c>
    </row>
    <row r="2669" spans="1:7" hidden="1" x14ac:dyDescent="0.25">
      <c r="A2669" s="342" t="s">
        <v>324</v>
      </c>
      <c r="B2669" s="342" t="s">
        <v>363</v>
      </c>
      <c r="C2669" s="343" t="s">
        <v>136</v>
      </c>
      <c r="D2669" s="344">
        <v>0</v>
      </c>
      <c r="E2669" s="502">
        <v>32011.15</v>
      </c>
      <c r="F2669" s="499"/>
      <c r="G2669" s="344">
        <v>0</v>
      </c>
    </row>
    <row r="2670" spans="1:7" hidden="1" x14ac:dyDescent="0.25">
      <c r="A2670" s="345" t="s">
        <v>1831</v>
      </c>
      <c r="B2670" s="345" t="s">
        <v>299</v>
      </c>
      <c r="C2670" s="346" t="s">
        <v>365</v>
      </c>
      <c r="D2670" s="347">
        <v>0</v>
      </c>
      <c r="E2670" s="503">
        <v>32011.15</v>
      </c>
      <c r="F2670" s="499"/>
      <c r="G2670" s="347">
        <v>0</v>
      </c>
    </row>
    <row r="2671" spans="1:7" hidden="1" x14ac:dyDescent="0.25">
      <c r="A2671" s="342" t="s">
        <v>324</v>
      </c>
      <c r="B2671" s="342" t="s">
        <v>366</v>
      </c>
      <c r="C2671" s="343" t="s">
        <v>38</v>
      </c>
      <c r="D2671" s="344">
        <v>0</v>
      </c>
      <c r="E2671" s="502">
        <v>10413.82</v>
      </c>
      <c r="F2671" s="499"/>
      <c r="G2671" s="344">
        <v>0</v>
      </c>
    </row>
    <row r="2672" spans="1:7" hidden="1" x14ac:dyDescent="0.25">
      <c r="A2672" s="342" t="s">
        <v>324</v>
      </c>
      <c r="B2672" s="342" t="s">
        <v>367</v>
      </c>
      <c r="C2672" s="343" t="s">
        <v>138</v>
      </c>
      <c r="D2672" s="344">
        <v>0</v>
      </c>
      <c r="E2672" s="502">
        <v>10413.82</v>
      </c>
      <c r="F2672" s="499"/>
      <c r="G2672" s="344">
        <v>0</v>
      </c>
    </row>
    <row r="2673" spans="1:7" hidden="1" x14ac:dyDescent="0.25">
      <c r="A2673" s="345" t="s">
        <v>1832</v>
      </c>
      <c r="B2673" s="345" t="s">
        <v>300</v>
      </c>
      <c r="C2673" s="346" t="s">
        <v>87</v>
      </c>
      <c r="D2673" s="347">
        <v>0</v>
      </c>
      <c r="E2673" s="503">
        <v>0</v>
      </c>
      <c r="F2673" s="499"/>
      <c r="G2673" s="347">
        <v>0</v>
      </c>
    </row>
    <row r="2674" spans="1:7" hidden="1" x14ac:dyDescent="0.25">
      <c r="A2674" s="345" t="s">
        <v>1833</v>
      </c>
      <c r="B2674" s="345" t="s">
        <v>301</v>
      </c>
      <c r="C2674" s="346" t="s">
        <v>371</v>
      </c>
      <c r="D2674" s="347">
        <v>0</v>
      </c>
      <c r="E2674" s="503">
        <v>10413.82</v>
      </c>
      <c r="F2674" s="499"/>
      <c r="G2674" s="347">
        <v>0</v>
      </c>
    </row>
    <row r="2675" spans="1:7" hidden="1" x14ac:dyDescent="0.25">
      <c r="A2675" s="336" t="s">
        <v>352</v>
      </c>
      <c r="B2675" s="336" t="s">
        <v>611</v>
      </c>
      <c r="C2675" s="337" t="s">
        <v>612</v>
      </c>
      <c r="D2675" s="338">
        <v>0</v>
      </c>
      <c r="E2675" s="498">
        <v>103000.6</v>
      </c>
      <c r="F2675" s="499"/>
      <c r="G2675" s="338">
        <v>0</v>
      </c>
    </row>
    <row r="2676" spans="1:7" hidden="1" x14ac:dyDescent="0.25">
      <c r="A2676" s="339" t="s">
        <v>324</v>
      </c>
      <c r="B2676" s="339" t="s">
        <v>354</v>
      </c>
      <c r="C2676" s="340" t="s">
        <v>24</v>
      </c>
      <c r="D2676" s="341">
        <v>0</v>
      </c>
      <c r="E2676" s="506">
        <v>103000.6</v>
      </c>
      <c r="F2676" s="499"/>
      <c r="G2676" s="341">
        <v>0</v>
      </c>
    </row>
    <row r="2677" spans="1:7" hidden="1" x14ac:dyDescent="0.25">
      <c r="A2677" s="342" t="s">
        <v>324</v>
      </c>
      <c r="B2677" s="342" t="s">
        <v>355</v>
      </c>
      <c r="C2677" s="343" t="s">
        <v>25</v>
      </c>
      <c r="D2677" s="344">
        <v>0</v>
      </c>
      <c r="E2677" s="502">
        <v>97319.34</v>
      </c>
      <c r="F2677" s="499"/>
      <c r="G2677" s="344">
        <v>0</v>
      </c>
    </row>
    <row r="2678" spans="1:7" hidden="1" x14ac:dyDescent="0.25">
      <c r="A2678" s="342" t="s">
        <v>324</v>
      </c>
      <c r="B2678" s="342" t="s">
        <v>356</v>
      </c>
      <c r="C2678" s="343" t="s">
        <v>133</v>
      </c>
      <c r="D2678" s="344">
        <v>0</v>
      </c>
      <c r="E2678" s="502">
        <v>78804.039999999994</v>
      </c>
      <c r="F2678" s="499"/>
      <c r="G2678" s="344">
        <v>0</v>
      </c>
    </row>
    <row r="2679" spans="1:7" hidden="1" x14ac:dyDescent="0.25">
      <c r="A2679" s="345" t="s">
        <v>1834</v>
      </c>
      <c r="B2679" s="345" t="s">
        <v>297</v>
      </c>
      <c r="C2679" s="346" t="s">
        <v>134</v>
      </c>
      <c r="D2679" s="347">
        <v>0</v>
      </c>
      <c r="E2679" s="503">
        <v>78804.039999999994</v>
      </c>
      <c r="F2679" s="499"/>
      <c r="G2679" s="347">
        <v>0</v>
      </c>
    </row>
    <row r="2680" spans="1:7" hidden="1" x14ac:dyDescent="0.25">
      <c r="A2680" s="342" t="s">
        <v>324</v>
      </c>
      <c r="B2680" s="342" t="s">
        <v>361</v>
      </c>
      <c r="C2680" s="343" t="s">
        <v>135</v>
      </c>
      <c r="D2680" s="344">
        <v>0</v>
      </c>
      <c r="E2680" s="502">
        <v>3000</v>
      </c>
      <c r="F2680" s="499"/>
      <c r="G2680" s="344">
        <v>0</v>
      </c>
    </row>
    <row r="2681" spans="1:7" hidden="1" x14ac:dyDescent="0.25">
      <c r="A2681" s="345" t="s">
        <v>1835</v>
      </c>
      <c r="B2681" s="345" t="s">
        <v>298</v>
      </c>
      <c r="C2681" s="346" t="s">
        <v>135</v>
      </c>
      <c r="D2681" s="347">
        <v>0</v>
      </c>
      <c r="E2681" s="503">
        <v>3000</v>
      </c>
      <c r="F2681" s="499"/>
      <c r="G2681" s="347">
        <v>0</v>
      </c>
    </row>
    <row r="2682" spans="1:7" hidden="1" x14ac:dyDescent="0.25">
      <c r="A2682" s="342" t="s">
        <v>324</v>
      </c>
      <c r="B2682" s="342" t="s">
        <v>363</v>
      </c>
      <c r="C2682" s="343" t="s">
        <v>136</v>
      </c>
      <c r="D2682" s="344">
        <v>0</v>
      </c>
      <c r="E2682" s="502">
        <v>15515.3</v>
      </c>
      <c r="F2682" s="499"/>
      <c r="G2682" s="344">
        <v>0</v>
      </c>
    </row>
    <row r="2683" spans="1:7" hidden="1" x14ac:dyDescent="0.25">
      <c r="A2683" s="345" t="s">
        <v>1836</v>
      </c>
      <c r="B2683" s="345" t="s">
        <v>299</v>
      </c>
      <c r="C2683" s="346" t="s">
        <v>365</v>
      </c>
      <c r="D2683" s="347">
        <v>0</v>
      </c>
      <c r="E2683" s="503">
        <v>15515.3</v>
      </c>
      <c r="F2683" s="499"/>
      <c r="G2683" s="347">
        <v>0</v>
      </c>
    </row>
    <row r="2684" spans="1:7" hidden="1" x14ac:dyDescent="0.25">
      <c r="A2684" s="342" t="s">
        <v>324</v>
      </c>
      <c r="B2684" s="342" t="s">
        <v>366</v>
      </c>
      <c r="C2684" s="343" t="s">
        <v>38</v>
      </c>
      <c r="D2684" s="344">
        <v>0</v>
      </c>
      <c r="E2684" s="502">
        <v>5681.26</v>
      </c>
      <c r="F2684" s="499"/>
      <c r="G2684" s="344">
        <v>0</v>
      </c>
    </row>
    <row r="2685" spans="1:7" hidden="1" x14ac:dyDescent="0.25">
      <c r="A2685" s="342" t="s">
        <v>324</v>
      </c>
      <c r="B2685" s="342" t="s">
        <v>367</v>
      </c>
      <c r="C2685" s="343" t="s">
        <v>138</v>
      </c>
      <c r="D2685" s="344">
        <v>0</v>
      </c>
      <c r="E2685" s="502">
        <v>5681.26</v>
      </c>
      <c r="F2685" s="499"/>
      <c r="G2685" s="344">
        <v>0</v>
      </c>
    </row>
    <row r="2686" spans="1:7" hidden="1" x14ac:dyDescent="0.25">
      <c r="A2686" s="345" t="s">
        <v>1837</v>
      </c>
      <c r="B2686" s="345" t="s">
        <v>300</v>
      </c>
      <c r="C2686" s="346" t="s">
        <v>87</v>
      </c>
      <c r="D2686" s="347">
        <v>0</v>
      </c>
      <c r="E2686" s="503">
        <v>0</v>
      </c>
      <c r="F2686" s="499"/>
      <c r="G2686" s="347">
        <v>0</v>
      </c>
    </row>
    <row r="2687" spans="1:7" hidden="1" x14ac:dyDescent="0.25">
      <c r="A2687" s="345" t="s">
        <v>1838</v>
      </c>
      <c r="B2687" s="345" t="s">
        <v>301</v>
      </c>
      <c r="C2687" s="346" t="s">
        <v>371</v>
      </c>
      <c r="D2687" s="347">
        <v>0</v>
      </c>
      <c r="E2687" s="503">
        <v>5681.26</v>
      </c>
      <c r="F2687" s="499"/>
      <c r="G2687" s="347">
        <v>0</v>
      </c>
    </row>
    <row r="2688" spans="1:7" hidden="1" x14ac:dyDescent="0.25">
      <c r="A2688" s="336" t="s">
        <v>352</v>
      </c>
      <c r="B2688" s="336" t="s">
        <v>634</v>
      </c>
      <c r="C2688" s="337" t="s">
        <v>635</v>
      </c>
      <c r="D2688" s="338">
        <v>0</v>
      </c>
      <c r="E2688" s="498">
        <v>59858.879999999997</v>
      </c>
      <c r="F2688" s="499"/>
      <c r="G2688" s="338">
        <v>0</v>
      </c>
    </row>
    <row r="2689" spans="1:7" hidden="1" x14ac:dyDescent="0.25">
      <c r="A2689" s="339" t="s">
        <v>324</v>
      </c>
      <c r="B2689" s="339" t="s">
        <v>354</v>
      </c>
      <c r="C2689" s="340" t="s">
        <v>24</v>
      </c>
      <c r="D2689" s="341">
        <v>0</v>
      </c>
      <c r="E2689" s="506">
        <v>59858.879999999997</v>
      </c>
      <c r="F2689" s="499"/>
      <c r="G2689" s="341">
        <v>0</v>
      </c>
    </row>
    <row r="2690" spans="1:7" hidden="1" x14ac:dyDescent="0.25">
      <c r="A2690" s="342" t="s">
        <v>324</v>
      </c>
      <c r="B2690" s="342" t="s">
        <v>355</v>
      </c>
      <c r="C2690" s="343" t="s">
        <v>25</v>
      </c>
      <c r="D2690" s="344">
        <v>0</v>
      </c>
      <c r="E2690" s="502">
        <v>54509.88</v>
      </c>
      <c r="F2690" s="499"/>
      <c r="G2690" s="344">
        <v>0</v>
      </c>
    </row>
    <row r="2691" spans="1:7" hidden="1" x14ac:dyDescent="0.25">
      <c r="A2691" s="342" t="s">
        <v>324</v>
      </c>
      <c r="B2691" s="342" t="s">
        <v>356</v>
      </c>
      <c r="C2691" s="343" t="s">
        <v>133</v>
      </c>
      <c r="D2691" s="344">
        <v>0</v>
      </c>
      <c r="E2691" s="502">
        <v>0</v>
      </c>
      <c r="F2691" s="499"/>
      <c r="G2691" s="344">
        <v>0</v>
      </c>
    </row>
    <row r="2692" spans="1:7" hidden="1" x14ac:dyDescent="0.25">
      <c r="A2692" s="345" t="s">
        <v>1839</v>
      </c>
      <c r="B2692" s="345" t="s">
        <v>297</v>
      </c>
      <c r="C2692" s="346" t="s">
        <v>134</v>
      </c>
      <c r="D2692" s="347">
        <v>0</v>
      </c>
      <c r="E2692" s="503">
        <v>0</v>
      </c>
      <c r="F2692" s="499"/>
      <c r="G2692" s="347">
        <v>0</v>
      </c>
    </row>
    <row r="2693" spans="1:7" hidden="1" x14ac:dyDescent="0.25">
      <c r="A2693" s="342" t="s">
        <v>324</v>
      </c>
      <c r="B2693" s="342" t="s">
        <v>361</v>
      </c>
      <c r="C2693" s="343" t="s">
        <v>135</v>
      </c>
      <c r="D2693" s="344">
        <v>0</v>
      </c>
      <c r="E2693" s="502">
        <v>9000</v>
      </c>
      <c r="F2693" s="499"/>
      <c r="G2693" s="344">
        <v>0</v>
      </c>
    </row>
    <row r="2694" spans="1:7" hidden="1" x14ac:dyDescent="0.25">
      <c r="A2694" s="345" t="s">
        <v>1840</v>
      </c>
      <c r="B2694" s="345" t="s">
        <v>298</v>
      </c>
      <c r="C2694" s="346" t="s">
        <v>135</v>
      </c>
      <c r="D2694" s="347">
        <v>0</v>
      </c>
      <c r="E2694" s="503">
        <v>9000</v>
      </c>
      <c r="F2694" s="499"/>
      <c r="G2694" s="347">
        <v>0</v>
      </c>
    </row>
    <row r="2695" spans="1:7" hidden="1" x14ac:dyDescent="0.25">
      <c r="A2695" s="342" t="s">
        <v>324</v>
      </c>
      <c r="B2695" s="342" t="s">
        <v>363</v>
      </c>
      <c r="C2695" s="343" t="s">
        <v>136</v>
      </c>
      <c r="D2695" s="344">
        <v>0</v>
      </c>
      <c r="E2695" s="502">
        <v>45509.88</v>
      </c>
      <c r="F2695" s="499"/>
      <c r="G2695" s="344">
        <v>0</v>
      </c>
    </row>
    <row r="2696" spans="1:7" hidden="1" x14ac:dyDescent="0.25">
      <c r="A2696" s="345" t="s">
        <v>1841</v>
      </c>
      <c r="B2696" s="345" t="s">
        <v>299</v>
      </c>
      <c r="C2696" s="346" t="s">
        <v>365</v>
      </c>
      <c r="D2696" s="347">
        <v>0</v>
      </c>
      <c r="E2696" s="503">
        <v>45509.88</v>
      </c>
      <c r="F2696" s="499"/>
      <c r="G2696" s="347">
        <v>0</v>
      </c>
    </row>
    <row r="2697" spans="1:7" hidden="1" x14ac:dyDescent="0.25">
      <c r="A2697" s="342" t="s">
        <v>324</v>
      </c>
      <c r="B2697" s="342" t="s">
        <v>366</v>
      </c>
      <c r="C2697" s="343" t="s">
        <v>38</v>
      </c>
      <c r="D2697" s="344">
        <v>0</v>
      </c>
      <c r="E2697" s="502">
        <v>5349</v>
      </c>
      <c r="F2697" s="499"/>
      <c r="G2697" s="344">
        <v>0</v>
      </c>
    </row>
    <row r="2698" spans="1:7" hidden="1" x14ac:dyDescent="0.25">
      <c r="A2698" s="342" t="s">
        <v>324</v>
      </c>
      <c r="B2698" s="342" t="s">
        <v>367</v>
      </c>
      <c r="C2698" s="343" t="s">
        <v>138</v>
      </c>
      <c r="D2698" s="344">
        <v>0</v>
      </c>
      <c r="E2698" s="502">
        <v>5349</v>
      </c>
      <c r="F2698" s="499"/>
      <c r="G2698" s="344">
        <v>0</v>
      </c>
    </row>
    <row r="2699" spans="1:7" hidden="1" x14ac:dyDescent="0.25">
      <c r="A2699" s="345" t="s">
        <v>1842</v>
      </c>
      <c r="B2699" s="345" t="s">
        <v>300</v>
      </c>
      <c r="C2699" s="346" t="s">
        <v>87</v>
      </c>
      <c r="D2699" s="347">
        <v>0</v>
      </c>
      <c r="E2699" s="503">
        <v>0</v>
      </c>
      <c r="F2699" s="499"/>
      <c r="G2699" s="347">
        <v>0</v>
      </c>
    </row>
    <row r="2700" spans="1:7" hidden="1" x14ac:dyDescent="0.25">
      <c r="A2700" s="345" t="s">
        <v>1843</v>
      </c>
      <c r="B2700" s="345" t="s">
        <v>301</v>
      </c>
      <c r="C2700" s="346" t="s">
        <v>371</v>
      </c>
      <c r="D2700" s="347">
        <v>0</v>
      </c>
      <c r="E2700" s="503">
        <v>5349</v>
      </c>
      <c r="F2700" s="499"/>
      <c r="G2700" s="347">
        <v>0</v>
      </c>
    </row>
    <row r="2701" spans="1:7" hidden="1" x14ac:dyDescent="0.25">
      <c r="A2701" s="336" t="s">
        <v>352</v>
      </c>
      <c r="B2701" s="336" t="s">
        <v>657</v>
      </c>
      <c r="C2701" s="337" t="s">
        <v>658</v>
      </c>
      <c r="D2701" s="338">
        <v>0</v>
      </c>
      <c r="E2701" s="498">
        <v>73548.39</v>
      </c>
      <c r="F2701" s="499"/>
      <c r="G2701" s="338">
        <v>0</v>
      </c>
    </row>
    <row r="2702" spans="1:7" hidden="1" x14ac:dyDescent="0.25">
      <c r="A2702" s="339" t="s">
        <v>324</v>
      </c>
      <c r="B2702" s="339" t="s">
        <v>354</v>
      </c>
      <c r="C2702" s="340" t="s">
        <v>24</v>
      </c>
      <c r="D2702" s="341">
        <v>0</v>
      </c>
      <c r="E2702" s="506">
        <v>73548.39</v>
      </c>
      <c r="F2702" s="499"/>
      <c r="G2702" s="341">
        <v>0</v>
      </c>
    </row>
    <row r="2703" spans="1:7" hidden="1" x14ac:dyDescent="0.25">
      <c r="A2703" s="342" t="s">
        <v>324</v>
      </c>
      <c r="B2703" s="342" t="s">
        <v>355</v>
      </c>
      <c r="C2703" s="343" t="s">
        <v>25</v>
      </c>
      <c r="D2703" s="344">
        <v>0</v>
      </c>
      <c r="E2703" s="502">
        <v>66637.88</v>
      </c>
      <c r="F2703" s="499"/>
      <c r="G2703" s="344">
        <v>0</v>
      </c>
    </row>
    <row r="2704" spans="1:7" hidden="1" x14ac:dyDescent="0.25">
      <c r="A2704" s="342" t="s">
        <v>324</v>
      </c>
      <c r="B2704" s="342" t="s">
        <v>356</v>
      </c>
      <c r="C2704" s="343" t="s">
        <v>133</v>
      </c>
      <c r="D2704" s="344">
        <v>0</v>
      </c>
      <c r="E2704" s="502">
        <v>53758.83</v>
      </c>
      <c r="F2704" s="499"/>
      <c r="G2704" s="344">
        <v>0</v>
      </c>
    </row>
    <row r="2705" spans="1:7" hidden="1" x14ac:dyDescent="0.25">
      <c r="A2705" s="345" t="s">
        <v>1844</v>
      </c>
      <c r="B2705" s="345" t="s">
        <v>297</v>
      </c>
      <c r="C2705" s="346" t="s">
        <v>134</v>
      </c>
      <c r="D2705" s="347">
        <v>0</v>
      </c>
      <c r="E2705" s="503">
        <v>53758.83</v>
      </c>
      <c r="F2705" s="499"/>
      <c r="G2705" s="347">
        <v>0</v>
      </c>
    </row>
    <row r="2706" spans="1:7" hidden="1" x14ac:dyDescent="0.25">
      <c r="A2706" s="342" t="s">
        <v>324</v>
      </c>
      <c r="B2706" s="342" t="s">
        <v>361</v>
      </c>
      <c r="C2706" s="343" t="s">
        <v>135</v>
      </c>
      <c r="D2706" s="344">
        <v>0</v>
      </c>
      <c r="E2706" s="502">
        <v>2250</v>
      </c>
      <c r="F2706" s="499"/>
      <c r="G2706" s="344">
        <v>0</v>
      </c>
    </row>
    <row r="2707" spans="1:7" hidden="1" x14ac:dyDescent="0.25">
      <c r="A2707" s="345" t="s">
        <v>1845</v>
      </c>
      <c r="B2707" s="345" t="s">
        <v>298</v>
      </c>
      <c r="C2707" s="346" t="s">
        <v>135</v>
      </c>
      <c r="D2707" s="347">
        <v>0</v>
      </c>
      <c r="E2707" s="503">
        <v>2250</v>
      </c>
      <c r="F2707" s="499"/>
      <c r="G2707" s="347">
        <v>0</v>
      </c>
    </row>
    <row r="2708" spans="1:7" hidden="1" x14ac:dyDescent="0.25">
      <c r="A2708" s="342" t="s">
        <v>324</v>
      </c>
      <c r="B2708" s="342" t="s">
        <v>363</v>
      </c>
      <c r="C2708" s="343" t="s">
        <v>136</v>
      </c>
      <c r="D2708" s="344">
        <v>0</v>
      </c>
      <c r="E2708" s="502">
        <v>10629.05</v>
      </c>
      <c r="F2708" s="499"/>
      <c r="G2708" s="344">
        <v>0</v>
      </c>
    </row>
    <row r="2709" spans="1:7" hidden="1" x14ac:dyDescent="0.25">
      <c r="A2709" s="345" t="s">
        <v>1846</v>
      </c>
      <c r="B2709" s="345" t="s">
        <v>299</v>
      </c>
      <c r="C2709" s="346" t="s">
        <v>365</v>
      </c>
      <c r="D2709" s="347">
        <v>0</v>
      </c>
      <c r="E2709" s="503">
        <v>10629.05</v>
      </c>
      <c r="F2709" s="499"/>
      <c r="G2709" s="347">
        <v>0</v>
      </c>
    </row>
    <row r="2710" spans="1:7" hidden="1" x14ac:dyDescent="0.25">
      <c r="A2710" s="342" t="s">
        <v>324</v>
      </c>
      <c r="B2710" s="342" t="s">
        <v>366</v>
      </c>
      <c r="C2710" s="343" t="s">
        <v>38</v>
      </c>
      <c r="D2710" s="344">
        <v>0</v>
      </c>
      <c r="E2710" s="502">
        <v>6910.51</v>
      </c>
      <c r="F2710" s="499"/>
      <c r="G2710" s="344">
        <v>0</v>
      </c>
    </row>
    <row r="2711" spans="1:7" hidden="1" x14ac:dyDescent="0.25">
      <c r="A2711" s="342" t="s">
        <v>324</v>
      </c>
      <c r="B2711" s="342" t="s">
        <v>367</v>
      </c>
      <c r="C2711" s="343" t="s">
        <v>138</v>
      </c>
      <c r="D2711" s="344">
        <v>0</v>
      </c>
      <c r="E2711" s="502">
        <v>6910.51</v>
      </c>
      <c r="F2711" s="499"/>
      <c r="G2711" s="344">
        <v>0</v>
      </c>
    </row>
    <row r="2712" spans="1:7" hidden="1" x14ac:dyDescent="0.25">
      <c r="A2712" s="345" t="s">
        <v>1847</v>
      </c>
      <c r="B2712" s="345" t="s">
        <v>300</v>
      </c>
      <c r="C2712" s="346" t="s">
        <v>87</v>
      </c>
      <c r="D2712" s="347">
        <v>0</v>
      </c>
      <c r="E2712" s="503">
        <v>0</v>
      </c>
      <c r="F2712" s="499"/>
      <c r="G2712" s="347">
        <v>0</v>
      </c>
    </row>
    <row r="2713" spans="1:7" hidden="1" x14ac:dyDescent="0.25">
      <c r="A2713" s="345" t="s">
        <v>1848</v>
      </c>
      <c r="B2713" s="345" t="s">
        <v>301</v>
      </c>
      <c r="C2713" s="346" t="s">
        <v>371</v>
      </c>
      <c r="D2713" s="347">
        <v>0</v>
      </c>
      <c r="E2713" s="503">
        <v>6910.51</v>
      </c>
      <c r="F2713" s="499"/>
      <c r="G2713" s="347">
        <v>0</v>
      </c>
    </row>
    <row r="2714" spans="1:7" hidden="1" x14ac:dyDescent="0.25">
      <c r="A2714" s="336" t="s">
        <v>352</v>
      </c>
      <c r="B2714" s="336" t="s">
        <v>676</v>
      </c>
      <c r="C2714" s="337" t="s">
        <v>677</v>
      </c>
      <c r="D2714" s="338">
        <v>0</v>
      </c>
      <c r="E2714" s="498">
        <v>67857.850000000006</v>
      </c>
      <c r="F2714" s="499"/>
      <c r="G2714" s="338">
        <v>0</v>
      </c>
    </row>
    <row r="2715" spans="1:7" hidden="1" x14ac:dyDescent="0.25">
      <c r="A2715" s="339" t="s">
        <v>324</v>
      </c>
      <c r="B2715" s="339" t="s">
        <v>354</v>
      </c>
      <c r="C2715" s="340" t="s">
        <v>24</v>
      </c>
      <c r="D2715" s="341">
        <v>0</v>
      </c>
      <c r="E2715" s="506">
        <v>67857.850000000006</v>
      </c>
      <c r="F2715" s="499"/>
      <c r="G2715" s="341">
        <v>0</v>
      </c>
    </row>
    <row r="2716" spans="1:7" hidden="1" x14ac:dyDescent="0.25">
      <c r="A2716" s="342" t="s">
        <v>324</v>
      </c>
      <c r="B2716" s="342" t="s">
        <v>355</v>
      </c>
      <c r="C2716" s="343" t="s">
        <v>25</v>
      </c>
      <c r="D2716" s="344">
        <v>0</v>
      </c>
      <c r="E2716" s="502">
        <v>47011.58</v>
      </c>
      <c r="F2716" s="499"/>
      <c r="G2716" s="344">
        <v>0</v>
      </c>
    </row>
    <row r="2717" spans="1:7" hidden="1" x14ac:dyDescent="0.25">
      <c r="A2717" s="342" t="s">
        <v>324</v>
      </c>
      <c r="B2717" s="342" t="s">
        <v>356</v>
      </c>
      <c r="C2717" s="343" t="s">
        <v>133</v>
      </c>
      <c r="D2717" s="344">
        <v>0</v>
      </c>
      <c r="E2717" s="502">
        <v>0</v>
      </c>
      <c r="F2717" s="499"/>
      <c r="G2717" s="344">
        <v>0</v>
      </c>
    </row>
    <row r="2718" spans="1:7" hidden="1" x14ac:dyDescent="0.25">
      <c r="A2718" s="345" t="s">
        <v>1849</v>
      </c>
      <c r="B2718" s="345" t="s">
        <v>297</v>
      </c>
      <c r="C2718" s="346" t="s">
        <v>134</v>
      </c>
      <c r="D2718" s="347">
        <v>0</v>
      </c>
      <c r="E2718" s="503">
        <v>0</v>
      </c>
      <c r="F2718" s="499"/>
      <c r="G2718" s="347">
        <v>0</v>
      </c>
    </row>
    <row r="2719" spans="1:7" hidden="1" x14ac:dyDescent="0.25">
      <c r="A2719" s="342" t="s">
        <v>324</v>
      </c>
      <c r="B2719" s="342" t="s">
        <v>361</v>
      </c>
      <c r="C2719" s="343" t="s">
        <v>135</v>
      </c>
      <c r="D2719" s="344">
        <v>0</v>
      </c>
      <c r="E2719" s="502">
        <v>8875</v>
      </c>
      <c r="F2719" s="499"/>
      <c r="G2719" s="344">
        <v>0</v>
      </c>
    </row>
    <row r="2720" spans="1:7" hidden="1" x14ac:dyDescent="0.25">
      <c r="A2720" s="345" t="s">
        <v>1850</v>
      </c>
      <c r="B2720" s="345" t="s">
        <v>298</v>
      </c>
      <c r="C2720" s="346" t="s">
        <v>135</v>
      </c>
      <c r="D2720" s="347">
        <v>0</v>
      </c>
      <c r="E2720" s="503">
        <v>8875</v>
      </c>
      <c r="F2720" s="499"/>
      <c r="G2720" s="347">
        <v>0</v>
      </c>
    </row>
    <row r="2721" spans="1:7" hidden="1" x14ac:dyDescent="0.25">
      <c r="A2721" s="342" t="s">
        <v>324</v>
      </c>
      <c r="B2721" s="342" t="s">
        <v>363</v>
      </c>
      <c r="C2721" s="343" t="s">
        <v>136</v>
      </c>
      <c r="D2721" s="344">
        <v>0</v>
      </c>
      <c r="E2721" s="502">
        <v>38136.58</v>
      </c>
      <c r="F2721" s="499"/>
      <c r="G2721" s="344">
        <v>0</v>
      </c>
    </row>
    <row r="2722" spans="1:7" hidden="1" x14ac:dyDescent="0.25">
      <c r="A2722" s="345" t="s">
        <v>1851</v>
      </c>
      <c r="B2722" s="345" t="s">
        <v>299</v>
      </c>
      <c r="C2722" s="346" t="s">
        <v>365</v>
      </c>
      <c r="D2722" s="347">
        <v>0</v>
      </c>
      <c r="E2722" s="503">
        <v>38136.58</v>
      </c>
      <c r="F2722" s="499"/>
      <c r="G2722" s="347">
        <v>0</v>
      </c>
    </row>
    <row r="2723" spans="1:7" hidden="1" x14ac:dyDescent="0.25">
      <c r="A2723" s="342" t="s">
        <v>324</v>
      </c>
      <c r="B2723" s="342" t="s">
        <v>366</v>
      </c>
      <c r="C2723" s="343" t="s">
        <v>38</v>
      </c>
      <c r="D2723" s="344">
        <v>0</v>
      </c>
      <c r="E2723" s="502">
        <v>20846.27</v>
      </c>
      <c r="F2723" s="499"/>
      <c r="G2723" s="344">
        <v>0</v>
      </c>
    </row>
    <row r="2724" spans="1:7" hidden="1" x14ac:dyDescent="0.25">
      <c r="A2724" s="342" t="s">
        <v>324</v>
      </c>
      <c r="B2724" s="342" t="s">
        <v>367</v>
      </c>
      <c r="C2724" s="343" t="s">
        <v>138</v>
      </c>
      <c r="D2724" s="344">
        <v>0</v>
      </c>
      <c r="E2724" s="502">
        <v>20846.27</v>
      </c>
      <c r="F2724" s="499"/>
      <c r="G2724" s="344">
        <v>0</v>
      </c>
    </row>
    <row r="2725" spans="1:7" hidden="1" x14ac:dyDescent="0.25">
      <c r="A2725" s="345" t="s">
        <v>1852</v>
      </c>
      <c r="B2725" s="345" t="s">
        <v>300</v>
      </c>
      <c r="C2725" s="346" t="s">
        <v>87</v>
      </c>
      <c r="D2725" s="347">
        <v>0</v>
      </c>
      <c r="E2725" s="503">
        <v>0</v>
      </c>
      <c r="F2725" s="499"/>
      <c r="G2725" s="347">
        <v>0</v>
      </c>
    </row>
    <row r="2726" spans="1:7" hidden="1" x14ac:dyDescent="0.25">
      <c r="A2726" s="345" t="s">
        <v>1853</v>
      </c>
      <c r="B2726" s="345" t="s">
        <v>301</v>
      </c>
      <c r="C2726" s="346" t="s">
        <v>371</v>
      </c>
      <c r="D2726" s="347">
        <v>0</v>
      </c>
      <c r="E2726" s="503">
        <v>20846.27</v>
      </c>
      <c r="F2726" s="499"/>
      <c r="G2726" s="347">
        <v>0</v>
      </c>
    </row>
    <row r="2727" spans="1:7" hidden="1" x14ac:dyDescent="0.25">
      <c r="A2727" s="336" t="s">
        <v>352</v>
      </c>
      <c r="B2727" s="336" t="s">
        <v>691</v>
      </c>
      <c r="C2727" s="337" t="s">
        <v>692</v>
      </c>
      <c r="D2727" s="338">
        <v>0</v>
      </c>
      <c r="E2727" s="498">
        <v>94650.08</v>
      </c>
      <c r="F2727" s="499"/>
      <c r="G2727" s="338">
        <v>0</v>
      </c>
    </row>
    <row r="2728" spans="1:7" hidden="1" x14ac:dyDescent="0.25">
      <c r="A2728" s="339" t="s">
        <v>324</v>
      </c>
      <c r="B2728" s="339" t="s">
        <v>354</v>
      </c>
      <c r="C2728" s="340" t="s">
        <v>24</v>
      </c>
      <c r="D2728" s="341">
        <v>0</v>
      </c>
      <c r="E2728" s="506">
        <v>94650.08</v>
      </c>
      <c r="F2728" s="499"/>
      <c r="G2728" s="341">
        <v>0</v>
      </c>
    </row>
    <row r="2729" spans="1:7" hidden="1" x14ac:dyDescent="0.25">
      <c r="A2729" s="342" t="s">
        <v>324</v>
      </c>
      <c r="B2729" s="342" t="s">
        <v>355</v>
      </c>
      <c r="C2729" s="343" t="s">
        <v>25</v>
      </c>
      <c r="D2729" s="344">
        <v>0</v>
      </c>
      <c r="E2729" s="502">
        <v>89023.77</v>
      </c>
      <c r="F2729" s="499"/>
      <c r="G2729" s="344">
        <v>0</v>
      </c>
    </row>
    <row r="2730" spans="1:7" hidden="1" x14ac:dyDescent="0.25">
      <c r="A2730" s="342" t="s">
        <v>324</v>
      </c>
      <c r="B2730" s="342" t="s">
        <v>356</v>
      </c>
      <c r="C2730" s="343" t="s">
        <v>133</v>
      </c>
      <c r="D2730" s="344">
        <v>0</v>
      </c>
      <c r="E2730" s="502">
        <v>72499.72</v>
      </c>
      <c r="F2730" s="499"/>
      <c r="G2730" s="344">
        <v>0</v>
      </c>
    </row>
    <row r="2731" spans="1:7" hidden="1" x14ac:dyDescent="0.25">
      <c r="A2731" s="345" t="s">
        <v>1854</v>
      </c>
      <c r="B2731" s="345" t="s">
        <v>297</v>
      </c>
      <c r="C2731" s="346" t="s">
        <v>134</v>
      </c>
      <c r="D2731" s="347">
        <v>0</v>
      </c>
      <c r="E2731" s="503">
        <v>72499.72</v>
      </c>
      <c r="F2731" s="499"/>
      <c r="G2731" s="347">
        <v>0</v>
      </c>
    </row>
    <row r="2732" spans="1:7" hidden="1" x14ac:dyDescent="0.25">
      <c r="A2732" s="342" t="s">
        <v>324</v>
      </c>
      <c r="B2732" s="342" t="s">
        <v>361</v>
      </c>
      <c r="C2732" s="343" t="s">
        <v>135</v>
      </c>
      <c r="D2732" s="344">
        <v>0</v>
      </c>
      <c r="E2732" s="502">
        <v>2250</v>
      </c>
      <c r="F2732" s="499"/>
      <c r="G2732" s="344">
        <v>0</v>
      </c>
    </row>
    <row r="2733" spans="1:7" hidden="1" x14ac:dyDescent="0.25">
      <c r="A2733" s="345" t="s">
        <v>1855</v>
      </c>
      <c r="B2733" s="345" t="s">
        <v>298</v>
      </c>
      <c r="C2733" s="346" t="s">
        <v>135</v>
      </c>
      <c r="D2733" s="347">
        <v>0</v>
      </c>
      <c r="E2733" s="503">
        <v>2250</v>
      </c>
      <c r="F2733" s="499"/>
      <c r="G2733" s="347">
        <v>0</v>
      </c>
    </row>
    <row r="2734" spans="1:7" hidden="1" x14ac:dyDescent="0.25">
      <c r="A2734" s="342" t="s">
        <v>324</v>
      </c>
      <c r="B2734" s="342" t="s">
        <v>363</v>
      </c>
      <c r="C2734" s="343" t="s">
        <v>136</v>
      </c>
      <c r="D2734" s="344">
        <v>0</v>
      </c>
      <c r="E2734" s="502">
        <v>14274.05</v>
      </c>
      <c r="F2734" s="499"/>
      <c r="G2734" s="344">
        <v>0</v>
      </c>
    </row>
    <row r="2735" spans="1:7" hidden="1" x14ac:dyDescent="0.25">
      <c r="A2735" s="345" t="s">
        <v>1856</v>
      </c>
      <c r="B2735" s="345" t="s">
        <v>299</v>
      </c>
      <c r="C2735" s="346" t="s">
        <v>365</v>
      </c>
      <c r="D2735" s="347">
        <v>0</v>
      </c>
      <c r="E2735" s="503">
        <v>14274.05</v>
      </c>
      <c r="F2735" s="499"/>
      <c r="G2735" s="347">
        <v>0</v>
      </c>
    </row>
    <row r="2736" spans="1:7" hidden="1" x14ac:dyDescent="0.25">
      <c r="A2736" s="342" t="s">
        <v>324</v>
      </c>
      <c r="B2736" s="342" t="s">
        <v>366</v>
      </c>
      <c r="C2736" s="343" t="s">
        <v>38</v>
      </c>
      <c r="D2736" s="344">
        <v>0</v>
      </c>
      <c r="E2736" s="502">
        <v>5626.31</v>
      </c>
      <c r="F2736" s="499"/>
      <c r="G2736" s="344">
        <v>0</v>
      </c>
    </row>
    <row r="2737" spans="1:7" hidden="1" x14ac:dyDescent="0.25">
      <c r="A2737" s="342" t="s">
        <v>324</v>
      </c>
      <c r="B2737" s="342" t="s">
        <v>367</v>
      </c>
      <c r="C2737" s="343" t="s">
        <v>138</v>
      </c>
      <c r="D2737" s="344">
        <v>0</v>
      </c>
      <c r="E2737" s="502">
        <v>5626.31</v>
      </c>
      <c r="F2737" s="499"/>
      <c r="G2737" s="344">
        <v>0</v>
      </c>
    </row>
    <row r="2738" spans="1:7" hidden="1" x14ac:dyDescent="0.25">
      <c r="A2738" s="345" t="s">
        <v>1857</v>
      </c>
      <c r="B2738" s="345" t="s">
        <v>300</v>
      </c>
      <c r="C2738" s="346" t="s">
        <v>87</v>
      </c>
      <c r="D2738" s="347">
        <v>0</v>
      </c>
      <c r="E2738" s="503">
        <v>0</v>
      </c>
      <c r="F2738" s="499"/>
      <c r="G2738" s="347">
        <v>0</v>
      </c>
    </row>
    <row r="2739" spans="1:7" hidden="1" x14ac:dyDescent="0.25">
      <c r="A2739" s="345" t="s">
        <v>1858</v>
      </c>
      <c r="B2739" s="345" t="s">
        <v>301</v>
      </c>
      <c r="C2739" s="346" t="s">
        <v>371</v>
      </c>
      <c r="D2739" s="347">
        <v>0</v>
      </c>
      <c r="E2739" s="503">
        <v>5626.31</v>
      </c>
      <c r="F2739" s="499"/>
      <c r="G2739" s="347">
        <v>0</v>
      </c>
    </row>
    <row r="2740" spans="1:7" hidden="1" x14ac:dyDescent="0.25">
      <c r="A2740" s="336" t="s">
        <v>352</v>
      </c>
      <c r="B2740" s="336" t="s">
        <v>710</v>
      </c>
      <c r="C2740" s="337" t="s">
        <v>711</v>
      </c>
      <c r="D2740" s="338">
        <v>0</v>
      </c>
      <c r="E2740" s="498">
        <v>174153.84</v>
      </c>
      <c r="F2740" s="499"/>
      <c r="G2740" s="338">
        <v>0</v>
      </c>
    </row>
    <row r="2741" spans="1:7" hidden="1" x14ac:dyDescent="0.25">
      <c r="A2741" s="339" t="s">
        <v>324</v>
      </c>
      <c r="B2741" s="339" t="s">
        <v>354</v>
      </c>
      <c r="C2741" s="340" t="s">
        <v>24</v>
      </c>
      <c r="D2741" s="341">
        <v>0</v>
      </c>
      <c r="E2741" s="506">
        <v>174153.84</v>
      </c>
      <c r="F2741" s="499"/>
      <c r="G2741" s="341">
        <v>0</v>
      </c>
    </row>
    <row r="2742" spans="1:7" hidden="1" x14ac:dyDescent="0.25">
      <c r="A2742" s="342" t="s">
        <v>324</v>
      </c>
      <c r="B2742" s="342" t="s">
        <v>355</v>
      </c>
      <c r="C2742" s="343" t="s">
        <v>25</v>
      </c>
      <c r="D2742" s="344">
        <v>0</v>
      </c>
      <c r="E2742" s="502">
        <v>149841.78</v>
      </c>
      <c r="F2742" s="499"/>
      <c r="G2742" s="344">
        <v>0</v>
      </c>
    </row>
    <row r="2743" spans="1:7" hidden="1" x14ac:dyDescent="0.25">
      <c r="A2743" s="342" t="s">
        <v>324</v>
      </c>
      <c r="B2743" s="342" t="s">
        <v>356</v>
      </c>
      <c r="C2743" s="343" t="s">
        <v>133</v>
      </c>
      <c r="D2743" s="344">
        <v>0</v>
      </c>
      <c r="E2743" s="502">
        <v>121135.67999999999</v>
      </c>
      <c r="F2743" s="499"/>
      <c r="G2743" s="344">
        <v>0</v>
      </c>
    </row>
    <row r="2744" spans="1:7" hidden="1" x14ac:dyDescent="0.25">
      <c r="A2744" s="345" t="s">
        <v>1859</v>
      </c>
      <c r="B2744" s="345" t="s">
        <v>297</v>
      </c>
      <c r="C2744" s="346" t="s">
        <v>134</v>
      </c>
      <c r="D2744" s="347">
        <v>0</v>
      </c>
      <c r="E2744" s="503">
        <v>121135.67999999999</v>
      </c>
      <c r="F2744" s="499"/>
      <c r="G2744" s="347">
        <v>0</v>
      </c>
    </row>
    <row r="2745" spans="1:7" hidden="1" x14ac:dyDescent="0.25">
      <c r="A2745" s="342" t="s">
        <v>324</v>
      </c>
      <c r="B2745" s="342" t="s">
        <v>361</v>
      </c>
      <c r="C2745" s="343" t="s">
        <v>135</v>
      </c>
      <c r="D2745" s="344">
        <v>0</v>
      </c>
      <c r="E2745" s="502">
        <v>5000</v>
      </c>
      <c r="F2745" s="499"/>
      <c r="G2745" s="344">
        <v>0</v>
      </c>
    </row>
    <row r="2746" spans="1:7" hidden="1" x14ac:dyDescent="0.25">
      <c r="A2746" s="345" t="s">
        <v>1860</v>
      </c>
      <c r="B2746" s="345" t="s">
        <v>298</v>
      </c>
      <c r="C2746" s="346" t="s">
        <v>135</v>
      </c>
      <c r="D2746" s="347">
        <v>0</v>
      </c>
      <c r="E2746" s="503">
        <v>5000</v>
      </c>
      <c r="F2746" s="499"/>
      <c r="G2746" s="347">
        <v>0</v>
      </c>
    </row>
    <row r="2747" spans="1:7" hidden="1" x14ac:dyDescent="0.25">
      <c r="A2747" s="342" t="s">
        <v>324</v>
      </c>
      <c r="B2747" s="342" t="s">
        <v>363</v>
      </c>
      <c r="C2747" s="343" t="s">
        <v>136</v>
      </c>
      <c r="D2747" s="344">
        <v>0</v>
      </c>
      <c r="E2747" s="502">
        <v>23706.1</v>
      </c>
      <c r="F2747" s="499"/>
      <c r="G2747" s="344">
        <v>0</v>
      </c>
    </row>
    <row r="2748" spans="1:7" hidden="1" x14ac:dyDescent="0.25">
      <c r="A2748" s="345" t="s">
        <v>1861</v>
      </c>
      <c r="B2748" s="345" t="s">
        <v>299</v>
      </c>
      <c r="C2748" s="346" t="s">
        <v>365</v>
      </c>
      <c r="D2748" s="347">
        <v>0</v>
      </c>
      <c r="E2748" s="503">
        <v>23706.1</v>
      </c>
      <c r="F2748" s="499"/>
      <c r="G2748" s="347">
        <v>0</v>
      </c>
    </row>
    <row r="2749" spans="1:7" hidden="1" x14ac:dyDescent="0.25">
      <c r="A2749" s="342" t="s">
        <v>324</v>
      </c>
      <c r="B2749" s="342" t="s">
        <v>366</v>
      </c>
      <c r="C2749" s="343" t="s">
        <v>38</v>
      </c>
      <c r="D2749" s="344">
        <v>0</v>
      </c>
      <c r="E2749" s="502">
        <v>24312.06</v>
      </c>
      <c r="F2749" s="499"/>
      <c r="G2749" s="344">
        <v>0</v>
      </c>
    </row>
    <row r="2750" spans="1:7" hidden="1" x14ac:dyDescent="0.25">
      <c r="A2750" s="342" t="s">
        <v>324</v>
      </c>
      <c r="B2750" s="342" t="s">
        <v>367</v>
      </c>
      <c r="C2750" s="343" t="s">
        <v>138</v>
      </c>
      <c r="D2750" s="344">
        <v>0</v>
      </c>
      <c r="E2750" s="502">
        <v>24312.06</v>
      </c>
      <c r="F2750" s="499"/>
      <c r="G2750" s="344">
        <v>0</v>
      </c>
    </row>
    <row r="2751" spans="1:7" hidden="1" x14ac:dyDescent="0.25">
      <c r="A2751" s="345" t="s">
        <v>1862</v>
      </c>
      <c r="B2751" s="345" t="s">
        <v>300</v>
      </c>
      <c r="C2751" s="346" t="s">
        <v>87</v>
      </c>
      <c r="D2751" s="347">
        <v>0</v>
      </c>
      <c r="E2751" s="503">
        <v>0</v>
      </c>
      <c r="F2751" s="499"/>
      <c r="G2751" s="347">
        <v>0</v>
      </c>
    </row>
    <row r="2752" spans="1:7" hidden="1" x14ac:dyDescent="0.25">
      <c r="A2752" s="345" t="s">
        <v>1863</v>
      </c>
      <c r="B2752" s="345" t="s">
        <v>301</v>
      </c>
      <c r="C2752" s="346" t="s">
        <v>371</v>
      </c>
      <c r="D2752" s="347">
        <v>0</v>
      </c>
      <c r="E2752" s="503">
        <v>24312.06</v>
      </c>
      <c r="F2752" s="499"/>
      <c r="G2752" s="347">
        <v>0</v>
      </c>
    </row>
    <row r="2753" spans="1:7" hidden="1" x14ac:dyDescent="0.25">
      <c r="A2753" s="336" t="s">
        <v>352</v>
      </c>
      <c r="B2753" s="336" t="s">
        <v>732</v>
      </c>
      <c r="C2753" s="337" t="s">
        <v>733</v>
      </c>
      <c r="D2753" s="338">
        <v>0</v>
      </c>
      <c r="E2753" s="498">
        <v>31646.13</v>
      </c>
      <c r="F2753" s="499"/>
      <c r="G2753" s="338">
        <v>0</v>
      </c>
    </row>
    <row r="2754" spans="1:7" hidden="1" x14ac:dyDescent="0.25">
      <c r="A2754" s="339" t="s">
        <v>324</v>
      </c>
      <c r="B2754" s="339" t="s">
        <v>354</v>
      </c>
      <c r="C2754" s="340" t="s">
        <v>24</v>
      </c>
      <c r="D2754" s="341">
        <v>0</v>
      </c>
      <c r="E2754" s="506">
        <v>31646.13</v>
      </c>
      <c r="F2754" s="499"/>
      <c r="G2754" s="341">
        <v>0</v>
      </c>
    </row>
    <row r="2755" spans="1:7" hidden="1" x14ac:dyDescent="0.25">
      <c r="A2755" s="342" t="s">
        <v>324</v>
      </c>
      <c r="B2755" s="342" t="s">
        <v>355</v>
      </c>
      <c r="C2755" s="343" t="s">
        <v>25</v>
      </c>
      <c r="D2755" s="344">
        <v>0</v>
      </c>
      <c r="E2755" s="502">
        <v>27141.33</v>
      </c>
      <c r="F2755" s="499"/>
      <c r="G2755" s="344">
        <v>0</v>
      </c>
    </row>
    <row r="2756" spans="1:7" hidden="1" x14ac:dyDescent="0.25">
      <c r="A2756" s="342" t="s">
        <v>324</v>
      </c>
      <c r="B2756" s="342" t="s">
        <v>356</v>
      </c>
      <c r="C2756" s="343" t="s">
        <v>133</v>
      </c>
      <c r="D2756" s="344">
        <v>0</v>
      </c>
      <c r="E2756" s="502">
        <v>21575.11</v>
      </c>
      <c r="F2756" s="499"/>
      <c r="G2756" s="344">
        <v>0</v>
      </c>
    </row>
    <row r="2757" spans="1:7" hidden="1" x14ac:dyDescent="0.25">
      <c r="A2757" s="345" t="s">
        <v>1864</v>
      </c>
      <c r="B2757" s="345" t="s">
        <v>297</v>
      </c>
      <c r="C2757" s="346" t="s">
        <v>134</v>
      </c>
      <c r="D2757" s="347">
        <v>0</v>
      </c>
      <c r="E2757" s="503">
        <v>21575.11</v>
      </c>
      <c r="F2757" s="499"/>
      <c r="G2757" s="347">
        <v>0</v>
      </c>
    </row>
    <row r="2758" spans="1:7" hidden="1" x14ac:dyDescent="0.25">
      <c r="A2758" s="342" t="s">
        <v>324</v>
      </c>
      <c r="B2758" s="342" t="s">
        <v>361</v>
      </c>
      <c r="C2758" s="343" t="s">
        <v>135</v>
      </c>
      <c r="D2758" s="344">
        <v>0</v>
      </c>
      <c r="E2758" s="502">
        <v>750</v>
      </c>
      <c r="F2758" s="499"/>
      <c r="G2758" s="344">
        <v>0</v>
      </c>
    </row>
    <row r="2759" spans="1:7" hidden="1" x14ac:dyDescent="0.25">
      <c r="A2759" s="345" t="s">
        <v>1865</v>
      </c>
      <c r="B2759" s="345" t="s">
        <v>298</v>
      </c>
      <c r="C2759" s="346" t="s">
        <v>135</v>
      </c>
      <c r="D2759" s="347">
        <v>0</v>
      </c>
      <c r="E2759" s="503">
        <v>750</v>
      </c>
      <c r="F2759" s="499"/>
      <c r="G2759" s="347">
        <v>0</v>
      </c>
    </row>
    <row r="2760" spans="1:7" hidden="1" x14ac:dyDescent="0.25">
      <c r="A2760" s="342" t="s">
        <v>324</v>
      </c>
      <c r="B2760" s="342" t="s">
        <v>363</v>
      </c>
      <c r="C2760" s="343" t="s">
        <v>136</v>
      </c>
      <c r="D2760" s="344">
        <v>0</v>
      </c>
      <c r="E2760" s="502">
        <v>4816.22</v>
      </c>
      <c r="F2760" s="499"/>
      <c r="G2760" s="344">
        <v>0</v>
      </c>
    </row>
    <row r="2761" spans="1:7" hidden="1" x14ac:dyDescent="0.25">
      <c r="A2761" s="345" t="s">
        <v>1866</v>
      </c>
      <c r="B2761" s="345" t="s">
        <v>299</v>
      </c>
      <c r="C2761" s="346" t="s">
        <v>365</v>
      </c>
      <c r="D2761" s="347">
        <v>0</v>
      </c>
      <c r="E2761" s="503">
        <v>4816.22</v>
      </c>
      <c r="F2761" s="499"/>
      <c r="G2761" s="347">
        <v>0</v>
      </c>
    </row>
    <row r="2762" spans="1:7" hidden="1" x14ac:dyDescent="0.25">
      <c r="A2762" s="342" t="s">
        <v>324</v>
      </c>
      <c r="B2762" s="342" t="s">
        <v>366</v>
      </c>
      <c r="C2762" s="343" t="s">
        <v>38</v>
      </c>
      <c r="D2762" s="344">
        <v>0</v>
      </c>
      <c r="E2762" s="502">
        <v>4504.8</v>
      </c>
      <c r="F2762" s="499"/>
      <c r="G2762" s="344">
        <v>0</v>
      </c>
    </row>
    <row r="2763" spans="1:7" hidden="1" x14ac:dyDescent="0.25">
      <c r="A2763" s="342" t="s">
        <v>324</v>
      </c>
      <c r="B2763" s="342" t="s">
        <v>367</v>
      </c>
      <c r="C2763" s="343" t="s">
        <v>138</v>
      </c>
      <c r="D2763" s="344">
        <v>0</v>
      </c>
      <c r="E2763" s="502">
        <v>4504.8</v>
      </c>
      <c r="F2763" s="499"/>
      <c r="G2763" s="344">
        <v>0</v>
      </c>
    </row>
    <row r="2764" spans="1:7" hidden="1" x14ac:dyDescent="0.25">
      <c r="A2764" s="345" t="s">
        <v>1867</v>
      </c>
      <c r="B2764" s="345" t="s">
        <v>300</v>
      </c>
      <c r="C2764" s="346" t="s">
        <v>87</v>
      </c>
      <c r="D2764" s="347">
        <v>0</v>
      </c>
      <c r="E2764" s="503">
        <v>0</v>
      </c>
      <c r="F2764" s="499"/>
      <c r="G2764" s="347">
        <v>0</v>
      </c>
    </row>
    <row r="2765" spans="1:7" hidden="1" x14ac:dyDescent="0.25">
      <c r="A2765" s="345" t="s">
        <v>1868</v>
      </c>
      <c r="B2765" s="345" t="s">
        <v>301</v>
      </c>
      <c r="C2765" s="346" t="s">
        <v>371</v>
      </c>
      <c r="D2765" s="347">
        <v>0</v>
      </c>
      <c r="E2765" s="503">
        <v>4504.8</v>
      </c>
      <c r="F2765" s="499"/>
      <c r="G2765" s="347">
        <v>0</v>
      </c>
    </row>
    <row r="2766" spans="1:7" hidden="1" x14ac:dyDescent="0.25">
      <c r="A2766" s="336" t="s">
        <v>352</v>
      </c>
      <c r="B2766" s="336" t="s">
        <v>754</v>
      </c>
      <c r="C2766" s="337" t="s">
        <v>755</v>
      </c>
      <c r="D2766" s="338">
        <v>0</v>
      </c>
      <c r="E2766" s="498">
        <v>26856.02</v>
      </c>
      <c r="F2766" s="499"/>
      <c r="G2766" s="338">
        <v>0</v>
      </c>
    </row>
    <row r="2767" spans="1:7" hidden="1" x14ac:dyDescent="0.25">
      <c r="A2767" s="339" t="s">
        <v>324</v>
      </c>
      <c r="B2767" s="339" t="s">
        <v>354</v>
      </c>
      <c r="C2767" s="340" t="s">
        <v>24</v>
      </c>
      <c r="D2767" s="341">
        <v>0</v>
      </c>
      <c r="E2767" s="506">
        <v>26856.02</v>
      </c>
      <c r="F2767" s="499"/>
      <c r="G2767" s="341">
        <v>0</v>
      </c>
    </row>
    <row r="2768" spans="1:7" hidden="1" x14ac:dyDescent="0.25">
      <c r="A2768" s="342" t="s">
        <v>324</v>
      </c>
      <c r="B2768" s="342" t="s">
        <v>355</v>
      </c>
      <c r="C2768" s="343" t="s">
        <v>25</v>
      </c>
      <c r="D2768" s="344">
        <v>0</v>
      </c>
      <c r="E2768" s="502">
        <v>25184.02</v>
      </c>
      <c r="F2768" s="499"/>
      <c r="G2768" s="344">
        <v>0</v>
      </c>
    </row>
    <row r="2769" spans="1:7" hidden="1" x14ac:dyDescent="0.25">
      <c r="A2769" s="342" t="s">
        <v>324</v>
      </c>
      <c r="B2769" s="342" t="s">
        <v>356</v>
      </c>
      <c r="C2769" s="343" t="s">
        <v>133</v>
      </c>
      <c r="D2769" s="344">
        <v>0</v>
      </c>
      <c r="E2769" s="502">
        <v>20412.650000000001</v>
      </c>
      <c r="F2769" s="499"/>
      <c r="G2769" s="344">
        <v>0</v>
      </c>
    </row>
    <row r="2770" spans="1:7" hidden="1" x14ac:dyDescent="0.25">
      <c r="A2770" s="345" t="s">
        <v>1869</v>
      </c>
      <c r="B2770" s="345" t="s">
        <v>297</v>
      </c>
      <c r="C2770" s="346" t="s">
        <v>134</v>
      </c>
      <c r="D2770" s="347">
        <v>0</v>
      </c>
      <c r="E2770" s="503">
        <v>20412.650000000001</v>
      </c>
      <c r="F2770" s="499"/>
      <c r="G2770" s="347">
        <v>0</v>
      </c>
    </row>
    <row r="2771" spans="1:7" hidden="1" x14ac:dyDescent="0.25">
      <c r="A2771" s="342" t="s">
        <v>324</v>
      </c>
      <c r="B2771" s="342" t="s">
        <v>361</v>
      </c>
      <c r="C2771" s="343" t="s">
        <v>135</v>
      </c>
      <c r="D2771" s="344">
        <v>0</v>
      </c>
      <c r="E2771" s="502">
        <v>750</v>
      </c>
      <c r="F2771" s="499"/>
      <c r="G2771" s="344">
        <v>0</v>
      </c>
    </row>
    <row r="2772" spans="1:7" hidden="1" x14ac:dyDescent="0.25">
      <c r="A2772" s="345" t="s">
        <v>1870</v>
      </c>
      <c r="B2772" s="345" t="s">
        <v>298</v>
      </c>
      <c r="C2772" s="346" t="s">
        <v>135</v>
      </c>
      <c r="D2772" s="347">
        <v>0</v>
      </c>
      <c r="E2772" s="503">
        <v>750</v>
      </c>
      <c r="F2772" s="499"/>
      <c r="G2772" s="347">
        <v>0</v>
      </c>
    </row>
    <row r="2773" spans="1:7" hidden="1" x14ac:dyDescent="0.25">
      <c r="A2773" s="342" t="s">
        <v>324</v>
      </c>
      <c r="B2773" s="342" t="s">
        <v>363</v>
      </c>
      <c r="C2773" s="343" t="s">
        <v>136</v>
      </c>
      <c r="D2773" s="344">
        <v>0</v>
      </c>
      <c r="E2773" s="502">
        <v>4021.37</v>
      </c>
      <c r="F2773" s="499"/>
      <c r="G2773" s="344">
        <v>0</v>
      </c>
    </row>
    <row r="2774" spans="1:7" hidden="1" x14ac:dyDescent="0.25">
      <c r="A2774" s="345" t="s">
        <v>1871</v>
      </c>
      <c r="B2774" s="345" t="s">
        <v>299</v>
      </c>
      <c r="C2774" s="346" t="s">
        <v>365</v>
      </c>
      <c r="D2774" s="347">
        <v>0</v>
      </c>
      <c r="E2774" s="503">
        <v>4021.37</v>
      </c>
      <c r="F2774" s="499"/>
      <c r="G2774" s="347">
        <v>0</v>
      </c>
    </row>
    <row r="2775" spans="1:7" hidden="1" x14ac:dyDescent="0.25">
      <c r="A2775" s="342" t="s">
        <v>324</v>
      </c>
      <c r="B2775" s="342" t="s">
        <v>366</v>
      </c>
      <c r="C2775" s="343" t="s">
        <v>38</v>
      </c>
      <c r="D2775" s="344">
        <v>0</v>
      </c>
      <c r="E2775" s="502">
        <v>1672</v>
      </c>
      <c r="F2775" s="499"/>
      <c r="G2775" s="344">
        <v>0</v>
      </c>
    </row>
    <row r="2776" spans="1:7" hidden="1" x14ac:dyDescent="0.25">
      <c r="A2776" s="342" t="s">
        <v>324</v>
      </c>
      <c r="B2776" s="342" t="s">
        <v>367</v>
      </c>
      <c r="C2776" s="343" t="s">
        <v>138</v>
      </c>
      <c r="D2776" s="344">
        <v>0</v>
      </c>
      <c r="E2776" s="502">
        <v>1672</v>
      </c>
      <c r="F2776" s="499"/>
      <c r="G2776" s="344">
        <v>0</v>
      </c>
    </row>
    <row r="2777" spans="1:7" hidden="1" x14ac:dyDescent="0.25">
      <c r="A2777" s="345" t="s">
        <v>1872</v>
      </c>
      <c r="B2777" s="345" t="s">
        <v>300</v>
      </c>
      <c r="C2777" s="346" t="s">
        <v>87</v>
      </c>
      <c r="D2777" s="347">
        <v>0</v>
      </c>
      <c r="E2777" s="503">
        <v>0</v>
      </c>
      <c r="F2777" s="499"/>
      <c r="G2777" s="347">
        <v>0</v>
      </c>
    </row>
    <row r="2778" spans="1:7" hidden="1" x14ac:dyDescent="0.25">
      <c r="A2778" s="345" t="s">
        <v>1873</v>
      </c>
      <c r="B2778" s="345" t="s">
        <v>301</v>
      </c>
      <c r="C2778" s="346" t="s">
        <v>371</v>
      </c>
      <c r="D2778" s="347">
        <v>0</v>
      </c>
      <c r="E2778" s="503">
        <v>1672</v>
      </c>
      <c r="F2778" s="499"/>
      <c r="G2778" s="347">
        <v>0</v>
      </c>
    </row>
    <row r="2779" spans="1:7" hidden="1" x14ac:dyDescent="0.25">
      <c r="A2779" s="336" t="s">
        <v>352</v>
      </c>
      <c r="B2779" s="336" t="s">
        <v>773</v>
      </c>
      <c r="C2779" s="337" t="s">
        <v>774</v>
      </c>
      <c r="D2779" s="338">
        <v>0</v>
      </c>
      <c r="E2779" s="498">
        <v>279253.67</v>
      </c>
      <c r="F2779" s="499"/>
      <c r="G2779" s="338">
        <v>0</v>
      </c>
    </row>
    <row r="2780" spans="1:7" hidden="1" x14ac:dyDescent="0.25">
      <c r="A2780" s="339" t="s">
        <v>324</v>
      </c>
      <c r="B2780" s="339" t="s">
        <v>354</v>
      </c>
      <c r="C2780" s="340" t="s">
        <v>24</v>
      </c>
      <c r="D2780" s="341">
        <v>0</v>
      </c>
      <c r="E2780" s="506">
        <v>279253.67</v>
      </c>
      <c r="F2780" s="499"/>
      <c r="G2780" s="341">
        <v>0</v>
      </c>
    </row>
    <row r="2781" spans="1:7" hidden="1" x14ac:dyDescent="0.25">
      <c r="A2781" s="342" t="s">
        <v>324</v>
      </c>
      <c r="B2781" s="342" t="s">
        <v>355</v>
      </c>
      <c r="C2781" s="343" t="s">
        <v>25</v>
      </c>
      <c r="D2781" s="344">
        <v>0</v>
      </c>
      <c r="E2781" s="502">
        <v>260133.48</v>
      </c>
      <c r="F2781" s="499"/>
      <c r="G2781" s="344">
        <v>0</v>
      </c>
    </row>
    <row r="2782" spans="1:7" hidden="1" x14ac:dyDescent="0.25">
      <c r="A2782" s="342" t="s">
        <v>324</v>
      </c>
      <c r="B2782" s="342" t="s">
        <v>356</v>
      </c>
      <c r="C2782" s="343" t="s">
        <v>133</v>
      </c>
      <c r="D2782" s="344">
        <v>0</v>
      </c>
      <c r="E2782" s="502">
        <v>212721.21</v>
      </c>
      <c r="F2782" s="499"/>
      <c r="G2782" s="344">
        <v>0</v>
      </c>
    </row>
    <row r="2783" spans="1:7" hidden="1" x14ac:dyDescent="0.25">
      <c r="A2783" s="345" t="s">
        <v>1874</v>
      </c>
      <c r="B2783" s="345" t="s">
        <v>297</v>
      </c>
      <c r="C2783" s="346" t="s">
        <v>134</v>
      </c>
      <c r="D2783" s="347">
        <v>0</v>
      </c>
      <c r="E2783" s="503">
        <v>212721.21</v>
      </c>
      <c r="F2783" s="499"/>
      <c r="G2783" s="347">
        <v>0</v>
      </c>
    </row>
    <row r="2784" spans="1:7" hidden="1" x14ac:dyDescent="0.25">
      <c r="A2784" s="342" t="s">
        <v>324</v>
      </c>
      <c r="B2784" s="342" t="s">
        <v>361</v>
      </c>
      <c r="C2784" s="343" t="s">
        <v>135</v>
      </c>
      <c r="D2784" s="344">
        <v>0</v>
      </c>
      <c r="E2784" s="502">
        <v>9000</v>
      </c>
      <c r="F2784" s="499"/>
      <c r="G2784" s="344">
        <v>0</v>
      </c>
    </row>
    <row r="2785" spans="1:7" hidden="1" x14ac:dyDescent="0.25">
      <c r="A2785" s="345" t="s">
        <v>1875</v>
      </c>
      <c r="B2785" s="345" t="s">
        <v>298</v>
      </c>
      <c r="C2785" s="346" t="s">
        <v>135</v>
      </c>
      <c r="D2785" s="347">
        <v>0</v>
      </c>
      <c r="E2785" s="503">
        <v>9000</v>
      </c>
      <c r="F2785" s="499"/>
      <c r="G2785" s="347">
        <v>0</v>
      </c>
    </row>
    <row r="2786" spans="1:7" hidden="1" x14ac:dyDescent="0.25">
      <c r="A2786" s="342" t="s">
        <v>324</v>
      </c>
      <c r="B2786" s="342" t="s">
        <v>363</v>
      </c>
      <c r="C2786" s="343" t="s">
        <v>136</v>
      </c>
      <c r="D2786" s="344">
        <v>0</v>
      </c>
      <c r="E2786" s="502">
        <v>38412.269999999997</v>
      </c>
      <c r="F2786" s="499"/>
      <c r="G2786" s="344">
        <v>0</v>
      </c>
    </row>
    <row r="2787" spans="1:7" hidden="1" x14ac:dyDescent="0.25">
      <c r="A2787" s="345" t="s">
        <v>1876</v>
      </c>
      <c r="B2787" s="345" t="s">
        <v>299</v>
      </c>
      <c r="C2787" s="346" t="s">
        <v>365</v>
      </c>
      <c r="D2787" s="347">
        <v>0</v>
      </c>
      <c r="E2787" s="503">
        <v>38412.269999999997</v>
      </c>
      <c r="F2787" s="499"/>
      <c r="G2787" s="347">
        <v>0</v>
      </c>
    </row>
    <row r="2788" spans="1:7" hidden="1" x14ac:dyDescent="0.25">
      <c r="A2788" s="342" t="s">
        <v>324</v>
      </c>
      <c r="B2788" s="342" t="s">
        <v>366</v>
      </c>
      <c r="C2788" s="343" t="s">
        <v>38</v>
      </c>
      <c r="D2788" s="344">
        <v>0</v>
      </c>
      <c r="E2788" s="502">
        <v>19120.189999999999</v>
      </c>
      <c r="F2788" s="499"/>
      <c r="G2788" s="344">
        <v>0</v>
      </c>
    </row>
    <row r="2789" spans="1:7" hidden="1" x14ac:dyDescent="0.25">
      <c r="A2789" s="342" t="s">
        <v>324</v>
      </c>
      <c r="B2789" s="342" t="s">
        <v>367</v>
      </c>
      <c r="C2789" s="343" t="s">
        <v>138</v>
      </c>
      <c r="D2789" s="344">
        <v>0</v>
      </c>
      <c r="E2789" s="502">
        <v>19120.189999999999</v>
      </c>
      <c r="F2789" s="499"/>
      <c r="G2789" s="344">
        <v>0</v>
      </c>
    </row>
    <row r="2790" spans="1:7" hidden="1" x14ac:dyDescent="0.25">
      <c r="A2790" s="345" t="s">
        <v>1877</v>
      </c>
      <c r="B2790" s="345" t="s">
        <v>300</v>
      </c>
      <c r="C2790" s="346" t="s">
        <v>87</v>
      </c>
      <c r="D2790" s="347">
        <v>0</v>
      </c>
      <c r="E2790" s="503">
        <v>0</v>
      </c>
      <c r="F2790" s="499"/>
      <c r="G2790" s="347">
        <v>0</v>
      </c>
    </row>
    <row r="2791" spans="1:7" hidden="1" x14ac:dyDescent="0.25">
      <c r="A2791" s="345" t="s">
        <v>1878</v>
      </c>
      <c r="B2791" s="345" t="s">
        <v>301</v>
      </c>
      <c r="C2791" s="346" t="s">
        <v>371</v>
      </c>
      <c r="D2791" s="347">
        <v>0</v>
      </c>
      <c r="E2791" s="503">
        <v>19120.189999999999</v>
      </c>
      <c r="F2791" s="499"/>
      <c r="G2791" s="347">
        <v>0</v>
      </c>
    </row>
    <row r="2792" spans="1:7" hidden="1" x14ac:dyDescent="0.25">
      <c r="A2792" s="336" t="s">
        <v>352</v>
      </c>
      <c r="B2792" s="336" t="s">
        <v>795</v>
      </c>
      <c r="C2792" s="337" t="s">
        <v>796</v>
      </c>
      <c r="D2792" s="338">
        <v>0</v>
      </c>
      <c r="E2792" s="498">
        <v>151793.28</v>
      </c>
      <c r="F2792" s="499"/>
      <c r="G2792" s="338">
        <v>0</v>
      </c>
    </row>
    <row r="2793" spans="1:7" hidden="1" x14ac:dyDescent="0.25">
      <c r="A2793" s="339" t="s">
        <v>324</v>
      </c>
      <c r="B2793" s="339" t="s">
        <v>354</v>
      </c>
      <c r="C2793" s="340" t="s">
        <v>24</v>
      </c>
      <c r="D2793" s="341">
        <v>0</v>
      </c>
      <c r="E2793" s="506">
        <v>151793.28</v>
      </c>
      <c r="F2793" s="499"/>
      <c r="G2793" s="341">
        <v>0</v>
      </c>
    </row>
    <row r="2794" spans="1:7" hidden="1" x14ac:dyDescent="0.25">
      <c r="A2794" s="342" t="s">
        <v>324</v>
      </c>
      <c r="B2794" s="342" t="s">
        <v>355</v>
      </c>
      <c r="C2794" s="343" t="s">
        <v>25</v>
      </c>
      <c r="D2794" s="344">
        <v>0</v>
      </c>
      <c r="E2794" s="502">
        <v>141156.51999999999</v>
      </c>
      <c r="F2794" s="499"/>
      <c r="G2794" s="344">
        <v>0</v>
      </c>
    </row>
    <row r="2795" spans="1:7" hidden="1" x14ac:dyDescent="0.25">
      <c r="A2795" s="342" t="s">
        <v>324</v>
      </c>
      <c r="B2795" s="342" t="s">
        <v>356</v>
      </c>
      <c r="C2795" s="343" t="s">
        <v>133</v>
      </c>
      <c r="D2795" s="344">
        <v>0</v>
      </c>
      <c r="E2795" s="502">
        <v>114172.27</v>
      </c>
      <c r="F2795" s="499"/>
      <c r="G2795" s="344">
        <v>0</v>
      </c>
    </row>
    <row r="2796" spans="1:7" hidden="1" x14ac:dyDescent="0.25">
      <c r="A2796" s="345" t="s">
        <v>1879</v>
      </c>
      <c r="B2796" s="345" t="s">
        <v>297</v>
      </c>
      <c r="C2796" s="346" t="s">
        <v>134</v>
      </c>
      <c r="D2796" s="347">
        <v>0</v>
      </c>
      <c r="E2796" s="503">
        <v>114172.27</v>
      </c>
      <c r="F2796" s="499"/>
      <c r="G2796" s="347">
        <v>0</v>
      </c>
    </row>
    <row r="2797" spans="1:7" hidden="1" x14ac:dyDescent="0.25">
      <c r="A2797" s="342" t="s">
        <v>324</v>
      </c>
      <c r="B2797" s="342" t="s">
        <v>361</v>
      </c>
      <c r="C2797" s="343" t="s">
        <v>135</v>
      </c>
      <c r="D2797" s="344">
        <v>0</v>
      </c>
      <c r="E2797" s="502">
        <v>4500</v>
      </c>
      <c r="F2797" s="499"/>
      <c r="G2797" s="344">
        <v>0</v>
      </c>
    </row>
    <row r="2798" spans="1:7" hidden="1" x14ac:dyDescent="0.25">
      <c r="A2798" s="345" t="s">
        <v>1880</v>
      </c>
      <c r="B2798" s="345" t="s">
        <v>298</v>
      </c>
      <c r="C2798" s="346" t="s">
        <v>135</v>
      </c>
      <c r="D2798" s="347">
        <v>0</v>
      </c>
      <c r="E2798" s="503">
        <v>4500</v>
      </c>
      <c r="F2798" s="499"/>
      <c r="G2798" s="347">
        <v>0</v>
      </c>
    </row>
    <row r="2799" spans="1:7" hidden="1" x14ac:dyDescent="0.25">
      <c r="A2799" s="342" t="s">
        <v>324</v>
      </c>
      <c r="B2799" s="342" t="s">
        <v>363</v>
      </c>
      <c r="C2799" s="343" t="s">
        <v>136</v>
      </c>
      <c r="D2799" s="344">
        <v>0</v>
      </c>
      <c r="E2799" s="502">
        <v>22484.25</v>
      </c>
      <c r="F2799" s="499"/>
      <c r="G2799" s="344">
        <v>0</v>
      </c>
    </row>
    <row r="2800" spans="1:7" hidden="1" x14ac:dyDescent="0.25">
      <c r="A2800" s="345" t="s">
        <v>1881</v>
      </c>
      <c r="B2800" s="345" t="s">
        <v>299</v>
      </c>
      <c r="C2800" s="346" t="s">
        <v>365</v>
      </c>
      <c r="D2800" s="347">
        <v>0</v>
      </c>
      <c r="E2800" s="503">
        <v>22484.25</v>
      </c>
      <c r="F2800" s="499"/>
      <c r="G2800" s="347">
        <v>0</v>
      </c>
    </row>
    <row r="2801" spans="1:7" hidden="1" x14ac:dyDescent="0.25">
      <c r="A2801" s="342" t="s">
        <v>324</v>
      </c>
      <c r="B2801" s="342" t="s">
        <v>366</v>
      </c>
      <c r="C2801" s="343" t="s">
        <v>38</v>
      </c>
      <c r="D2801" s="344">
        <v>0</v>
      </c>
      <c r="E2801" s="502">
        <v>10636.76</v>
      </c>
      <c r="F2801" s="499"/>
      <c r="G2801" s="344">
        <v>0</v>
      </c>
    </row>
    <row r="2802" spans="1:7" hidden="1" x14ac:dyDescent="0.25">
      <c r="A2802" s="342" t="s">
        <v>324</v>
      </c>
      <c r="B2802" s="342" t="s">
        <v>367</v>
      </c>
      <c r="C2802" s="343" t="s">
        <v>138</v>
      </c>
      <c r="D2802" s="344">
        <v>0</v>
      </c>
      <c r="E2802" s="502">
        <v>10636.76</v>
      </c>
      <c r="F2802" s="499"/>
      <c r="G2802" s="344">
        <v>0</v>
      </c>
    </row>
    <row r="2803" spans="1:7" hidden="1" x14ac:dyDescent="0.25">
      <c r="A2803" s="345" t="s">
        <v>1882</v>
      </c>
      <c r="B2803" s="345" t="s">
        <v>300</v>
      </c>
      <c r="C2803" s="346" t="s">
        <v>87</v>
      </c>
      <c r="D2803" s="347">
        <v>0</v>
      </c>
      <c r="E2803" s="503">
        <v>0</v>
      </c>
      <c r="F2803" s="499"/>
      <c r="G2803" s="347">
        <v>0</v>
      </c>
    </row>
    <row r="2804" spans="1:7" hidden="1" x14ac:dyDescent="0.25">
      <c r="A2804" s="345" t="s">
        <v>1883</v>
      </c>
      <c r="B2804" s="345" t="s">
        <v>301</v>
      </c>
      <c r="C2804" s="346" t="s">
        <v>371</v>
      </c>
      <c r="D2804" s="347">
        <v>0</v>
      </c>
      <c r="E2804" s="503">
        <v>10636.76</v>
      </c>
      <c r="F2804" s="499"/>
      <c r="G2804" s="347">
        <v>0</v>
      </c>
    </row>
    <row r="2805" spans="1:7" hidden="1" x14ac:dyDescent="0.25">
      <c r="A2805" s="336" t="s">
        <v>352</v>
      </c>
      <c r="B2805" s="336" t="s">
        <v>816</v>
      </c>
      <c r="C2805" s="337" t="s">
        <v>817</v>
      </c>
      <c r="D2805" s="338">
        <v>0</v>
      </c>
      <c r="E2805" s="498">
        <v>97166.41</v>
      </c>
      <c r="F2805" s="499"/>
      <c r="G2805" s="338">
        <v>0</v>
      </c>
    </row>
    <row r="2806" spans="1:7" hidden="1" x14ac:dyDescent="0.25">
      <c r="A2806" s="339" t="s">
        <v>324</v>
      </c>
      <c r="B2806" s="339" t="s">
        <v>354</v>
      </c>
      <c r="C2806" s="340" t="s">
        <v>24</v>
      </c>
      <c r="D2806" s="341">
        <v>0</v>
      </c>
      <c r="E2806" s="506">
        <v>97166.41</v>
      </c>
      <c r="F2806" s="499"/>
      <c r="G2806" s="341">
        <v>0</v>
      </c>
    </row>
    <row r="2807" spans="1:7" hidden="1" x14ac:dyDescent="0.25">
      <c r="A2807" s="342" t="s">
        <v>324</v>
      </c>
      <c r="B2807" s="342" t="s">
        <v>355</v>
      </c>
      <c r="C2807" s="343" t="s">
        <v>25</v>
      </c>
      <c r="D2807" s="344">
        <v>0</v>
      </c>
      <c r="E2807" s="502">
        <v>93038.95</v>
      </c>
      <c r="F2807" s="499"/>
      <c r="G2807" s="344">
        <v>0</v>
      </c>
    </row>
    <row r="2808" spans="1:7" hidden="1" x14ac:dyDescent="0.25">
      <c r="A2808" s="342" t="s">
        <v>324</v>
      </c>
      <c r="B2808" s="342" t="s">
        <v>356</v>
      </c>
      <c r="C2808" s="343" t="s">
        <v>133</v>
      </c>
      <c r="D2808" s="344">
        <v>0</v>
      </c>
      <c r="E2808" s="502">
        <v>75687.399999999994</v>
      </c>
      <c r="F2808" s="499"/>
      <c r="G2808" s="344">
        <v>0</v>
      </c>
    </row>
    <row r="2809" spans="1:7" hidden="1" x14ac:dyDescent="0.25">
      <c r="A2809" s="345" t="s">
        <v>1884</v>
      </c>
      <c r="B2809" s="345" t="s">
        <v>297</v>
      </c>
      <c r="C2809" s="346" t="s">
        <v>134</v>
      </c>
      <c r="D2809" s="347">
        <v>0</v>
      </c>
      <c r="E2809" s="503">
        <v>75687.399999999994</v>
      </c>
      <c r="F2809" s="499"/>
      <c r="G2809" s="347">
        <v>0</v>
      </c>
    </row>
    <row r="2810" spans="1:7" hidden="1" x14ac:dyDescent="0.25">
      <c r="A2810" s="342" t="s">
        <v>324</v>
      </c>
      <c r="B2810" s="342" t="s">
        <v>361</v>
      </c>
      <c r="C2810" s="343" t="s">
        <v>135</v>
      </c>
      <c r="D2810" s="344">
        <v>0</v>
      </c>
      <c r="E2810" s="502">
        <v>2250</v>
      </c>
      <c r="F2810" s="499"/>
      <c r="G2810" s="344">
        <v>0</v>
      </c>
    </row>
    <row r="2811" spans="1:7" hidden="1" x14ac:dyDescent="0.25">
      <c r="A2811" s="345" t="s">
        <v>1885</v>
      </c>
      <c r="B2811" s="345" t="s">
        <v>298</v>
      </c>
      <c r="C2811" s="346" t="s">
        <v>135</v>
      </c>
      <c r="D2811" s="347">
        <v>0</v>
      </c>
      <c r="E2811" s="503">
        <v>2250</v>
      </c>
      <c r="F2811" s="499"/>
      <c r="G2811" s="347">
        <v>0</v>
      </c>
    </row>
    <row r="2812" spans="1:7" hidden="1" x14ac:dyDescent="0.25">
      <c r="A2812" s="342" t="s">
        <v>324</v>
      </c>
      <c r="B2812" s="342" t="s">
        <v>363</v>
      </c>
      <c r="C2812" s="343" t="s">
        <v>136</v>
      </c>
      <c r="D2812" s="344">
        <v>0</v>
      </c>
      <c r="E2812" s="502">
        <v>15101.55</v>
      </c>
      <c r="F2812" s="499"/>
      <c r="G2812" s="344">
        <v>0</v>
      </c>
    </row>
    <row r="2813" spans="1:7" hidden="1" x14ac:dyDescent="0.25">
      <c r="A2813" s="345" t="s">
        <v>1886</v>
      </c>
      <c r="B2813" s="345" t="s">
        <v>299</v>
      </c>
      <c r="C2813" s="346" t="s">
        <v>365</v>
      </c>
      <c r="D2813" s="347">
        <v>0</v>
      </c>
      <c r="E2813" s="503">
        <v>15101.55</v>
      </c>
      <c r="F2813" s="499"/>
      <c r="G2813" s="347">
        <v>0</v>
      </c>
    </row>
    <row r="2814" spans="1:7" hidden="1" x14ac:dyDescent="0.25">
      <c r="A2814" s="342" t="s">
        <v>324</v>
      </c>
      <c r="B2814" s="342" t="s">
        <v>366</v>
      </c>
      <c r="C2814" s="343" t="s">
        <v>38</v>
      </c>
      <c r="D2814" s="344">
        <v>0</v>
      </c>
      <c r="E2814" s="502">
        <v>4127.46</v>
      </c>
      <c r="F2814" s="499"/>
      <c r="G2814" s="344">
        <v>0</v>
      </c>
    </row>
    <row r="2815" spans="1:7" hidden="1" x14ac:dyDescent="0.25">
      <c r="A2815" s="342" t="s">
        <v>324</v>
      </c>
      <c r="B2815" s="342" t="s">
        <v>367</v>
      </c>
      <c r="C2815" s="343" t="s">
        <v>138</v>
      </c>
      <c r="D2815" s="344">
        <v>0</v>
      </c>
      <c r="E2815" s="502">
        <v>4127.46</v>
      </c>
      <c r="F2815" s="499"/>
      <c r="G2815" s="344">
        <v>0</v>
      </c>
    </row>
    <row r="2816" spans="1:7" hidden="1" x14ac:dyDescent="0.25">
      <c r="A2816" s="345" t="s">
        <v>1887</v>
      </c>
      <c r="B2816" s="345" t="s">
        <v>300</v>
      </c>
      <c r="C2816" s="346" t="s">
        <v>87</v>
      </c>
      <c r="D2816" s="347">
        <v>0</v>
      </c>
      <c r="E2816" s="503">
        <v>0</v>
      </c>
      <c r="F2816" s="499"/>
      <c r="G2816" s="347">
        <v>0</v>
      </c>
    </row>
    <row r="2817" spans="1:7" hidden="1" x14ac:dyDescent="0.25">
      <c r="A2817" s="345" t="s">
        <v>1888</v>
      </c>
      <c r="B2817" s="345" t="s">
        <v>301</v>
      </c>
      <c r="C2817" s="346" t="s">
        <v>371</v>
      </c>
      <c r="D2817" s="347">
        <v>0</v>
      </c>
      <c r="E2817" s="503">
        <v>4127.46</v>
      </c>
      <c r="F2817" s="499"/>
      <c r="G2817" s="347">
        <v>0</v>
      </c>
    </row>
    <row r="2818" spans="1:7" hidden="1" x14ac:dyDescent="0.25">
      <c r="A2818" s="336" t="s">
        <v>352</v>
      </c>
      <c r="B2818" s="336" t="s">
        <v>836</v>
      </c>
      <c r="C2818" s="337" t="s">
        <v>837</v>
      </c>
      <c r="D2818" s="338">
        <v>0</v>
      </c>
      <c r="E2818" s="498">
        <v>134378.25</v>
      </c>
      <c r="F2818" s="499"/>
      <c r="G2818" s="338">
        <v>0</v>
      </c>
    </row>
    <row r="2819" spans="1:7" hidden="1" x14ac:dyDescent="0.25">
      <c r="A2819" s="339" t="s">
        <v>324</v>
      </c>
      <c r="B2819" s="339" t="s">
        <v>354</v>
      </c>
      <c r="C2819" s="340" t="s">
        <v>24</v>
      </c>
      <c r="D2819" s="341">
        <v>0</v>
      </c>
      <c r="E2819" s="506">
        <v>134378.25</v>
      </c>
      <c r="F2819" s="499"/>
      <c r="G2819" s="341">
        <v>0</v>
      </c>
    </row>
    <row r="2820" spans="1:7" hidden="1" x14ac:dyDescent="0.25">
      <c r="A2820" s="342" t="s">
        <v>324</v>
      </c>
      <c r="B2820" s="342" t="s">
        <v>355</v>
      </c>
      <c r="C2820" s="343" t="s">
        <v>25</v>
      </c>
      <c r="D2820" s="344">
        <v>0</v>
      </c>
      <c r="E2820" s="502">
        <v>128991.69</v>
      </c>
      <c r="F2820" s="499"/>
      <c r="G2820" s="344">
        <v>0</v>
      </c>
    </row>
    <row r="2821" spans="1:7" hidden="1" x14ac:dyDescent="0.25">
      <c r="A2821" s="342" t="s">
        <v>324</v>
      </c>
      <c r="B2821" s="342" t="s">
        <v>356</v>
      </c>
      <c r="C2821" s="343" t="s">
        <v>133</v>
      </c>
      <c r="D2821" s="344">
        <v>0</v>
      </c>
      <c r="E2821" s="502">
        <v>104460.94</v>
      </c>
      <c r="F2821" s="499"/>
      <c r="G2821" s="344">
        <v>0</v>
      </c>
    </row>
    <row r="2822" spans="1:7" hidden="1" x14ac:dyDescent="0.25">
      <c r="A2822" s="345" t="s">
        <v>1889</v>
      </c>
      <c r="B2822" s="345" t="s">
        <v>297</v>
      </c>
      <c r="C2822" s="346" t="s">
        <v>134</v>
      </c>
      <c r="D2822" s="347">
        <v>0</v>
      </c>
      <c r="E2822" s="503">
        <v>104460.94</v>
      </c>
      <c r="F2822" s="499"/>
      <c r="G2822" s="347">
        <v>0</v>
      </c>
    </row>
    <row r="2823" spans="1:7" hidden="1" x14ac:dyDescent="0.25">
      <c r="A2823" s="342" t="s">
        <v>324</v>
      </c>
      <c r="B2823" s="342" t="s">
        <v>361</v>
      </c>
      <c r="C2823" s="343" t="s">
        <v>135</v>
      </c>
      <c r="D2823" s="344">
        <v>0</v>
      </c>
      <c r="E2823" s="502">
        <v>3375</v>
      </c>
      <c r="F2823" s="499"/>
      <c r="G2823" s="344">
        <v>0</v>
      </c>
    </row>
    <row r="2824" spans="1:7" hidden="1" x14ac:dyDescent="0.25">
      <c r="A2824" s="345" t="s">
        <v>1890</v>
      </c>
      <c r="B2824" s="345" t="s">
        <v>298</v>
      </c>
      <c r="C2824" s="346" t="s">
        <v>135</v>
      </c>
      <c r="D2824" s="347">
        <v>0</v>
      </c>
      <c r="E2824" s="503">
        <v>3375</v>
      </c>
      <c r="F2824" s="499"/>
      <c r="G2824" s="347">
        <v>0</v>
      </c>
    </row>
    <row r="2825" spans="1:7" hidden="1" x14ac:dyDescent="0.25">
      <c r="A2825" s="342" t="s">
        <v>324</v>
      </c>
      <c r="B2825" s="342" t="s">
        <v>363</v>
      </c>
      <c r="C2825" s="343" t="s">
        <v>136</v>
      </c>
      <c r="D2825" s="344">
        <v>0</v>
      </c>
      <c r="E2825" s="502">
        <v>21155.75</v>
      </c>
      <c r="F2825" s="499"/>
      <c r="G2825" s="344">
        <v>0</v>
      </c>
    </row>
    <row r="2826" spans="1:7" hidden="1" x14ac:dyDescent="0.25">
      <c r="A2826" s="345" t="s">
        <v>1891</v>
      </c>
      <c r="B2826" s="345" t="s">
        <v>299</v>
      </c>
      <c r="C2826" s="346" t="s">
        <v>365</v>
      </c>
      <c r="D2826" s="347">
        <v>0</v>
      </c>
      <c r="E2826" s="503">
        <v>21155.75</v>
      </c>
      <c r="F2826" s="499"/>
      <c r="G2826" s="347">
        <v>0</v>
      </c>
    </row>
    <row r="2827" spans="1:7" hidden="1" x14ac:dyDescent="0.25">
      <c r="A2827" s="342" t="s">
        <v>324</v>
      </c>
      <c r="B2827" s="342" t="s">
        <v>366</v>
      </c>
      <c r="C2827" s="343" t="s">
        <v>38</v>
      </c>
      <c r="D2827" s="344">
        <v>0</v>
      </c>
      <c r="E2827" s="502">
        <v>5386.56</v>
      </c>
      <c r="F2827" s="499"/>
      <c r="G2827" s="344">
        <v>0</v>
      </c>
    </row>
    <row r="2828" spans="1:7" hidden="1" x14ac:dyDescent="0.25">
      <c r="A2828" s="342" t="s">
        <v>324</v>
      </c>
      <c r="B2828" s="342" t="s">
        <v>367</v>
      </c>
      <c r="C2828" s="343" t="s">
        <v>138</v>
      </c>
      <c r="D2828" s="344">
        <v>0</v>
      </c>
      <c r="E2828" s="502">
        <v>5386.56</v>
      </c>
      <c r="F2828" s="499"/>
      <c r="G2828" s="344">
        <v>0</v>
      </c>
    </row>
    <row r="2829" spans="1:7" hidden="1" x14ac:dyDescent="0.25">
      <c r="A2829" s="345" t="s">
        <v>1892</v>
      </c>
      <c r="B2829" s="345" t="s">
        <v>300</v>
      </c>
      <c r="C2829" s="346" t="s">
        <v>87</v>
      </c>
      <c r="D2829" s="347">
        <v>0</v>
      </c>
      <c r="E2829" s="503">
        <v>0</v>
      </c>
      <c r="F2829" s="499"/>
      <c r="G2829" s="347">
        <v>0</v>
      </c>
    </row>
    <row r="2830" spans="1:7" hidden="1" x14ac:dyDescent="0.25">
      <c r="A2830" s="345" t="s">
        <v>1893</v>
      </c>
      <c r="B2830" s="345" t="s">
        <v>301</v>
      </c>
      <c r="C2830" s="346" t="s">
        <v>371</v>
      </c>
      <c r="D2830" s="347">
        <v>0</v>
      </c>
      <c r="E2830" s="503">
        <v>5386.56</v>
      </c>
      <c r="F2830" s="499"/>
      <c r="G2830" s="347">
        <v>0</v>
      </c>
    </row>
    <row r="2831" spans="1:7" hidden="1" x14ac:dyDescent="0.25">
      <c r="A2831" s="336" t="s">
        <v>352</v>
      </c>
      <c r="B2831" s="336" t="s">
        <v>860</v>
      </c>
      <c r="C2831" s="337" t="s">
        <v>861</v>
      </c>
      <c r="D2831" s="338">
        <v>0</v>
      </c>
      <c r="E2831" s="498">
        <v>41489.879999999997</v>
      </c>
      <c r="F2831" s="499"/>
      <c r="G2831" s="338">
        <v>0</v>
      </c>
    </row>
    <row r="2832" spans="1:7" hidden="1" x14ac:dyDescent="0.25">
      <c r="A2832" s="339" t="s">
        <v>324</v>
      </c>
      <c r="B2832" s="339" t="s">
        <v>354</v>
      </c>
      <c r="C2832" s="340" t="s">
        <v>24</v>
      </c>
      <c r="D2832" s="341">
        <v>0</v>
      </c>
      <c r="E2832" s="506">
        <v>41489.879999999997</v>
      </c>
      <c r="F2832" s="499"/>
      <c r="G2832" s="341">
        <v>0</v>
      </c>
    </row>
    <row r="2833" spans="1:7" hidden="1" x14ac:dyDescent="0.25">
      <c r="A2833" s="342" t="s">
        <v>324</v>
      </c>
      <c r="B2833" s="342" t="s">
        <v>355</v>
      </c>
      <c r="C2833" s="343" t="s">
        <v>25</v>
      </c>
      <c r="D2833" s="344">
        <v>0</v>
      </c>
      <c r="E2833" s="502">
        <v>35878.99</v>
      </c>
      <c r="F2833" s="499"/>
      <c r="G2833" s="344">
        <v>0</v>
      </c>
    </row>
    <row r="2834" spans="1:7" hidden="1" x14ac:dyDescent="0.25">
      <c r="A2834" s="342" t="s">
        <v>324</v>
      </c>
      <c r="B2834" s="342" t="s">
        <v>356</v>
      </c>
      <c r="C2834" s="343" t="s">
        <v>133</v>
      </c>
      <c r="D2834" s="344">
        <v>0</v>
      </c>
      <c r="E2834" s="502">
        <v>29516.51</v>
      </c>
      <c r="F2834" s="499"/>
      <c r="G2834" s="344">
        <v>0</v>
      </c>
    </row>
    <row r="2835" spans="1:7" hidden="1" x14ac:dyDescent="0.25">
      <c r="A2835" s="345" t="s">
        <v>1894</v>
      </c>
      <c r="B2835" s="345" t="s">
        <v>297</v>
      </c>
      <c r="C2835" s="346" t="s">
        <v>134</v>
      </c>
      <c r="D2835" s="347">
        <v>0</v>
      </c>
      <c r="E2835" s="503">
        <v>29516.51</v>
      </c>
      <c r="F2835" s="499"/>
      <c r="G2835" s="347">
        <v>0</v>
      </c>
    </row>
    <row r="2836" spans="1:7" hidden="1" x14ac:dyDescent="0.25">
      <c r="A2836" s="342" t="s">
        <v>324</v>
      </c>
      <c r="B2836" s="342" t="s">
        <v>361</v>
      </c>
      <c r="C2836" s="343" t="s">
        <v>135</v>
      </c>
      <c r="D2836" s="344">
        <v>0</v>
      </c>
      <c r="E2836" s="502">
        <v>1000</v>
      </c>
      <c r="F2836" s="499"/>
      <c r="G2836" s="344">
        <v>0</v>
      </c>
    </row>
    <row r="2837" spans="1:7" hidden="1" x14ac:dyDescent="0.25">
      <c r="A2837" s="345" t="s">
        <v>1895</v>
      </c>
      <c r="B2837" s="345" t="s">
        <v>298</v>
      </c>
      <c r="C2837" s="346" t="s">
        <v>135</v>
      </c>
      <c r="D2837" s="347">
        <v>0</v>
      </c>
      <c r="E2837" s="503">
        <v>1000</v>
      </c>
      <c r="F2837" s="499"/>
      <c r="G2837" s="347">
        <v>0</v>
      </c>
    </row>
    <row r="2838" spans="1:7" hidden="1" x14ac:dyDescent="0.25">
      <c r="A2838" s="342" t="s">
        <v>324</v>
      </c>
      <c r="B2838" s="342" t="s">
        <v>363</v>
      </c>
      <c r="C2838" s="343" t="s">
        <v>136</v>
      </c>
      <c r="D2838" s="344">
        <v>0</v>
      </c>
      <c r="E2838" s="502">
        <v>5362.48</v>
      </c>
      <c r="F2838" s="499"/>
      <c r="G2838" s="344">
        <v>0</v>
      </c>
    </row>
    <row r="2839" spans="1:7" hidden="1" x14ac:dyDescent="0.25">
      <c r="A2839" s="345" t="s">
        <v>1896</v>
      </c>
      <c r="B2839" s="345" t="s">
        <v>299</v>
      </c>
      <c r="C2839" s="346" t="s">
        <v>365</v>
      </c>
      <c r="D2839" s="347">
        <v>0</v>
      </c>
      <c r="E2839" s="503">
        <v>5362.48</v>
      </c>
      <c r="F2839" s="499"/>
      <c r="G2839" s="347">
        <v>0</v>
      </c>
    </row>
    <row r="2840" spans="1:7" hidden="1" x14ac:dyDescent="0.25">
      <c r="A2840" s="342" t="s">
        <v>324</v>
      </c>
      <c r="B2840" s="342" t="s">
        <v>366</v>
      </c>
      <c r="C2840" s="343" t="s">
        <v>38</v>
      </c>
      <c r="D2840" s="344">
        <v>0</v>
      </c>
      <c r="E2840" s="502">
        <v>5610.89</v>
      </c>
      <c r="F2840" s="499"/>
      <c r="G2840" s="344">
        <v>0</v>
      </c>
    </row>
    <row r="2841" spans="1:7" hidden="1" x14ac:dyDescent="0.25">
      <c r="A2841" s="342" t="s">
        <v>324</v>
      </c>
      <c r="B2841" s="342" t="s">
        <v>367</v>
      </c>
      <c r="C2841" s="343" t="s">
        <v>138</v>
      </c>
      <c r="D2841" s="344">
        <v>0</v>
      </c>
      <c r="E2841" s="502">
        <v>5610.89</v>
      </c>
      <c r="F2841" s="499"/>
      <c r="G2841" s="344">
        <v>0</v>
      </c>
    </row>
    <row r="2842" spans="1:7" hidden="1" x14ac:dyDescent="0.25">
      <c r="A2842" s="345" t="s">
        <v>1897</v>
      </c>
      <c r="B2842" s="345" t="s">
        <v>300</v>
      </c>
      <c r="C2842" s="346" t="s">
        <v>87</v>
      </c>
      <c r="D2842" s="347">
        <v>0</v>
      </c>
      <c r="E2842" s="503">
        <v>0</v>
      </c>
      <c r="F2842" s="499"/>
      <c r="G2842" s="347">
        <v>0</v>
      </c>
    </row>
    <row r="2843" spans="1:7" hidden="1" x14ac:dyDescent="0.25">
      <c r="A2843" s="345" t="s">
        <v>1898</v>
      </c>
      <c r="B2843" s="345" t="s">
        <v>301</v>
      </c>
      <c r="C2843" s="346" t="s">
        <v>371</v>
      </c>
      <c r="D2843" s="347">
        <v>0</v>
      </c>
      <c r="E2843" s="503">
        <v>5610.89</v>
      </c>
      <c r="F2843" s="499"/>
      <c r="G2843" s="347">
        <v>0</v>
      </c>
    </row>
    <row r="2844" spans="1:7" hidden="1" x14ac:dyDescent="0.25">
      <c r="A2844" s="336" t="s">
        <v>352</v>
      </c>
      <c r="B2844" s="336" t="s">
        <v>877</v>
      </c>
      <c r="C2844" s="337" t="s">
        <v>878</v>
      </c>
      <c r="D2844" s="338">
        <v>0</v>
      </c>
      <c r="E2844" s="498">
        <v>72990.75</v>
      </c>
      <c r="F2844" s="499"/>
      <c r="G2844" s="338">
        <v>0</v>
      </c>
    </row>
    <row r="2845" spans="1:7" hidden="1" x14ac:dyDescent="0.25">
      <c r="A2845" s="339" t="s">
        <v>324</v>
      </c>
      <c r="B2845" s="339" t="s">
        <v>354</v>
      </c>
      <c r="C2845" s="340" t="s">
        <v>24</v>
      </c>
      <c r="D2845" s="341">
        <v>0</v>
      </c>
      <c r="E2845" s="506">
        <v>72990.75</v>
      </c>
      <c r="F2845" s="499"/>
      <c r="G2845" s="341">
        <v>0</v>
      </c>
    </row>
    <row r="2846" spans="1:7" hidden="1" x14ac:dyDescent="0.25">
      <c r="A2846" s="342" t="s">
        <v>324</v>
      </c>
      <c r="B2846" s="342" t="s">
        <v>355</v>
      </c>
      <c r="C2846" s="343" t="s">
        <v>25</v>
      </c>
      <c r="D2846" s="344">
        <v>0</v>
      </c>
      <c r="E2846" s="502">
        <v>63750.75</v>
      </c>
      <c r="F2846" s="499"/>
      <c r="G2846" s="344">
        <v>0</v>
      </c>
    </row>
    <row r="2847" spans="1:7" hidden="1" x14ac:dyDescent="0.25">
      <c r="A2847" s="342" t="s">
        <v>324</v>
      </c>
      <c r="B2847" s="342" t="s">
        <v>356</v>
      </c>
      <c r="C2847" s="343" t="s">
        <v>133</v>
      </c>
      <c r="D2847" s="344">
        <v>0</v>
      </c>
      <c r="E2847" s="502">
        <v>52010.66</v>
      </c>
      <c r="F2847" s="499"/>
      <c r="G2847" s="344">
        <v>0</v>
      </c>
    </row>
    <row r="2848" spans="1:7" hidden="1" x14ac:dyDescent="0.25">
      <c r="A2848" s="345" t="s">
        <v>1899</v>
      </c>
      <c r="B2848" s="345" t="s">
        <v>297</v>
      </c>
      <c r="C2848" s="346" t="s">
        <v>134</v>
      </c>
      <c r="D2848" s="347">
        <v>0</v>
      </c>
      <c r="E2848" s="503">
        <v>52010.66</v>
      </c>
      <c r="F2848" s="499"/>
      <c r="G2848" s="347">
        <v>0</v>
      </c>
    </row>
    <row r="2849" spans="1:7" hidden="1" x14ac:dyDescent="0.25">
      <c r="A2849" s="342" t="s">
        <v>324</v>
      </c>
      <c r="B2849" s="342" t="s">
        <v>361</v>
      </c>
      <c r="C2849" s="343" t="s">
        <v>135</v>
      </c>
      <c r="D2849" s="344">
        <v>0</v>
      </c>
      <c r="E2849" s="502">
        <v>1500</v>
      </c>
      <c r="F2849" s="499"/>
      <c r="G2849" s="344">
        <v>0</v>
      </c>
    </row>
    <row r="2850" spans="1:7" hidden="1" x14ac:dyDescent="0.25">
      <c r="A2850" s="345" t="s">
        <v>1900</v>
      </c>
      <c r="B2850" s="345" t="s">
        <v>298</v>
      </c>
      <c r="C2850" s="346" t="s">
        <v>135</v>
      </c>
      <c r="D2850" s="347">
        <v>0</v>
      </c>
      <c r="E2850" s="503">
        <v>1500</v>
      </c>
      <c r="F2850" s="499"/>
      <c r="G2850" s="347">
        <v>0</v>
      </c>
    </row>
    <row r="2851" spans="1:7" hidden="1" x14ac:dyDescent="0.25">
      <c r="A2851" s="342" t="s">
        <v>324</v>
      </c>
      <c r="B2851" s="342" t="s">
        <v>363</v>
      </c>
      <c r="C2851" s="343" t="s">
        <v>136</v>
      </c>
      <c r="D2851" s="344">
        <v>0</v>
      </c>
      <c r="E2851" s="502">
        <v>10240.09</v>
      </c>
      <c r="F2851" s="499"/>
      <c r="G2851" s="344">
        <v>0</v>
      </c>
    </row>
    <row r="2852" spans="1:7" hidden="1" x14ac:dyDescent="0.25">
      <c r="A2852" s="345" t="s">
        <v>1901</v>
      </c>
      <c r="B2852" s="345" t="s">
        <v>299</v>
      </c>
      <c r="C2852" s="346" t="s">
        <v>365</v>
      </c>
      <c r="D2852" s="347">
        <v>0</v>
      </c>
      <c r="E2852" s="503">
        <v>10240.09</v>
      </c>
      <c r="F2852" s="499"/>
      <c r="G2852" s="347">
        <v>0</v>
      </c>
    </row>
    <row r="2853" spans="1:7" hidden="1" x14ac:dyDescent="0.25">
      <c r="A2853" s="342" t="s">
        <v>324</v>
      </c>
      <c r="B2853" s="342" t="s">
        <v>366</v>
      </c>
      <c r="C2853" s="343" t="s">
        <v>38</v>
      </c>
      <c r="D2853" s="344">
        <v>0</v>
      </c>
      <c r="E2853" s="502">
        <v>9240</v>
      </c>
      <c r="F2853" s="499"/>
      <c r="G2853" s="344">
        <v>0</v>
      </c>
    </row>
    <row r="2854" spans="1:7" hidden="1" x14ac:dyDescent="0.25">
      <c r="A2854" s="342" t="s">
        <v>324</v>
      </c>
      <c r="B2854" s="342" t="s">
        <v>367</v>
      </c>
      <c r="C2854" s="343" t="s">
        <v>138</v>
      </c>
      <c r="D2854" s="344">
        <v>0</v>
      </c>
      <c r="E2854" s="502">
        <v>9240</v>
      </c>
      <c r="F2854" s="499"/>
      <c r="G2854" s="344">
        <v>0</v>
      </c>
    </row>
    <row r="2855" spans="1:7" hidden="1" x14ac:dyDescent="0.25">
      <c r="A2855" s="345" t="s">
        <v>1902</v>
      </c>
      <c r="B2855" s="345" t="s">
        <v>300</v>
      </c>
      <c r="C2855" s="346" t="s">
        <v>87</v>
      </c>
      <c r="D2855" s="347">
        <v>0</v>
      </c>
      <c r="E2855" s="503">
        <v>0</v>
      </c>
      <c r="F2855" s="499"/>
      <c r="G2855" s="347">
        <v>0</v>
      </c>
    </row>
    <row r="2856" spans="1:7" hidden="1" x14ac:dyDescent="0.25">
      <c r="A2856" s="345" t="s">
        <v>1903</v>
      </c>
      <c r="B2856" s="345" t="s">
        <v>301</v>
      </c>
      <c r="C2856" s="346" t="s">
        <v>371</v>
      </c>
      <c r="D2856" s="347">
        <v>0</v>
      </c>
      <c r="E2856" s="503">
        <v>9240</v>
      </c>
      <c r="F2856" s="499"/>
      <c r="G2856" s="347">
        <v>0</v>
      </c>
    </row>
    <row r="2857" spans="1:7" hidden="1" x14ac:dyDescent="0.25">
      <c r="A2857" s="336" t="s">
        <v>352</v>
      </c>
      <c r="B2857" s="336" t="s">
        <v>899</v>
      </c>
      <c r="C2857" s="337" t="s">
        <v>900</v>
      </c>
      <c r="D2857" s="338">
        <v>0</v>
      </c>
      <c r="E2857" s="498">
        <v>147361.20000000001</v>
      </c>
      <c r="F2857" s="499"/>
      <c r="G2857" s="338">
        <v>0</v>
      </c>
    </row>
    <row r="2858" spans="1:7" hidden="1" x14ac:dyDescent="0.25">
      <c r="A2858" s="339" t="s">
        <v>324</v>
      </c>
      <c r="B2858" s="339" t="s">
        <v>354</v>
      </c>
      <c r="C2858" s="340" t="s">
        <v>24</v>
      </c>
      <c r="D2858" s="341">
        <v>0</v>
      </c>
      <c r="E2858" s="506">
        <v>147361.20000000001</v>
      </c>
      <c r="F2858" s="499"/>
      <c r="G2858" s="341">
        <v>0</v>
      </c>
    </row>
    <row r="2859" spans="1:7" hidden="1" x14ac:dyDescent="0.25">
      <c r="A2859" s="342" t="s">
        <v>324</v>
      </c>
      <c r="B2859" s="342" t="s">
        <v>355</v>
      </c>
      <c r="C2859" s="343" t="s">
        <v>25</v>
      </c>
      <c r="D2859" s="344">
        <v>0</v>
      </c>
      <c r="E2859" s="502">
        <v>139026.82</v>
      </c>
      <c r="F2859" s="499"/>
      <c r="G2859" s="344">
        <v>0</v>
      </c>
    </row>
    <row r="2860" spans="1:7" hidden="1" x14ac:dyDescent="0.25">
      <c r="A2860" s="342" t="s">
        <v>324</v>
      </c>
      <c r="B2860" s="342" t="s">
        <v>356</v>
      </c>
      <c r="C2860" s="343" t="s">
        <v>133</v>
      </c>
      <c r="D2860" s="344">
        <v>0</v>
      </c>
      <c r="E2860" s="502">
        <v>111854.37</v>
      </c>
      <c r="F2860" s="499"/>
      <c r="G2860" s="344">
        <v>0</v>
      </c>
    </row>
    <row r="2861" spans="1:7" hidden="1" x14ac:dyDescent="0.25">
      <c r="A2861" s="345" t="s">
        <v>1904</v>
      </c>
      <c r="B2861" s="345" t="s">
        <v>297</v>
      </c>
      <c r="C2861" s="346" t="s">
        <v>134</v>
      </c>
      <c r="D2861" s="347">
        <v>0</v>
      </c>
      <c r="E2861" s="503">
        <v>111854.37</v>
      </c>
      <c r="F2861" s="499"/>
      <c r="G2861" s="347">
        <v>0</v>
      </c>
    </row>
    <row r="2862" spans="1:7" hidden="1" x14ac:dyDescent="0.25">
      <c r="A2862" s="342" t="s">
        <v>324</v>
      </c>
      <c r="B2862" s="342" t="s">
        <v>361</v>
      </c>
      <c r="C2862" s="343" t="s">
        <v>135</v>
      </c>
      <c r="D2862" s="344">
        <v>0</v>
      </c>
      <c r="E2862" s="502">
        <v>5000</v>
      </c>
      <c r="F2862" s="499"/>
      <c r="G2862" s="344">
        <v>0</v>
      </c>
    </row>
    <row r="2863" spans="1:7" hidden="1" x14ac:dyDescent="0.25">
      <c r="A2863" s="345" t="s">
        <v>1905</v>
      </c>
      <c r="B2863" s="345" t="s">
        <v>298</v>
      </c>
      <c r="C2863" s="346" t="s">
        <v>135</v>
      </c>
      <c r="D2863" s="347">
        <v>0</v>
      </c>
      <c r="E2863" s="503">
        <v>5000</v>
      </c>
      <c r="F2863" s="499"/>
      <c r="G2863" s="347">
        <v>0</v>
      </c>
    </row>
    <row r="2864" spans="1:7" hidden="1" x14ac:dyDescent="0.25">
      <c r="A2864" s="342" t="s">
        <v>324</v>
      </c>
      <c r="B2864" s="342" t="s">
        <v>363</v>
      </c>
      <c r="C2864" s="343" t="s">
        <v>136</v>
      </c>
      <c r="D2864" s="344">
        <v>0</v>
      </c>
      <c r="E2864" s="502">
        <v>22172.45</v>
      </c>
      <c r="F2864" s="499"/>
      <c r="G2864" s="344">
        <v>0</v>
      </c>
    </row>
    <row r="2865" spans="1:7" hidden="1" x14ac:dyDescent="0.25">
      <c r="A2865" s="345" t="s">
        <v>1906</v>
      </c>
      <c r="B2865" s="345" t="s">
        <v>299</v>
      </c>
      <c r="C2865" s="346" t="s">
        <v>365</v>
      </c>
      <c r="D2865" s="347">
        <v>0</v>
      </c>
      <c r="E2865" s="503">
        <v>22172.45</v>
      </c>
      <c r="F2865" s="499"/>
      <c r="G2865" s="347">
        <v>0</v>
      </c>
    </row>
    <row r="2866" spans="1:7" hidden="1" x14ac:dyDescent="0.25">
      <c r="A2866" s="342" t="s">
        <v>324</v>
      </c>
      <c r="B2866" s="342" t="s">
        <v>366</v>
      </c>
      <c r="C2866" s="343" t="s">
        <v>38</v>
      </c>
      <c r="D2866" s="344">
        <v>0</v>
      </c>
      <c r="E2866" s="502">
        <v>8334.3799999999992</v>
      </c>
      <c r="F2866" s="499"/>
      <c r="G2866" s="344">
        <v>0</v>
      </c>
    </row>
    <row r="2867" spans="1:7" hidden="1" x14ac:dyDescent="0.25">
      <c r="A2867" s="342" t="s">
        <v>324</v>
      </c>
      <c r="B2867" s="342" t="s">
        <v>367</v>
      </c>
      <c r="C2867" s="343" t="s">
        <v>138</v>
      </c>
      <c r="D2867" s="344">
        <v>0</v>
      </c>
      <c r="E2867" s="502">
        <v>8334.3799999999992</v>
      </c>
      <c r="F2867" s="499"/>
      <c r="G2867" s="344">
        <v>0</v>
      </c>
    </row>
    <row r="2868" spans="1:7" hidden="1" x14ac:dyDescent="0.25">
      <c r="A2868" s="345" t="s">
        <v>1907</v>
      </c>
      <c r="B2868" s="345" t="s">
        <v>300</v>
      </c>
      <c r="C2868" s="346" t="s">
        <v>87</v>
      </c>
      <c r="D2868" s="347">
        <v>0</v>
      </c>
      <c r="E2868" s="503">
        <v>0</v>
      </c>
      <c r="F2868" s="499"/>
      <c r="G2868" s="347">
        <v>0</v>
      </c>
    </row>
    <row r="2869" spans="1:7" hidden="1" x14ac:dyDescent="0.25">
      <c r="A2869" s="345" t="s">
        <v>1908</v>
      </c>
      <c r="B2869" s="345" t="s">
        <v>301</v>
      </c>
      <c r="C2869" s="346" t="s">
        <v>371</v>
      </c>
      <c r="D2869" s="347">
        <v>0</v>
      </c>
      <c r="E2869" s="503">
        <v>8334.3799999999992</v>
      </c>
      <c r="F2869" s="499"/>
      <c r="G2869" s="347">
        <v>0</v>
      </c>
    </row>
    <row r="2870" spans="1:7" hidden="1" x14ac:dyDescent="0.25">
      <c r="A2870" s="336" t="s">
        <v>352</v>
      </c>
      <c r="B2870" s="336" t="s">
        <v>918</v>
      </c>
      <c r="C2870" s="337" t="s">
        <v>919</v>
      </c>
      <c r="D2870" s="338">
        <v>0</v>
      </c>
      <c r="E2870" s="498">
        <v>128917.88</v>
      </c>
      <c r="F2870" s="499"/>
      <c r="G2870" s="338">
        <v>0</v>
      </c>
    </row>
    <row r="2871" spans="1:7" hidden="1" x14ac:dyDescent="0.25">
      <c r="A2871" s="339" t="s">
        <v>324</v>
      </c>
      <c r="B2871" s="339" t="s">
        <v>354</v>
      </c>
      <c r="C2871" s="340" t="s">
        <v>24</v>
      </c>
      <c r="D2871" s="341">
        <v>0</v>
      </c>
      <c r="E2871" s="506">
        <v>128917.88</v>
      </c>
      <c r="F2871" s="499"/>
      <c r="G2871" s="341">
        <v>0</v>
      </c>
    </row>
    <row r="2872" spans="1:7" hidden="1" x14ac:dyDescent="0.25">
      <c r="A2872" s="342" t="s">
        <v>324</v>
      </c>
      <c r="B2872" s="342" t="s">
        <v>355</v>
      </c>
      <c r="C2872" s="343" t="s">
        <v>25</v>
      </c>
      <c r="D2872" s="344">
        <v>0</v>
      </c>
      <c r="E2872" s="502">
        <v>119773.2</v>
      </c>
      <c r="F2872" s="499"/>
      <c r="G2872" s="344">
        <v>0</v>
      </c>
    </row>
    <row r="2873" spans="1:7" hidden="1" x14ac:dyDescent="0.25">
      <c r="A2873" s="342" t="s">
        <v>324</v>
      </c>
      <c r="B2873" s="342" t="s">
        <v>356</v>
      </c>
      <c r="C2873" s="343" t="s">
        <v>133</v>
      </c>
      <c r="D2873" s="344">
        <v>0</v>
      </c>
      <c r="E2873" s="502">
        <v>97101.03</v>
      </c>
      <c r="F2873" s="499"/>
      <c r="G2873" s="344">
        <v>0</v>
      </c>
    </row>
    <row r="2874" spans="1:7" hidden="1" x14ac:dyDescent="0.25">
      <c r="A2874" s="345" t="s">
        <v>1909</v>
      </c>
      <c r="B2874" s="345" t="s">
        <v>297</v>
      </c>
      <c r="C2874" s="346" t="s">
        <v>134</v>
      </c>
      <c r="D2874" s="347">
        <v>0</v>
      </c>
      <c r="E2874" s="503">
        <v>97101.03</v>
      </c>
      <c r="F2874" s="499"/>
      <c r="G2874" s="347">
        <v>0</v>
      </c>
    </row>
    <row r="2875" spans="1:7" hidden="1" x14ac:dyDescent="0.25">
      <c r="A2875" s="342" t="s">
        <v>324</v>
      </c>
      <c r="B2875" s="342" t="s">
        <v>361</v>
      </c>
      <c r="C2875" s="343" t="s">
        <v>135</v>
      </c>
      <c r="D2875" s="344">
        <v>0</v>
      </c>
      <c r="E2875" s="502">
        <v>3500</v>
      </c>
      <c r="F2875" s="499"/>
      <c r="G2875" s="344">
        <v>0</v>
      </c>
    </row>
    <row r="2876" spans="1:7" hidden="1" x14ac:dyDescent="0.25">
      <c r="A2876" s="345" t="s">
        <v>1910</v>
      </c>
      <c r="B2876" s="345" t="s">
        <v>298</v>
      </c>
      <c r="C2876" s="346" t="s">
        <v>135</v>
      </c>
      <c r="D2876" s="347">
        <v>0</v>
      </c>
      <c r="E2876" s="503">
        <v>3500</v>
      </c>
      <c r="F2876" s="499"/>
      <c r="G2876" s="347">
        <v>0</v>
      </c>
    </row>
    <row r="2877" spans="1:7" hidden="1" x14ac:dyDescent="0.25">
      <c r="A2877" s="342" t="s">
        <v>324</v>
      </c>
      <c r="B2877" s="342" t="s">
        <v>363</v>
      </c>
      <c r="C2877" s="343" t="s">
        <v>136</v>
      </c>
      <c r="D2877" s="344">
        <v>0</v>
      </c>
      <c r="E2877" s="502">
        <v>19172.169999999998</v>
      </c>
      <c r="F2877" s="499"/>
      <c r="G2877" s="344">
        <v>0</v>
      </c>
    </row>
    <row r="2878" spans="1:7" hidden="1" x14ac:dyDescent="0.25">
      <c r="A2878" s="345" t="s">
        <v>1911</v>
      </c>
      <c r="B2878" s="345" t="s">
        <v>299</v>
      </c>
      <c r="C2878" s="346" t="s">
        <v>365</v>
      </c>
      <c r="D2878" s="347">
        <v>0</v>
      </c>
      <c r="E2878" s="503">
        <v>19172.169999999998</v>
      </c>
      <c r="F2878" s="499"/>
      <c r="G2878" s="347">
        <v>0</v>
      </c>
    </row>
    <row r="2879" spans="1:7" hidden="1" x14ac:dyDescent="0.25">
      <c r="A2879" s="342" t="s">
        <v>324</v>
      </c>
      <c r="B2879" s="342" t="s">
        <v>366</v>
      </c>
      <c r="C2879" s="343" t="s">
        <v>38</v>
      </c>
      <c r="D2879" s="344">
        <v>0</v>
      </c>
      <c r="E2879" s="502">
        <v>9144.68</v>
      </c>
      <c r="F2879" s="499"/>
      <c r="G2879" s="344">
        <v>0</v>
      </c>
    </row>
    <row r="2880" spans="1:7" hidden="1" x14ac:dyDescent="0.25">
      <c r="A2880" s="342" t="s">
        <v>324</v>
      </c>
      <c r="B2880" s="342" t="s">
        <v>367</v>
      </c>
      <c r="C2880" s="343" t="s">
        <v>138</v>
      </c>
      <c r="D2880" s="344">
        <v>0</v>
      </c>
      <c r="E2880" s="502">
        <v>9144.68</v>
      </c>
      <c r="F2880" s="499"/>
      <c r="G2880" s="344">
        <v>0</v>
      </c>
    </row>
    <row r="2881" spans="1:7" hidden="1" x14ac:dyDescent="0.25">
      <c r="A2881" s="345" t="s">
        <v>1912</v>
      </c>
      <c r="B2881" s="345" t="s">
        <v>300</v>
      </c>
      <c r="C2881" s="346" t="s">
        <v>87</v>
      </c>
      <c r="D2881" s="347">
        <v>0</v>
      </c>
      <c r="E2881" s="503">
        <v>0</v>
      </c>
      <c r="F2881" s="499"/>
      <c r="G2881" s="347">
        <v>0</v>
      </c>
    </row>
    <row r="2882" spans="1:7" hidden="1" x14ac:dyDescent="0.25">
      <c r="A2882" s="345" t="s">
        <v>1913</v>
      </c>
      <c r="B2882" s="345" t="s">
        <v>301</v>
      </c>
      <c r="C2882" s="346" t="s">
        <v>371</v>
      </c>
      <c r="D2882" s="347">
        <v>0</v>
      </c>
      <c r="E2882" s="503">
        <v>9144.68</v>
      </c>
      <c r="F2882" s="499"/>
      <c r="G2882" s="347">
        <v>0</v>
      </c>
    </row>
    <row r="2883" spans="1:7" hidden="1" x14ac:dyDescent="0.25">
      <c r="A2883" s="336" t="s">
        <v>352</v>
      </c>
      <c r="B2883" s="336" t="s">
        <v>936</v>
      </c>
      <c r="C2883" s="337" t="s">
        <v>937</v>
      </c>
      <c r="D2883" s="338">
        <v>0</v>
      </c>
      <c r="E2883" s="498">
        <v>73916.460000000006</v>
      </c>
      <c r="F2883" s="499"/>
      <c r="G2883" s="338">
        <v>0</v>
      </c>
    </row>
    <row r="2884" spans="1:7" hidden="1" x14ac:dyDescent="0.25">
      <c r="A2884" s="339" t="s">
        <v>324</v>
      </c>
      <c r="B2884" s="339" t="s">
        <v>354</v>
      </c>
      <c r="C2884" s="340" t="s">
        <v>24</v>
      </c>
      <c r="D2884" s="341">
        <v>0</v>
      </c>
      <c r="E2884" s="506">
        <v>73916.460000000006</v>
      </c>
      <c r="F2884" s="499"/>
      <c r="G2884" s="341">
        <v>0</v>
      </c>
    </row>
    <row r="2885" spans="1:7" hidden="1" x14ac:dyDescent="0.25">
      <c r="A2885" s="342" t="s">
        <v>324</v>
      </c>
      <c r="B2885" s="342" t="s">
        <v>355</v>
      </c>
      <c r="C2885" s="343" t="s">
        <v>25</v>
      </c>
      <c r="D2885" s="344">
        <v>0</v>
      </c>
      <c r="E2885" s="502">
        <v>71945.820000000007</v>
      </c>
      <c r="F2885" s="499"/>
      <c r="G2885" s="344">
        <v>0</v>
      </c>
    </row>
    <row r="2886" spans="1:7" hidden="1" x14ac:dyDescent="0.25">
      <c r="A2886" s="342" t="s">
        <v>324</v>
      </c>
      <c r="B2886" s="342" t="s">
        <v>356</v>
      </c>
      <c r="C2886" s="343" t="s">
        <v>133</v>
      </c>
      <c r="D2886" s="344">
        <v>0</v>
      </c>
      <c r="E2886" s="502">
        <v>58228.75</v>
      </c>
      <c r="F2886" s="499"/>
      <c r="G2886" s="344">
        <v>0</v>
      </c>
    </row>
    <row r="2887" spans="1:7" hidden="1" x14ac:dyDescent="0.25">
      <c r="A2887" s="345" t="s">
        <v>1914</v>
      </c>
      <c r="B2887" s="345" t="s">
        <v>297</v>
      </c>
      <c r="C2887" s="346" t="s">
        <v>134</v>
      </c>
      <c r="D2887" s="347">
        <v>0</v>
      </c>
      <c r="E2887" s="503">
        <v>58228.75</v>
      </c>
      <c r="F2887" s="499"/>
      <c r="G2887" s="347">
        <v>0</v>
      </c>
    </row>
    <row r="2888" spans="1:7" hidden="1" x14ac:dyDescent="0.25">
      <c r="A2888" s="342" t="s">
        <v>324</v>
      </c>
      <c r="B2888" s="342" t="s">
        <v>361</v>
      </c>
      <c r="C2888" s="343" t="s">
        <v>135</v>
      </c>
      <c r="D2888" s="344">
        <v>0</v>
      </c>
      <c r="E2888" s="502">
        <v>2250</v>
      </c>
      <c r="F2888" s="499"/>
      <c r="G2888" s="344">
        <v>0</v>
      </c>
    </row>
    <row r="2889" spans="1:7" hidden="1" x14ac:dyDescent="0.25">
      <c r="A2889" s="345" t="s">
        <v>1915</v>
      </c>
      <c r="B2889" s="345" t="s">
        <v>298</v>
      </c>
      <c r="C2889" s="346" t="s">
        <v>135</v>
      </c>
      <c r="D2889" s="347">
        <v>0</v>
      </c>
      <c r="E2889" s="503">
        <v>2250</v>
      </c>
      <c r="F2889" s="499"/>
      <c r="G2889" s="347">
        <v>0</v>
      </c>
    </row>
    <row r="2890" spans="1:7" hidden="1" x14ac:dyDescent="0.25">
      <c r="A2890" s="342" t="s">
        <v>324</v>
      </c>
      <c r="B2890" s="342" t="s">
        <v>363</v>
      </c>
      <c r="C2890" s="343" t="s">
        <v>136</v>
      </c>
      <c r="D2890" s="344">
        <v>0</v>
      </c>
      <c r="E2890" s="502">
        <v>11467.07</v>
      </c>
      <c r="F2890" s="499"/>
      <c r="G2890" s="344">
        <v>0</v>
      </c>
    </row>
    <row r="2891" spans="1:7" hidden="1" x14ac:dyDescent="0.25">
      <c r="A2891" s="345" t="s">
        <v>1916</v>
      </c>
      <c r="B2891" s="345" t="s">
        <v>299</v>
      </c>
      <c r="C2891" s="346" t="s">
        <v>365</v>
      </c>
      <c r="D2891" s="347">
        <v>0</v>
      </c>
      <c r="E2891" s="503">
        <v>11467.07</v>
      </c>
      <c r="F2891" s="499"/>
      <c r="G2891" s="347">
        <v>0</v>
      </c>
    </row>
    <row r="2892" spans="1:7" hidden="1" x14ac:dyDescent="0.25">
      <c r="A2892" s="342" t="s">
        <v>324</v>
      </c>
      <c r="B2892" s="342" t="s">
        <v>366</v>
      </c>
      <c r="C2892" s="343" t="s">
        <v>38</v>
      </c>
      <c r="D2892" s="344">
        <v>0</v>
      </c>
      <c r="E2892" s="502">
        <v>1970.64</v>
      </c>
      <c r="F2892" s="499"/>
      <c r="G2892" s="344">
        <v>0</v>
      </c>
    </row>
    <row r="2893" spans="1:7" hidden="1" x14ac:dyDescent="0.25">
      <c r="A2893" s="342" t="s">
        <v>324</v>
      </c>
      <c r="B2893" s="342" t="s">
        <v>367</v>
      </c>
      <c r="C2893" s="343" t="s">
        <v>138</v>
      </c>
      <c r="D2893" s="344">
        <v>0</v>
      </c>
      <c r="E2893" s="502">
        <v>1970.64</v>
      </c>
      <c r="F2893" s="499"/>
      <c r="G2893" s="344">
        <v>0</v>
      </c>
    </row>
    <row r="2894" spans="1:7" hidden="1" x14ac:dyDescent="0.25">
      <c r="A2894" s="345" t="s">
        <v>1917</v>
      </c>
      <c r="B2894" s="345" t="s">
        <v>300</v>
      </c>
      <c r="C2894" s="346" t="s">
        <v>87</v>
      </c>
      <c r="D2894" s="347">
        <v>0</v>
      </c>
      <c r="E2894" s="503">
        <v>0</v>
      </c>
      <c r="F2894" s="499"/>
      <c r="G2894" s="347">
        <v>0</v>
      </c>
    </row>
    <row r="2895" spans="1:7" hidden="1" x14ac:dyDescent="0.25">
      <c r="A2895" s="345" t="s">
        <v>1918</v>
      </c>
      <c r="B2895" s="345" t="s">
        <v>301</v>
      </c>
      <c r="C2895" s="346" t="s">
        <v>371</v>
      </c>
      <c r="D2895" s="347">
        <v>0</v>
      </c>
      <c r="E2895" s="503">
        <v>1970.64</v>
      </c>
      <c r="F2895" s="499"/>
      <c r="G2895" s="347">
        <v>0</v>
      </c>
    </row>
    <row r="2896" spans="1:7" hidden="1" x14ac:dyDescent="0.25">
      <c r="A2896" s="336" t="s">
        <v>352</v>
      </c>
      <c r="B2896" s="336" t="s">
        <v>1264</v>
      </c>
      <c r="C2896" s="337" t="s">
        <v>1265</v>
      </c>
      <c r="D2896" s="338">
        <v>0</v>
      </c>
      <c r="E2896" s="498">
        <v>33761.79</v>
      </c>
      <c r="F2896" s="499"/>
      <c r="G2896" s="338">
        <v>0</v>
      </c>
    </row>
    <row r="2897" spans="1:7" hidden="1" x14ac:dyDescent="0.25">
      <c r="A2897" s="339" t="s">
        <v>324</v>
      </c>
      <c r="B2897" s="339" t="s">
        <v>354</v>
      </c>
      <c r="C2897" s="340" t="s">
        <v>24</v>
      </c>
      <c r="D2897" s="341">
        <v>0</v>
      </c>
      <c r="E2897" s="506">
        <v>33761.79</v>
      </c>
      <c r="F2897" s="499"/>
      <c r="G2897" s="341">
        <v>0</v>
      </c>
    </row>
    <row r="2898" spans="1:7" hidden="1" x14ac:dyDescent="0.25">
      <c r="A2898" s="342" t="s">
        <v>324</v>
      </c>
      <c r="B2898" s="342" t="s">
        <v>355</v>
      </c>
      <c r="C2898" s="343" t="s">
        <v>25</v>
      </c>
      <c r="D2898" s="344">
        <v>0</v>
      </c>
      <c r="E2898" s="502">
        <v>33761.79</v>
      </c>
      <c r="F2898" s="499"/>
      <c r="G2898" s="344">
        <v>0</v>
      </c>
    </row>
    <row r="2899" spans="1:7" hidden="1" x14ac:dyDescent="0.25">
      <c r="A2899" s="342" t="s">
        <v>324</v>
      </c>
      <c r="B2899" s="342" t="s">
        <v>356</v>
      </c>
      <c r="C2899" s="343" t="s">
        <v>133</v>
      </c>
      <c r="D2899" s="344">
        <v>0</v>
      </c>
      <c r="E2899" s="502">
        <v>27581.42</v>
      </c>
      <c r="F2899" s="499"/>
      <c r="G2899" s="344">
        <v>0</v>
      </c>
    </row>
    <row r="2900" spans="1:7" hidden="1" x14ac:dyDescent="0.25">
      <c r="A2900" s="345" t="s">
        <v>1919</v>
      </c>
      <c r="B2900" s="345" t="s">
        <v>297</v>
      </c>
      <c r="C2900" s="346" t="s">
        <v>134</v>
      </c>
      <c r="D2900" s="347">
        <v>0</v>
      </c>
      <c r="E2900" s="503">
        <v>27581.42</v>
      </c>
      <c r="F2900" s="499"/>
      <c r="G2900" s="347">
        <v>0</v>
      </c>
    </row>
    <row r="2901" spans="1:7" hidden="1" x14ac:dyDescent="0.25">
      <c r="A2901" s="342" t="s">
        <v>324</v>
      </c>
      <c r="B2901" s="342" t="s">
        <v>361</v>
      </c>
      <c r="C2901" s="343" t="s">
        <v>135</v>
      </c>
      <c r="D2901" s="344">
        <v>0</v>
      </c>
      <c r="E2901" s="502">
        <v>750</v>
      </c>
      <c r="F2901" s="499"/>
      <c r="G2901" s="344">
        <v>0</v>
      </c>
    </row>
    <row r="2902" spans="1:7" hidden="1" x14ac:dyDescent="0.25">
      <c r="A2902" s="345" t="s">
        <v>1920</v>
      </c>
      <c r="B2902" s="345" t="s">
        <v>298</v>
      </c>
      <c r="C2902" s="346" t="s">
        <v>135</v>
      </c>
      <c r="D2902" s="347">
        <v>0</v>
      </c>
      <c r="E2902" s="503">
        <v>750</v>
      </c>
      <c r="F2902" s="499"/>
      <c r="G2902" s="347">
        <v>0</v>
      </c>
    </row>
    <row r="2903" spans="1:7" hidden="1" x14ac:dyDescent="0.25">
      <c r="A2903" s="342" t="s">
        <v>324</v>
      </c>
      <c r="B2903" s="342" t="s">
        <v>363</v>
      </c>
      <c r="C2903" s="343" t="s">
        <v>136</v>
      </c>
      <c r="D2903" s="344">
        <v>0</v>
      </c>
      <c r="E2903" s="502">
        <v>5430.37</v>
      </c>
      <c r="F2903" s="499"/>
      <c r="G2903" s="344">
        <v>0</v>
      </c>
    </row>
    <row r="2904" spans="1:7" hidden="1" x14ac:dyDescent="0.25">
      <c r="A2904" s="345" t="s">
        <v>1921</v>
      </c>
      <c r="B2904" s="345" t="s">
        <v>299</v>
      </c>
      <c r="C2904" s="346" t="s">
        <v>365</v>
      </c>
      <c r="D2904" s="347">
        <v>0</v>
      </c>
      <c r="E2904" s="503">
        <v>5430.37</v>
      </c>
      <c r="F2904" s="499"/>
      <c r="G2904" s="347">
        <v>0</v>
      </c>
    </row>
    <row r="2905" spans="1:7" hidden="1" x14ac:dyDescent="0.25">
      <c r="A2905" s="342" t="s">
        <v>324</v>
      </c>
      <c r="B2905" s="342" t="s">
        <v>366</v>
      </c>
      <c r="C2905" s="343" t="s">
        <v>38</v>
      </c>
      <c r="D2905" s="344">
        <v>0</v>
      </c>
      <c r="E2905" s="502">
        <v>0</v>
      </c>
      <c r="F2905" s="499"/>
      <c r="G2905" s="344">
        <v>0</v>
      </c>
    </row>
    <row r="2906" spans="1:7" hidden="1" x14ac:dyDescent="0.25">
      <c r="A2906" s="342" t="s">
        <v>324</v>
      </c>
      <c r="B2906" s="342" t="s">
        <v>367</v>
      </c>
      <c r="C2906" s="343" t="s">
        <v>138</v>
      </c>
      <c r="D2906" s="344">
        <v>0</v>
      </c>
      <c r="E2906" s="502">
        <v>0</v>
      </c>
      <c r="F2906" s="499"/>
      <c r="G2906" s="344">
        <v>0</v>
      </c>
    </row>
    <row r="2907" spans="1:7" hidden="1" x14ac:dyDescent="0.25">
      <c r="A2907" s="345" t="s">
        <v>1922</v>
      </c>
      <c r="B2907" s="345" t="s">
        <v>300</v>
      </c>
      <c r="C2907" s="346" t="s">
        <v>87</v>
      </c>
      <c r="D2907" s="347">
        <v>0</v>
      </c>
      <c r="E2907" s="503">
        <v>0</v>
      </c>
      <c r="F2907" s="499"/>
      <c r="G2907" s="347">
        <v>0</v>
      </c>
    </row>
    <row r="2908" spans="1:7" hidden="1" x14ac:dyDescent="0.25">
      <c r="A2908" s="345" t="s">
        <v>1923</v>
      </c>
      <c r="B2908" s="345" t="s">
        <v>301</v>
      </c>
      <c r="C2908" s="346" t="s">
        <v>371</v>
      </c>
      <c r="D2908" s="347">
        <v>0</v>
      </c>
      <c r="E2908" s="503">
        <v>0</v>
      </c>
      <c r="F2908" s="499"/>
      <c r="G2908" s="347">
        <v>0</v>
      </c>
    </row>
    <row r="2909" spans="1:7" hidden="1" x14ac:dyDescent="0.25">
      <c r="A2909" s="336" t="s">
        <v>352</v>
      </c>
      <c r="B2909" s="336" t="s">
        <v>1288</v>
      </c>
      <c r="C2909" s="337" t="s">
        <v>1289</v>
      </c>
      <c r="D2909" s="338">
        <v>0</v>
      </c>
      <c r="E2909" s="498">
        <v>116101.86</v>
      </c>
      <c r="F2909" s="499"/>
      <c r="G2909" s="338">
        <v>0</v>
      </c>
    </row>
    <row r="2910" spans="1:7" hidden="1" x14ac:dyDescent="0.25">
      <c r="A2910" s="339" t="s">
        <v>324</v>
      </c>
      <c r="B2910" s="339" t="s">
        <v>354</v>
      </c>
      <c r="C2910" s="340" t="s">
        <v>24</v>
      </c>
      <c r="D2910" s="341">
        <v>0</v>
      </c>
      <c r="E2910" s="506">
        <v>116101.86</v>
      </c>
      <c r="F2910" s="499"/>
      <c r="G2910" s="341">
        <v>0</v>
      </c>
    </row>
    <row r="2911" spans="1:7" hidden="1" x14ac:dyDescent="0.25">
      <c r="A2911" s="342" t="s">
        <v>324</v>
      </c>
      <c r="B2911" s="342" t="s">
        <v>355</v>
      </c>
      <c r="C2911" s="343" t="s">
        <v>25</v>
      </c>
      <c r="D2911" s="344">
        <v>0</v>
      </c>
      <c r="E2911" s="502">
        <v>105782.16</v>
      </c>
      <c r="F2911" s="499"/>
      <c r="G2911" s="344">
        <v>0</v>
      </c>
    </row>
    <row r="2912" spans="1:7" hidden="1" x14ac:dyDescent="0.25">
      <c r="A2912" s="342" t="s">
        <v>324</v>
      </c>
      <c r="B2912" s="342" t="s">
        <v>356</v>
      </c>
      <c r="C2912" s="343" t="s">
        <v>133</v>
      </c>
      <c r="D2912" s="344">
        <v>0</v>
      </c>
      <c r="E2912" s="502">
        <v>84403.520000000004</v>
      </c>
      <c r="F2912" s="499"/>
      <c r="G2912" s="344">
        <v>0</v>
      </c>
    </row>
    <row r="2913" spans="1:7" hidden="1" x14ac:dyDescent="0.25">
      <c r="A2913" s="345" t="s">
        <v>1924</v>
      </c>
      <c r="B2913" s="345" t="s">
        <v>297</v>
      </c>
      <c r="C2913" s="346" t="s">
        <v>134</v>
      </c>
      <c r="D2913" s="347">
        <v>0</v>
      </c>
      <c r="E2913" s="503">
        <v>84403.520000000004</v>
      </c>
      <c r="F2913" s="499"/>
      <c r="G2913" s="347">
        <v>0</v>
      </c>
    </row>
    <row r="2914" spans="1:7" hidden="1" x14ac:dyDescent="0.25">
      <c r="A2914" s="342" t="s">
        <v>324</v>
      </c>
      <c r="B2914" s="342" t="s">
        <v>361</v>
      </c>
      <c r="C2914" s="343" t="s">
        <v>135</v>
      </c>
      <c r="D2914" s="344">
        <v>0</v>
      </c>
      <c r="E2914" s="502">
        <v>3250</v>
      </c>
      <c r="F2914" s="499"/>
      <c r="G2914" s="344">
        <v>0</v>
      </c>
    </row>
    <row r="2915" spans="1:7" hidden="1" x14ac:dyDescent="0.25">
      <c r="A2915" s="345" t="s">
        <v>1925</v>
      </c>
      <c r="B2915" s="345" t="s">
        <v>298</v>
      </c>
      <c r="C2915" s="346" t="s">
        <v>135</v>
      </c>
      <c r="D2915" s="347">
        <v>0</v>
      </c>
      <c r="E2915" s="503">
        <v>3250</v>
      </c>
      <c r="F2915" s="499"/>
      <c r="G2915" s="347">
        <v>0</v>
      </c>
    </row>
    <row r="2916" spans="1:7" hidden="1" x14ac:dyDescent="0.25">
      <c r="A2916" s="342" t="s">
        <v>324</v>
      </c>
      <c r="B2916" s="342" t="s">
        <v>363</v>
      </c>
      <c r="C2916" s="343" t="s">
        <v>136</v>
      </c>
      <c r="D2916" s="344">
        <v>0</v>
      </c>
      <c r="E2916" s="502">
        <v>18128.64</v>
      </c>
      <c r="F2916" s="499"/>
      <c r="G2916" s="344">
        <v>0</v>
      </c>
    </row>
    <row r="2917" spans="1:7" hidden="1" x14ac:dyDescent="0.25">
      <c r="A2917" s="345" t="s">
        <v>1926</v>
      </c>
      <c r="B2917" s="345" t="s">
        <v>299</v>
      </c>
      <c r="C2917" s="346" t="s">
        <v>365</v>
      </c>
      <c r="D2917" s="347">
        <v>0</v>
      </c>
      <c r="E2917" s="503">
        <v>18128.64</v>
      </c>
      <c r="F2917" s="499"/>
      <c r="G2917" s="347">
        <v>0</v>
      </c>
    </row>
    <row r="2918" spans="1:7" hidden="1" x14ac:dyDescent="0.25">
      <c r="A2918" s="342" t="s">
        <v>324</v>
      </c>
      <c r="B2918" s="342" t="s">
        <v>366</v>
      </c>
      <c r="C2918" s="343" t="s">
        <v>38</v>
      </c>
      <c r="D2918" s="344">
        <v>0</v>
      </c>
      <c r="E2918" s="502">
        <v>10319.700000000001</v>
      </c>
      <c r="F2918" s="499"/>
      <c r="G2918" s="344">
        <v>0</v>
      </c>
    </row>
    <row r="2919" spans="1:7" hidden="1" x14ac:dyDescent="0.25">
      <c r="A2919" s="342" t="s">
        <v>324</v>
      </c>
      <c r="B2919" s="342" t="s">
        <v>367</v>
      </c>
      <c r="C2919" s="343" t="s">
        <v>138</v>
      </c>
      <c r="D2919" s="344">
        <v>0</v>
      </c>
      <c r="E2919" s="502">
        <v>10319.700000000001</v>
      </c>
      <c r="F2919" s="499"/>
      <c r="G2919" s="344">
        <v>0</v>
      </c>
    </row>
    <row r="2920" spans="1:7" hidden="1" x14ac:dyDescent="0.25">
      <c r="A2920" s="345" t="s">
        <v>1927</v>
      </c>
      <c r="B2920" s="345" t="s">
        <v>300</v>
      </c>
      <c r="C2920" s="346" t="s">
        <v>87</v>
      </c>
      <c r="D2920" s="347">
        <v>0</v>
      </c>
      <c r="E2920" s="503">
        <v>0</v>
      </c>
      <c r="F2920" s="499"/>
      <c r="G2920" s="347">
        <v>0</v>
      </c>
    </row>
    <row r="2921" spans="1:7" hidden="1" x14ac:dyDescent="0.25">
      <c r="A2921" s="345" t="s">
        <v>1928</v>
      </c>
      <c r="B2921" s="345" t="s">
        <v>301</v>
      </c>
      <c r="C2921" s="346" t="s">
        <v>371</v>
      </c>
      <c r="D2921" s="347">
        <v>0</v>
      </c>
      <c r="E2921" s="503">
        <v>10319.700000000001</v>
      </c>
      <c r="F2921" s="499"/>
      <c r="G2921" s="347">
        <v>0</v>
      </c>
    </row>
    <row r="2922" spans="1:7" hidden="1" x14ac:dyDescent="0.25">
      <c r="A2922" s="336" t="s">
        <v>352</v>
      </c>
      <c r="B2922" s="336" t="s">
        <v>1329</v>
      </c>
      <c r="C2922" s="337" t="s">
        <v>1330</v>
      </c>
      <c r="D2922" s="338">
        <v>0</v>
      </c>
      <c r="E2922" s="498">
        <v>24812.77</v>
      </c>
      <c r="F2922" s="499"/>
      <c r="G2922" s="338">
        <v>0</v>
      </c>
    </row>
    <row r="2923" spans="1:7" hidden="1" x14ac:dyDescent="0.25">
      <c r="A2923" s="339" t="s">
        <v>324</v>
      </c>
      <c r="B2923" s="339" t="s">
        <v>354</v>
      </c>
      <c r="C2923" s="340" t="s">
        <v>24</v>
      </c>
      <c r="D2923" s="341">
        <v>0</v>
      </c>
      <c r="E2923" s="506">
        <v>24812.77</v>
      </c>
      <c r="F2923" s="499"/>
      <c r="G2923" s="341">
        <v>0</v>
      </c>
    </row>
    <row r="2924" spans="1:7" hidden="1" x14ac:dyDescent="0.25">
      <c r="A2924" s="342" t="s">
        <v>324</v>
      </c>
      <c r="B2924" s="342" t="s">
        <v>355</v>
      </c>
      <c r="C2924" s="343" t="s">
        <v>25</v>
      </c>
      <c r="D2924" s="344">
        <v>0</v>
      </c>
      <c r="E2924" s="502">
        <v>24812.77</v>
      </c>
      <c r="F2924" s="499"/>
      <c r="G2924" s="344">
        <v>0</v>
      </c>
    </row>
    <row r="2925" spans="1:7" hidden="1" x14ac:dyDescent="0.25">
      <c r="A2925" s="342" t="s">
        <v>324</v>
      </c>
      <c r="B2925" s="342" t="s">
        <v>356</v>
      </c>
      <c r="C2925" s="343" t="s">
        <v>133</v>
      </c>
      <c r="D2925" s="344">
        <v>0</v>
      </c>
      <c r="E2925" s="502">
        <v>20115.009999999998</v>
      </c>
      <c r="F2925" s="499"/>
      <c r="G2925" s="344">
        <v>0</v>
      </c>
    </row>
    <row r="2926" spans="1:7" hidden="1" x14ac:dyDescent="0.25">
      <c r="A2926" s="345" t="s">
        <v>1929</v>
      </c>
      <c r="B2926" s="345" t="s">
        <v>297</v>
      </c>
      <c r="C2926" s="346" t="s">
        <v>134</v>
      </c>
      <c r="D2926" s="347">
        <v>0</v>
      </c>
      <c r="E2926" s="503">
        <v>20115.009999999998</v>
      </c>
      <c r="F2926" s="499"/>
      <c r="G2926" s="347">
        <v>0</v>
      </c>
    </row>
    <row r="2927" spans="1:7" hidden="1" x14ac:dyDescent="0.25">
      <c r="A2927" s="342" t="s">
        <v>324</v>
      </c>
      <c r="B2927" s="342" t="s">
        <v>361</v>
      </c>
      <c r="C2927" s="343" t="s">
        <v>135</v>
      </c>
      <c r="D2927" s="344">
        <v>0</v>
      </c>
      <c r="E2927" s="502">
        <v>625</v>
      </c>
      <c r="F2927" s="499"/>
      <c r="G2927" s="344">
        <v>0</v>
      </c>
    </row>
    <row r="2928" spans="1:7" hidden="1" x14ac:dyDescent="0.25">
      <c r="A2928" s="345" t="s">
        <v>1930</v>
      </c>
      <c r="B2928" s="345" t="s">
        <v>298</v>
      </c>
      <c r="C2928" s="346" t="s">
        <v>135</v>
      </c>
      <c r="D2928" s="347">
        <v>0</v>
      </c>
      <c r="E2928" s="503">
        <v>625</v>
      </c>
      <c r="F2928" s="499"/>
      <c r="G2928" s="347">
        <v>0</v>
      </c>
    </row>
    <row r="2929" spans="1:7" hidden="1" x14ac:dyDescent="0.25">
      <c r="A2929" s="342" t="s">
        <v>324</v>
      </c>
      <c r="B2929" s="342" t="s">
        <v>363</v>
      </c>
      <c r="C2929" s="343" t="s">
        <v>136</v>
      </c>
      <c r="D2929" s="344">
        <v>0</v>
      </c>
      <c r="E2929" s="502">
        <v>4072.76</v>
      </c>
      <c r="F2929" s="499"/>
      <c r="G2929" s="344">
        <v>0</v>
      </c>
    </row>
    <row r="2930" spans="1:7" hidden="1" x14ac:dyDescent="0.25">
      <c r="A2930" s="345" t="s">
        <v>1931</v>
      </c>
      <c r="B2930" s="345" t="s">
        <v>299</v>
      </c>
      <c r="C2930" s="346" t="s">
        <v>365</v>
      </c>
      <c r="D2930" s="347">
        <v>0</v>
      </c>
      <c r="E2930" s="503">
        <v>4072.76</v>
      </c>
      <c r="F2930" s="499"/>
      <c r="G2930" s="347">
        <v>0</v>
      </c>
    </row>
    <row r="2931" spans="1:7" hidden="1" x14ac:dyDescent="0.25">
      <c r="A2931" s="342" t="s">
        <v>324</v>
      </c>
      <c r="B2931" s="342" t="s">
        <v>366</v>
      </c>
      <c r="C2931" s="343" t="s">
        <v>38</v>
      </c>
      <c r="D2931" s="344">
        <v>0</v>
      </c>
      <c r="E2931" s="502">
        <v>0</v>
      </c>
      <c r="F2931" s="499"/>
      <c r="G2931" s="344">
        <v>0</v>
      </c>
    </row>
    <row r="2932" spans="1:7" hidden="1" x14ac:dyDescent="0.25">
      <c r="A2932" s="342" t="s">
        <v>324</v>
      </c>
      <c r="B2932" s="342" t="s">
        <v>367</v>
      </c>
      <c r="C2932" s="343" t="s">
        <v>138</v>
      </c>
      <c r="D2932" s="344">
        <v>0</v>
      </c>
      <c r="E2932" s="502">
        <v>0</v>
      </c>
      <c r="F2932" s="499"/>
      <c r="G2932" s="344">
        <v>0</v>
      </c>
    </row>
    <row r="2933" spans="1:7" hidden="1" x14ac:dyDescent="0.25">
      <c r="A2933" s="345" t="s">
        <v>1932</v>
      </c>
      <c r="B2933" s="345" t="s">
        <v>300</v>
      </c>
      <c r="C2933" s="346" t="s">
        <v>87</v>
      </c>
      <c r="D2933" s="347">
        <v>0</v>
      </c>
      <c r="E2933" s="503">
        <v>0</v>
      </c>
      <c r="F2933" s="499"/>
      <c r="G2933" s="347">
        <v>0</v>
      </c>
    </row>
    <row r="2934" spans="1:7" hidden="1" x14ac:dyDescent="0.25">
      <c r="A2934" s="345" t="s">
        <v>1933</v>
      </c>
      <c r="B2934" s="345" t="s">
        <v>301</v>
      </c>
      <c r="C2934" s="346" t="s">
        <v>371</v>
      </c>
      <c r="D2934" s="347">
        <v>0</v>
      </c>
      <c r="E2934" s="503">
        <v>0</v>
      </c>
      <c r="F2934" s="499"/>
      <c r="G2934" s="347">
        <v>0</v>
      </c>
    </row>
    <row r="2935" spans="1:7" hidden="1" x14ac:dyDescent="0.25">
      <c r="A2935" s="336" t="s">
        <v>352</v>
      </c>
      <c r="B2935" s="336" t="s">
        <v>1353</v>
      </c>
      <c r="C2935" s="337" t="s">
        <v>1354</v>
      </c>
      <c r="D2935" s="338">
        <v>0</v>
      </c>
      <c r="E2935" s="498">
        <v>34862.79</v>
      </c>
      <c r="F2935" s="499"/>
      <c r="G2935" s="338">
        <v>0</v>
      </c>
    </row>
    <row r="2936" spans="1:7" hidden="1" x14ac:dyDescent="0.25">
      <c r="A2936" s="339" t="s">
        <v>324</v>
      </c>
      <c r="B2936" s="339" t="s">
        <v>354</v>
      </c>
      <c r="C2936" s="340" t="s">
        <v>24</v>
      </c>
      <c r="D2936" s="341">
        <v>0</v>
      </c>
      <c r="E2936" s="506">
        <v>34862.79</v>
      </c>
      <c r="F2936" s="499"/>
      <c r="G2936" s="341">
        <v>0</v>
      </c>
    </row>
    <row r="2937" spans="1:7" hidden="1" x14ac:dyDescent="0.25">
      <c r="A2937" s="342" t="s">
        <v>324</v>
      </c>
      <c r="B2937" s="342" t="s">
        <v>355</v>
      </c>
      <c r="C2937" s="343" t="s">
        <v>25</v>
      </c>
      <c r="D2937" s="344">
        <v>0</v>
      </c>
      <c r="E2937" s="502">
        <v>33761.79</v>
      </c>
      <c r="F2937" s="499"/>
      <c r="G2937" s="344">
        <v>0</v>
      </c>
    </row>
    <row r="2938" spans="1:7" hidden="1" x14ac:dyDescent="0.25">
      <c r="A2938" s="342" t="s">
        <v>324</v>
      </c>
      <c r="B2938" s="342" t="s">
        <v>356</v>
      </c>
      <c r="C2938" s="343" t="s">
        <v>133</v>
      </c>
      <c r="D2938" s="344">
        <v>0</v>
      </c>
      <c r="E2938" s="502">
        <v>27581.42</v>
      </c>
      <c r="F2938" s="499"/>
      <c r="G2938" s="344">
        <v>0</v>
      </c>
    </row>
    <row r="2939" spans="1:7" hidden="1" x14ac:dyDescent="0.25">
      <c r="A2939" s="345" t="s">
        <v>1934</v>
      </c>
      <c r="B2939" s="345" t="s">
        <v>297</v>
      </c>
      <c r="C2939" s="346" t="s">
        <v>134</v>
      </c>
      <c r="D2939" s="347">
        <v>0</v>
      </c>
      <c r="E2939" s="503">
        <v>27581.42</v>
      </c>
      <c r="F2939" s="499"/>
      <c r="G2939" s="347">
        <v>0</v>
      </c>
    </row>
    <row r="2940" spans="1:7" hidden="1" x14ac:dyDescent="0.25">
      <c r="A2940" s="342" t="s">
        <v>324</v>
      </c>
      <c r="B2940" s="342" t="s">
        <v>361</v>
      </c>
      <c r="C2940" s="343" t="s">
        <v>135</v>
      </c>
      <c r="D2940" s="344">
        <v>0</v>
      </c>
      <c r="E2940" s="502">
        <v>750</v>
      </c>
      <c r="F2940" s="499"/>
      <c r="G2940" s="344">
        <v>0</v>
      </c>
    </row>
    <row r="2941" spans="1:7" hidden="1" x14ac:dyDescent="0.25">
      <c r="A2941" s="345" t="s">
        <v>1935</v>
      </c>
      <c r="B2941" s="345" t="s">
        <v>298</v>
      </c>
      <c r="C2941" s="346" t="s">
        <v>135</v>
      </c>
      <c r="D2941" s="347">
        <v>0</v>
      </c>
      <c r="E2941" s="503">
        <v>750</v>
      </c>
      <c r="F2941" s="499"/>
      <c r="G2941" s="347">
        <v>0</v>
      </c>
    </row>
    <row r="2942" spans="1:7" hidden="1" x14ac:dyDescent="0.25">
      <c r="A2942" s="342" t="s">
        <v>324</v>
      </c>
      <c r="B2942" s="342" t="s">
        <v>363</v>
      </c>
      <c r="C2942" s="343" t="s">
        <v>136</v>
      </c>
      <c r="D2942" s="344">
        <v>0</v>
      </c>
      <c r="E2942" s="502">
        <v>5430.37</v>
      </c>
      <c r="F2942" s="499"/>
      <c r="G2942" s="344">
        <v>0</v>
      </c>
    </row>
    <row r="2943" spans="1:7" hidden="1" x14ac:dyDescent="0.25">
      <c r="A2943" s="345" t="s">
        <v>1936</v>
      </c>
      <c r="B2943" s="345" t="s">
        <v>299</v>
      </c>
      <c r="C2943" s="346" t="s">
        <v>365</v>
      </c>
      <c r="D2943" s="347">
        <v>0</v>
      </c>
      <c r="E2943" s="503">
        <v>5430.37</v>
      </c>
      <c r="F2943" s="499"/>
      <c r="G2943" s="347">
        <v>0</v>
      </c>
    </row>
    <row r="2944" spans="1:7" hidden="1" x14ac:dyDescent="0.25">
      <c r="A2944" s="342" t="s">
        <v>324</v>
      </c>
      <c r="B2944" s="342" t="s">
        <v>366</v>
      </c>
      <c r="C2944" s="343" t="s">
        <v>38</v>
      </c>
      <c r="D2944" s="344">
        <v>0</v>
      </c>
      <c r="E2944" s="502">
        <v>1101</v>
      </c>
      <c r="F2944" s="499"/>
      <c r="G2944" s="344">
        <v>0</v>
      </c>
    </row>
    <row r="2945" spans="1:7" hidden="1" x14ac:dyDescent="0.25">
      <c r="A2945" s="342" t="s">
        <v>324</v>
      </c>
      <c r="B2945" s="342" t="s">
        <v>367</v>
      </c>
      <c r="C2945" s="343" t="s">
        <v>138</v>
      </c>
      <c r="D2945" s="344">
        <v>0</v>
      </c>
      <c r="E2945" s="502">
        <v>1101</v>
      </c>
      <c r="F2945" s="499"/>
      <c r="G2945" s="344">
        <v>0</v>
      </c>
    </row>
    <row r="2946" spans="1:7" hidden="1" x14ac:dyDescent="0.25">
      <c r="A2946" s="345" t="s">
        <v>1937</v>
      </c>
      <c r="B2946" s="345" t="s">
        <v>300</v>
      </c>
      <c r="C2946" s="346" t="s">
        <v>87</v>
      </c>
      <c r="D2946" s="347">
        <v>0</v>
      </c>
      <c r="E2946" s="503">
        <v>0</v>
      </c>
      <c r="F2946" s="499"/>
      <c r="G2946" s="347">
        <v>0</v>
      </c>
    </row>
    <row r="2947" spans="1:7" hidden="1" x14ac:dyDescent="0.25">
      <c r="A2947" s="345" t="s">
        <v>1938</v>
      </c>
      <c r="B2947" s="345" t="s">
        <v>301</v>
      </c>
      <c r="C2947" s="346" t="s">
        <v>371</v>
      </c>
      <c r="D2947" s="347">
        <v>0</v>
      </c>
      <c r="E2947" s="503">
        <v>1101</v>
      </c>
      <c r="F2947" s="499"/>
      <c r="G2947" s="347">
        <v>0</v>
      </c>
    </row>
    <row r="2948" spans="1:7" hidden="1" x14ac:dyDescent="0.25">
      <c r="A2948" s="336" t="s">
        <v>352</v>
      </c>
      <c r="B2948" s="336" t="s">
        <v>1371</v>
      </c>
      <c r="C2948" s="337" t="s">
        <v>1372</v>
      </c>
      <c r="D2948" s="338">
        <v>0</v>
      </c>
      <c r="E2948" s="498">
        <v>66349.570000000007</v>
      </c>
      <c r="F2948" s="499"/>
      <c r="G2948" s="338">
        <v>0</v>
      </c>
    </row>
    <row r="2949" spans="1:7" hidden="1" x14ac:dyDescent="0.25">
      <c r="A2949" s="339" t="s">
        <v>324</v>
      </c>
      <c r="B2949" s="339" t="s">
        <v>354</v>
      </c>
      <c r="C2949" s="340" t="s">
        <v>24</v>
      </c>
      <c r="D2949" s="341">
        <v>0</v>
      </c>
      <c r="E2949" s="506">
        <v>66349.570000000007</v>
      </c>
      <c r="F2949" s="499"/>
      <c r="G2949" s="341">
        <v>0</v>
      </c>
    </row>
    <row r="2950" spans="1:7" hidden="1" x14ac:dyDescent="0.25">
      <c r="A2950" s="342" t="s">
        <v>324</v>
      </c>
      <c r="B2950" s="342" t="s">
        <v>355</v>
      </c>
      <c r="C2950" s="343" t="s">
        <v>25</v>
      </c>
      <c r="D2950" s="344">
        <v>0</v>
      </c>
      <c r="E2950" s="502">
        <v>62807.57</v>
      </c>
      <c r="F2950" s="499"/>
      <c r="G2950" s="344">
        <v>0</v>
      </c>
    </row>
    <row r="2951" spans="1:7" hidden="1" x14ac:dyDescent="0.25">
      <c r="A2951" s="342" t="s">
        <v>324</v>
      </c>
      <c r="B2951" s="342" t="s">
        <v>356</v>
      </c>
      <c r="C2951" s="343" t="s">
        <v>133</v>
      </c>
      <c r="D2951" s="344">
        <v>0</v>
      </c>
      <c r="E2951" s="502">
        <v>51222.62</v>
      </c>
      <c r="F2951" s="499"/>
      <c r="G2951" s="344">
        <v>0</v>
      </c>
    </row>
    <row r="2952" spans="1:7" hidden="1" x14ac:dyDescent="0.25">
      <c r="A2952" s="345" t="s">
        <v>1939</v>
      </c>
      <c r="B2952" s="345" t="s">
        <v>297</v>
      </c>
      <c r="C2952" s="346" t="s">
        <v>134</v>
      </c>
      <c r="D2952" s="347">
        <v>0</v>
      </c>
      <c r="E2952" s="503">
        <v>51222.62</v>
      </c>
      <c r="F2952" s="499"/>
      <c r="G2952" s="347">
        <v>0</v>
      </c>
    </row>
    <row r="2953" spans="1:7" hidden="1" x14ac:dyDescent="0.25">
      <c r="A2953" s="342" t="s">
        <v>324</v>
      </c>
      <c r="B2953" s="342" t="s">
        <v>361</v>
      </c>
      <c r="C2953" s="343" t="s">
        <v>135</v>
      </c>
      <c r="D2953" s="344">
        <v>0</v>
      </c>
      <c r="E2953" s="502">
        <v>1500</v>
      </c>
      <c r="F2953" s="499"/>
      <c r="G2953" s="344">
        <v>0</v>
      </c>
    </row>
    <row r="2954" spans="1:7" hidden="1" x14ac:dyDescent="0.25">
      <c r="A2954" s="345" t="s">
        <v>1940</v>
      </c>
      <c r="B2954" s="345" t="s">
        <v>298</v>
      </c>
      <c r="C2954" s="346" t="s">
        <v>135</v>
      </c>
      <c r="D2954" s="347">
        <v>0</v>
      </c>
      <c r="E2954" s="503">
        <v>1500</v>
      </c>
      <c r="F2954" s="499"/>
      <c r="G2954" s="347">
        <v>0</v>
      </c>
    </row>
    <row r="2955" spans="1:7" hidden="1" x14ac:dyDescent="0.25">
      <c r="A2955" s="342" t="s">
        <v>324</v>
      </c>
      <c r="B2955" s="342" t="s">
        <v>363</v>
      </c>
      <c r="C2955" s="343" t="s">
        <v>136</v>
      </c>
      <c r="D2955" s="344">
        <v>0</v>
      </c>
      <c r="E2955" s="502">
        <v>10084.950000000001</v>
      </c>
      <c r="F2955" s="499"/>
      <c r="G2955" s="344">
        <v>0</v>
      </c>
    </row>
    <row r="2956" spans="1:7" hidden="1" x14ac:dyDescent="0.25">
      <c r="A2956" s="345" t="s">
        <v>1941</v>
      </c>
      <c r="B2956" s="345" t="s">
        <v>299</v>
      </c>
      <c r="C2956" s="346" t="s">
        <v>365</v>
      </c>
      <c r="D2956" s="347">
        <v>0</v>
      </c>
      <c r="E2956" s="503">
        <v>10084.950000000001</v>
      </c>
      <c r="F2956" s="499"/>
      <c r="G2956" s="347">
        <v>0</v>
      </c>
    </row>
    <row r="2957" spans="1:7" hidden="1" x14ac:dyDescent="0.25">
      <c r="A2957" s="342" t="s">
        <v>324</v>
      </c>
      <c r="B2957" s="342" t="s">
        <v>366</v>
      </c>
      <c r="C2957" s="343" t="s">
        <v>38</v>
      </c>
      <c r="D2957" s="344">
        <v>0</v>
      </c>
      <c r="E2957" s="502">
        <v>3542</v>
      </c>
      <c r="F2957" s="499"/>
      <c r="G2957" s="344">
        <v>0</v>
      </c>
    </row>
    <row r="2958" spans="1:7" hidden="1" x14ac:dyDescent="0.25">
      <c r="A2958" s="342" t="s">
        <v>324</v>
      </c>
      <c r="B2958" s="342" t="s">
        <v>367</v>
      </c>
      <c r="C2958" s="343" t="s">
        <v>138</v>
      </c>
      <c r="D2958" s="344">
        <v>0</v>
      </c>
      <c r="E2958" s="502">
        <v>3542</v>
      </c>
      <c r="F2958" s="499"/>
      <c r="G2958" s="344">
        <v>0</v>
      </c>
    </row>
    <row r="2959" spans="1:7" hidden="1" x14ac:dyDescent="0.25">
      <c r="A2959" s="345" t="s">
        <v>1942</v>
      </c>
      <c r="B2959" s="345" t="s">
        <v>300</v>
      </c>
      <c r="C2959" s="346" t="s">
        <v>87</v>
      </c>
      <c r="D2959" s="347">
        <v>0</v>
      </c>
      <c r="E2959" s="503">
        <v>0</v>
      </c>
      <c r="F2959" s="499"/>
      <c r="G2959" s="347">
        <v>0</v>
      </c>
    </row>
    <row r="2960" spans="1:7" hidden="1" x14ac:dyDescent="0.25">
      <c r="A2960" s="345" t="s">
        <v>1943</v>
      </c>
      <c r="B2960" s="345" t="s">
        <v>301</v>
      </c>
      <c r="C2960" s="346" t="s">
        <v>371</v>
      </c>
      <c r="D2960" s="347">
        <v>0</v>
      </c>
      <c r="E2960" s="503">
        <v>3542</v>
      </c>
      <c r="F2960" s="499"/>
      <c r="G2960" s="347">
        <v>0</v>
      </c>
    </row>
    <row r="2961" spans="1:7" hidden="1" x14ac:dyDescent="0.25">
      <c r="A2961" s="336" t="s">
        <v>352</v>
      </c>
      <c r="B2961" s="336" t="s">
        <v>1419</v>
      </c>
      <c r="C2961" s="337" t="s">
        <v>1420</v>
      </c>
      <c r="D2961" s="338">
        <v>0</v>
      </c>
      <c r="E2961" s="498">
        <v>22194.87</v>
      </c>
      <c r="F2961" s="499"/>
      <c r="G2961" s="338">
        <v>0</v>
      </c>
    </row>
    <row r="2962" spans="1:7" hidden="1" x14ac:dyDescent="0.25">
      <c r="A2962" s="339" t="s">
        <v>324</v>
      </c>
      <c r="B2962" s="339" t="s">
        <v>354</v>
      </c>
      <c r="C2962" s="340" t="s">
        <v>24</v>
      </c>
      <c r="D2962" s="341">
        <v>0</v>
      </c>
      <c r="E2962" s="506">
        <v>22194.87</v>
      </c>
      <c r="F2962" s="499"/>
      <c r="G2962" s="341">
        <v>0</v>
      </c>
    </row>
    <row r="2963" spans="1:7" hidden="1" x14ac:dyDescent="0.25">
      <c r="A2963" s="342" t="s">
        <v>324</v>
      </c>
      <c r="B2963" s="342" t="s">
        <v>355</v>
      </c>
      <c r="C2963" s="343" t="s">
        <v>25</v>
      </c>
      <c r="D2963" s="344">
        <v>0</v>
      </c>
      <c r="E2963" s="502">
        <v>19618.87</v>
      </c>
      <c r="F2963" s="499"/>
      <c r="G2963" s="344">
        <v>0</v>
      </c>
    </row>
    <row r="2964" spans="1:7" hidden="1" x14ac:dyDescent="0.25">
      <c r="A2964" s="342" t="s">
        <v>324</v>
      </c>
      <c r="B2964" s="342" t="s">
        <v>356</v>
      </c>
      <c r="C2964" s="343" t="s">
        <v>133</v>
      </c>
      <c r="D2964" s="344">
        <v>0</v>
      </c>
      <c r="E2964" s="502">
        <v>16085.36</v>
      </c>
      <c r="F2964" s="499"/>
      <c r="G2964" s="344">
        <v>0</v>
      </c>
    </row>
    <row r="2965" spans="1:7" hidden="1" x14ac:dyDescent="0.25">
      <c r="A2965" s="345" t="s">
        <v>1944</v>
      </c>
      <c r="B2965" s="345" t="s">
        <v>297</v>
      </c>
      <c r="C2965" s="346" t="s">
        <v>134</v>
      </c>
      <c r="D2965" s="347">
        <v>0</v>
      </c>
      <c r="E2965" s="503">
        <v>16085.36</v>
      </c>
      <c r="F2965" s="499"/>
      <c r="G2965" s="347">
        <v>0</v>
      </c>
    </row>
    <row r="2966" spans="1:7" hidden="1" x14ac:dyDescent="0.25">
      <c r="A2966" s="342" t="s">
        <v>324</v>
      </c>
      <c r="B2966" s="342" t="s">
        <v>361</v>
      </c>
      <c r="C2966" s="343" t="s">
        <v>135</v>
      </c>
      <c r="D2966" s="344">
        <v>0</v>
      </c>
      <c r="E2966" s="502">
        <v>0</v>
      </c>
      <c r="F2966" s="499"/>
      <c r="G2966" s="344">
        <v>0</v>
      </c>
    </row>
    <row r="2967" spans="1:7" hidden="1" x14ac:dyDescent="0.25">
      <c r="A2967" s="345" t="s">
        <v>1945</v>
      </c>
      <c r="B2967" s="345" t="s">
        <v>298</v>
      </c>
      <c r="C2967" s="346" t="s">
        <v>135</v>
      </c>
      <c r="D2967" s="347">
        <v>0</v>
      </c>
      <c r="E2967" s="503">
        <v>0</v>
      </c>
      <c r="F2967" s="499"/>
      <c r="G2967" s="347">
        <v>0</v>
      </c>
    </row>
    <row r="2968" spans="1:7" hidden="1" x14ac:dyDescent="0.25">
      <c r="A2968" s="342" t="s">
        <v>324</v>
      </c>
      <c r="B2968" s="342" t="s">
        <v>363</v>
      </c>
      <c r="C2968" s="343" t="s">
        <v>136</v>
      </c>
      <c r="D2968" s="344">
        <v>0</v>
      </c>
      <c r="E2968" s="502">
        <v>3533.51</v>
      </c>
      <c r="F2968" s="499"/>
      <c r="G2968" s="344">
        <v>0</v>
      </c>
    </row>
    <row r="2969" spans="1:7" hidden="1" x14ac:dyDescent="0.25">
      <c r="A2969" s="345" t="s">
        <v>1946</v>
      </c>
      <c r="B2969" s="345" t="s">
        <v>299</v>
      </c>
      <c r="C2969" s="346" t="s">
        <v>365</v>
      </c>
      <c r="D2969" s="347">
        <v>0</v>
      </c>
      <c r="E2969" s="503">
        <v>3533.51</v>
      </c>
      <c r="F2969" s="499"/>
      <c r="G2969" s="347">
        <v>0</v>
      </c>
    </row>
    <row r="2970" spans="1:7" hidden="1" x14ac:dyDescent="0.25">
      <c r="A2970" s="342" t="s">
        <v>324</v>
      </c>
      <c r="B2970" s="342" t="s">
        <v>366</v>
      </c>
      <c r="C2970" s="343" t="s">
        <v>38</v>
      </c>
      <c r="D2970" s="344">
        <v>0</v>
      </c>
      <c r="E2970" s="502">
        <v>2576</v>
      </c>
      <c r="F2970" s="499"/>
      <c r="G2970" s="344">
        <v>0</v>
      </c>
    </row>
    <row r="2971" spans="1:7" hidden="1" x14ac:dyDescent="0.25">
      <c r="A2971" s="342" t="s">
        <v>324</v>
      </c>
      <c r="B2971" s="342" t="s">
        <v>367</v>
      </c>
      <c r="C2971" s="343" t="s">
        <v>138</v>
      </c>
      <c r="D2971" s="344">
        <v>0</v>
      </c>
      <c r="E2971" s="502">
        <v>2576</v>
      </c>
      <c r="F2971" s="499"/>
      <c r="G2971" s="344">
        <v>0</v>
      </c>
    </row>
    <row r="2972" spans="1:7" hidden="1" x14ac:dyDescent="0.25">
      <c r="A2972" s="345" t="s">
        <v>1947</v>
      </c>
      <c r="B2972" s="345" t="s">
        <v>300</v>
      </c>
      <c r="C2972" s="346" t="s">
        <v>87</v>
      </c>
      <c r="D2972" s="347">
        <v>0</v>
      </c>
      <c r="E2972" s="503">
        <v>0</v>
      </c>
      <c r="F2972" s="499"/>
      <c r="G2972" s="347">
        <v>0</v>
      </c>
    </row>
    <row r="2973" spans="1:7" hidden="1" x14ac:dyDescent="0.25">
      <c r="A2973" s="345" t="s">
        <v>1948</v>
      </c>
      <c r="B2973" s="345" t="s">
        <v>301</v>
      </c>
      <c r="C2973" s="346" t="s">
        <v>371</v>
      </c>
      <c r="D2973" s="347">
        <v>0</v>
      </c>
      <c r="E2973" s="503">
        <v>2576</v>
      </c>
      <c r="F2973" s="499"/>
      <c r="G2973" s="347">
        <v>0</v>
      </c>
    </row>
    <row r="2974" spans="1:7" hidden="1" x14ac:dyDescent="0.25">
      <c r="A2974" s="336" t="s">
        <v>352</v>
      </c>
      <c r="B2974" s="336" t="s">
        <v>1446</v>
      </c>
      <c r="C2974" s="337" t="s">
        <v>1447</v>
      </c>
      <c r="D2974" s="338">
        <v>0</v>
      </c>
      <c r="E2974" s="498">
        <v>92012.13</v>
      </c>
      <c r="F2974" s="499"/>
      <c r="G2974" s="338">
        <v>0</v>
      </c>
    </row>
    <row r="2975" spans="1:7" hidden="1" x14ac:dyDescent="0.25">
      <c r="A2975" s="339" t="s">
        <v>324</v>
      </c>
      <c r="B2975" s="339" t="s">
        <v>354</v>
      </c>
      <c r="C2975" s="340" t="s">
        <v>24</v>
      </c>
      <c r="D2975" s="341">
        <v>0</v>
      </c>
      <c r="E2975" s="506">
        <v>92012.13</v>
      </c>
      <c r="F2975" s="499"/>
      <c r="G2975" s="341">
        <v>0</v>
      </c>
    </row>
    <row r="2976" spans="1:7" hidden="1" x14ac:dyDescent="0.25">
      <c r="A2976" s="342" t="s">
        <v>324</v>
      </c>
      <c r="B2976" s="342" t="s">
        <v>355</v>
      </c>
      <c r="C2976" s="343" t="s">
        <v>25</v>
      </c>
      <c r="D2976" s="344">
        <v>0</v>
      </c>
      <c r="E2976" s="502">
        <v>89023.77</v>
      </c>
      <c r="F2976" s="499"/>
      <c r="G2976" s="344">
        <v>0</v>
      </c>
    </row>
    <row r="2977" spans="1:7" hidden="1" x14ac:dyDescent="0.25">
      <c r="A2977" s="342" t="s">
        <v>324</v>
      </c>
      <c r="B2977" s="342" t="s">
        <v>356</v>
      </c>
      <c r="C2977" s="343" t="s">
        <v>133</v>
      </c>
      <c r="D2977" s="344">
        <v>0</v>
      </c>
      <c r="E2977" s="502">
        <v>72499.72</v>
      </c>
      <c r="F2977" s="499"/>
      <c r="G2977" s="344">
        <v>0</v>
      </c>
    </row>
    <row r="2978" spans="1:7" hidden="1" x14ac:dyDescent="0.25">
      <c r="A2978" s="345" t="s">
        <v>1949</v>
      </c>
      <c r="B2978" s="345" t="s">
        <v>297</v>
      </c>
      <c r="C2978" s="346" t="s">
        <v>134</v>
      </c>
      <c r="D2978" s="347">
        <v>0</v>
      </c>
      <c r="E2978" s="503">
        <v>72499.72</v>
      </c>
      <c r="F2978" s="499"/>
      <c r="G2978" s="347">
        <v>0</v>
      </c>
    </row>
    <row r="2979" spans="1:7" hidden="1" x14ac:dyDescent="0.25">
      <c r="A2979" s="342" t="s">
        <v>324</v>
      </c>
      <c r="B2979" s="342" t="s">
        <v>361</v>
      </c>
      <c r="C2979" s="343" t="s">
        <v>135</v>
      </c>
      <c r="D2979" s="344">
        <v>0</v>
      </c>
      <c r="E2979" s="502">
        <v>2250</v>
      </c>
      <c r="F2979" s="499"/>
      <c r="G2979" s="344">
        <v>0</v>
      </c>
    </row>
    <row r="2980" spans="1:7" hidden="1" x14ac:dyDescent="0.25">
      <c r="A2980" s="345" t="s">
        <v>1950</v>
      </c>
      <c r="B2980" s="345" t="s">
        <v>298</v>
      </c>
      <c r="C2980" s="346" t="s">
        <v>135</v>
      </c>
      <c r="D2980" s="347">
        <v>0</v>
      </c>
      <c r="E2980" s="503">
        <v>2250</v>
      </c>
      <c r="F2980" s="499"/>
      <c r="G2980" s="347">
        <v>0</v>
      </c>
    </row>
    <row r="2981" spans="1:7" hidden="1" x14ac:dyDescent="0.25">
      <c r="A2981" s="342" t="s">
        <v>324</v>
      </c>
      <c r="B2981" s="342" t="s">
        <v>363</v>
      </c>
      <c r="C2981" s="343" t="s">
        <v>136</v>
      </c>
      <c r="D2981" s="344">
        <v>0</v>
      </c>
      <c r="E2981" s="502">
        <v>14274.05</v>
      </c>
      <c r="F2981" s="499"/>
      <c r="G2981" s="344">
        <v>0</v>
      </c>
    </row>
    <row r="2982" spans="1:7" hidden="1" x14ac:dyDescent="0.25">
      <c r="A2982" s="345" t="s">
        <v>1951</v>
      </c>
      <c r="B2982" s="345" t="s">
        <v>299</v>
      </c>
      <c r="C2982" s="346" t="s">
        <v>365</v>
      </c>
      <c r="D2982" s="347">
        <v>0</v>
      </c>
      <c r="E2982" s="503">
        <v>14274.05</v>
      </c>
      <c r="F2982" s="499"/>
      <c r="G2982" s="347">
        <v>0</v>
      </c>
    </row>
    <row r="2983" spans="1:7" hidden="1" x14ac:dyDescent="0.25">
      <c r="A2983" s="342" t="s">
        <v>324</v>
      </c>
      <c r="B2983" s="342" t="s">
        <v>366</v>
      </c>
      <c r="C2983" s="343" t="s">
        <v>38</v>
      </c>
      <c r="D2983" s="344">
        <v>0</v>
      </c>
      <c r="E2983" s="502">
        <v>2988.36</v>
      </c>
      <c r="F2983" s="499"/>
      <c r="G2983" s="344">
        <v>0</v>
      </c>
    </row>
    <row r="2984" spans="1:7" hidden="1" x14ac:dyDescent="0.25">
      <c r="A2984" s="342" t="s">
        <v>324</v>
      </c>
      <c r="B2984" s="342" t="s">
        <v>367</v>
      </c>
      <c r="C2984" s="343" t="s">
        <v>138</v>
      </c>
      <c r="D2984" s="344">
        <v>0</v>
      </c>
      <c r="E2984" s="502">
        <v>2988.36</v>
      </c>
      <c r="F2984" s="499"/>
      <c r="G2984" s="344">
        <v>0</v>
      </c>
    </row>
    <row r="2985" spans="1:7" hidden="1" x14ac:dyDescent="0.25">
      <c r="A2985" s="345" t="s">
        <v>1952</v>
      </c>
      <c r="B2985" s="345" t="s">
        <v>300</v>
      </c>
      <c r="C2985" s="346" t="s">
        <v>87</v>
      </c>
      <c r="D2985" s="347">
        <v>0</v>
      </c>
      <c r="E2985" s="503">
        <v>0</v>
      </c>
      <c r="F2985" s="499"/>
      <c r="G2985" s="347">
        <v>0</v>
      </c>
    </row>
    <row r="2986" spans="1:7" hidden="1" x14ac:dyDescent="0.25">
      <c r="A2986" s="345" t="s">
        <v>1953</v>
      </c>
      <c r="B2986" s="345" t="s">
        <v>301</v>
      </c>
      <c r="C2986" s="346" t="s">
        <v>371</v>
      </c>
      <c r="D2986" s="347">
        <v>0</v>
      </c>
      <c r="E2986" s="503">
        <v>2988.36</v>
      </c>
      <c r="F2986" s="499"/>
      <c r="G2986" s="347">
        <v>0</v>
      </c>
    </row>
    <row r="2987" spans="1:7" hidden="1" x14ac:dyDescent="0.25">
      <c r="A2987" s="336" t="s">
        <v>352</v>
      </c>
      <c r="B2987" s="336" t="s">
        <v>1466</v>
      </c>
      <c r="C2987" s="337" t="s">
        <v>1467</v>
      </c>
      <c r="D2987" s="338">
        <v>0</v>
      </c>
      <c r="E2987" s="498">
        <v>70063.570000000007</v>
      </c>
      <c r="F2987" s="499"/>
      <c r="G2987" s="338">
        <v>0</v>
      </c>
    </row>
    <row r="2988" spans="1:7" hidden="1" x14ac:dyDescent="0.25">
      <c r="A2988" s="339" t="s">
        <v>324</v>
      </c>
      <c r="B2988" s="339" t="s">
        <v>354</v>
      </c>
      <c r="C2988" s="340" t="s">
        <v>24</v>
      </c>
      <c r="D2988" s="341">
        <v>0</v>
      </c>
      <c r="E2988" s="506">
        <v>70063.570000000007</v>
      </c>
      <c r="F2988" s="499"/>
      <c r="G2988" s="341">
        <v>0</v>
      </c>
    </row>
    <row r="2989" spans="1:7" hidden="1" x14ac:dyDescent="0.25">
      <c r="A2989" s="342" t="s">
        <v>324</v>
      </c>
      <c r="B2989" s="342" t="s">
        <v>355</v>
      </c>
      <c r="C2989" s="343" t="s">
        <v>25</v>
      </c>
      <c r="D2989" s="344">
        <v>0</v>
      </c>
      <c r="E2989" s="502">
        <v>67523.570000000007</v>
      </c>
      <c r="F2989" s="499"/>
      <c r="G2989" s="344">
        <v>0</v>
      </c>
    </row>
    <row r="2990" spans="1:7" hidden="1" x14ac:dyDescent="0.25">
      <c r="A2990" s="342" t="s">
        <v>324</v>
      </c>
      <c r="B2990" s="342" t="s">
        <v>356</v>
      </c>
      <c r="C2990" s="343" t="s">
        <v>133</v>
      </c>
      <c r="D2990" s="344">
        <v>0</v>
      </c>
      <c r="E2990" s="502">
        <v>55162.83</v>
      </c>
      <c r="F2990" s="499"/>
      <c r="G2990" s="344">
        <v>0</v>
      </c>
    </row>
    <row r="2991" spans="1:7" hidden="1" x14ac:dyDescent="0.25">
      <c r="A2991" s="345" t="s">
        <v>1954</v>
      </c>
      <c r="B2991" s="345" t="s">
        <v>297</v>
      </c>
      <c r="C2991" s="346" t="s">
        <v>134</v>
      </c>
      <c r="D2991" s="347">
        <v>0</v>
      </c>
      <c r="E2991" s="503">
        <v>55162.83</v>
      </c>
      <c r="F2991" s="499"/>
      <c r="G2991" s="347">
        <v>0</v>
      </c>
    </row>
    <row r="2992" spans="1:7" hidden="1" x14ac:dyDescent="0.25">
      <c r="A2992" s="342" t="s">
        <v>324</v>
      </c>
      <c r="B2992" s="342" t="s">
        <v>361</v>
      </c>
      <c r="C2992" s="343" t="s">
        <v>135</v>
      </c>
      <c r="D2992" s="344">
        <v>0</v>
      </c>
      <c r="E2992" s="502">
        <v>1500</v>
      </c>
      <c r="F2992" s="499"/>
      <c r="G2992" s="344">
        <v>0</v>
      </c>
    </row>
    <row r="2993" spans="1:7" hidden="1" x14ac:dyDescent="0.25">
      <c r="A2993" s="345" t="s">
        <v>1955</v>
      </c>
      <c r="B2993" s="345" t="s">
        <v>298</v>
      </c>
      <c r="C2993" s="346" t="s">
        <v>135</v>
      </c>
      <c r="D2993" s="347">
        <v>0</v>
      </c>
      <c r="E2993" s="503">
        <v>1500</v>
      </c>
      <c r="F2993" s="499"/>
      <c r="G2993" s="347">
        <v>0</v>
      </c>
    </row>
    <row r="2994" spans="1:7" hidden="1" x14ac:dyDescent="0.25">
      <c r="A2994" s="342" t="s">
        <v>324</v>
      </c>
      <c r="B2994" s="342" t="s">
        <v>363</v>
      </c>
      <c r="C2994" s="343" t="s">
        <v>136</v>
      </c>
      <c r="D2994" s="344">
        <v>0</v>
      </c>
      <c r="E2994" s="502">
        <v>10860.74</v>
      </c>
      <c r="F2994" s="499"/>
      <c r="G2994" s="344">
        <v>0</v>
      </c>
    </row>
    <row r="2995" spans="1:7" hidden="1" x14ac:dyDescent="0.25">
      <c r="A2995" s="345" t="s">
        <v>1956</v>
      </c>
      <c r="B2995" s="345" t="s">
        <v>299</v>
      </c>
      <c r="C2995" s="346" t="s">
        <v>365</v>
      </c>
      <c r="D2995" s="347">
        <v>0</v>
      </c>
      <c r="E2995" s="503">
        <v>10860.74</v>
      </c>
      <c r="F2995" s="499"/>
      <c r="G2995" s="347">
        <v>0</v>
      </c>
    </row>
    <row r="2996" spans="1:7" hidden="1" x14ac:dyDescent="0.25">
      <c r="A2996" s="342" t="s">
        <v>324</v>
      </c>
      <c r="B2996" s="342" t="s">
        <v>366</v>
      </c>
      <c r="C2996" s="343" t="s">
        <v>38</v>
      </c>
      <c r="D2996" s="344">
        <v>0</v>
      </c>
      <c r="E2996" s="502">
        <v>2540</v>
      </c>
      <c r="F2996" s="499"/>
      <c r="G2996" s="344">
        <v>0</v>
      </c>
    </row>
    <row r="2997" spans="1:7" hidden="1" x14ac:dyDescent="0.25">
      <c r="A2997" s="342" t="s">
        <v>324</v>
      </c>
      <c r="B2997" s="342" t="s">
        <v>367</v>
      </c>
      <c r="C2997" s="343" t="s">
        <v>138</v>
      </c>
      <c r="D2997" s="344">
        <v>0</v>
      </c>
      <c r="E2997" s="502">
        <v>2540</v>
      </c>
      <c r="F2997" s="499"/>
      <c r="G2997" s="344">
        <v>0</v>
      </c>
    </row>
    <row r="2998" spans="1:7" hidden="1" x14ac:dyDescent="0.25">
      <c r="A2998" s="345" t="s">
        <v>1957</v>
      </c>
      <c r="B2998" s="345" t="s">
        <v>300</v>
      </c>
      <c r="C2998" s="346" t="s">
        <v>87</v>
      </c>
      <c r="D2998" s="347">
        <v>0</v>
      </c>
      <c r="E2998" s="503">
        <v>0</v>
      </c>
      <c r="F2998" s="499"/>
      <c r="G2998" s="347">
        <v>0</v>
      </c>
    </row>
    <row r="2999" spans="1:7" hidden="1" x14ac:dyDescent="0.25">
      <c r="A2999" s="345" t="s">
        <v>1958</v>
      </c>
      <c r="B2999" s="345" t="s">
        <v>301</v>
      </c>
      <c r="C2999" s="346" t="s">
        <v>371</v>
      </c>
      <c r="D2999" s="347">
        <v>0</v>
      </c>
      <c r="E2999" s="503">
        <v>2540</v>
      </c>
      <c r="F2999" s="499"/>
      <c r="G2999" s="347">
        <v>0</v>
      </c>
    </row>
    <row r="3000" spans="1:7" hidden="1" x14ac:dyDescent="0.25">
      <c r="A3000" s="336" t="s">
        <v>352</v>
      </c>
      <c r="B3000" s="336" t="s">
        <v>1487</v>
      </c>
      <c r="C3000" s="337" t="s">
        <v>1488</v>
      </c>
      <c r="D3000" s="338">
        <v>0</v>
      </c>
      <c r="E3000" s="498">
        <v>63405.57</v>
      </c>
      <c r="F3000" s="499"/>
      <c r="G3000" s="338">
        <v>0</v>
      </c>
    </row>
    <row r="3001" spans="1:7" hidden="1" x14ac:dyDescent="0.25">
      <c r="A3001" s="339" t="s">
        <v>324</v>
      </c>
      <c r="B3001" s="339" t="s">
        <v>354</v>
      </c>
      <c r="C3001" s="340" t="s">
        <v>24</v>
      </c>
      <c r="D3001" s="341">
        <v>0</v>
      </c>
      <c r="E3001" s="506">
        <v>63405.57</v>
      </c>
      <c r="F3001" s="499"/>
      <c r="G3001" s="341">
        <v>0</v>
      </c>
    </row>
    <row r="3002" spans="1:7" hidden="1" x14ac:dyDescent="0.25">
      <c r="A3002" s="342" t="s">
        <v>324</v>
      </c>
      <c r="B3002" s="342" t="s">
        <v>355</v>
      </c>
      <c r="C3002" s="343" t="s">
        <v>25</v>
      </c>
      <c r="D3002" s="344">
        <v>0</v>
      </c>
      <c r="E3002" s="502">
        <v>57716.57</v>
      </c>
      <c r="F3002" s="499"/>
      <c r="G3002" s="344">
        <v>0</v>
      </c>
    </row>
    <row r="3003" spans="1:7" hidden="1" x14ac:dyDescent="0.25">
      <c r="A3003" s="342" t="s">
        <v>324</v>
      </c>
      <c r="B3003" s="342" t="s">
        <v>356</v>
      </c>
      <c r="C3003" s="343" t="s">
        <v>133</v>
      </c>
      <c r="D3003" s="344">
        <v>0</v>
      </c>
      <c r="E3003" s="502">
        <v>47282.43</v>
      </c>
      <c r="F3003" s="499"/>
      <c r="G3003" s="344">
        <v>0</v>
      </c>
    </row>
    <row r="3004" spans="1:7" hidden="1" x14ac:dyDescent="0.25">
      <c r="A3004" s="345" t="s">
        <v>1959</v>
      </c>
      <c r="B3004" s="345" t="s">
        <v>297</v>
      </c>
      <c r="C3004" s="346" t="s">
        <v>134</v>
      </c>
      <c r="D3004" s="347">
        <v>0</v>
      </c>
      <c r="E3004" s="503">
        <v>47282.43</v>
      </c>
      <c r="F3004" s="499"/>
      <c r="G3004" s="347">
        <v>0</v>
      </c>
    </row>
    <row r="3005" spans="1:7" hidden="1" x14ac:dyDescent="0.25">
      <c r="A3005" s="342" t="s">
        <v>324</v>
      </c>
      <c r="B3005" s="342" t="s">
        <v>361</v>
      </c>
      <c r="C3005" s="343" t="s">
        <v>135</v>
      </c>
      <c r="D3005" s="344">
        <v>0</v>
      </c>
      <c r="E3005" s="502">
        <v>1125</v>
      </c>
      <c r="F3005" s="499"/>
      <c r="G3005" s="344">
        <v>0</v>
      </c>
    </row>
    <row r="3006" spans="1:7" hidden="1" x14ac:dyDescent="0.25">
      <c r="A3006" s="345" t="s">
        <v>1960</v>
      </c>
      <c r="B3006" s="345" t="s">
        <v>298</v>
      </c>
      <c r="C3006" s="346" t="s">
        <v>135</v>
      </c>
      <c r="D3006" s="347">
        <v>0</v>
      </c>
      <c r="E3006" s="503">
        <v>1125</v>
      </c>
      <c r="F3006" s="499"/>
      <c r="G3006" s="347">
        <v>0</v>
      </c>
    </row>
    <row r="3007" spans="1:7" hidden="1" x14ac:dyDescent="0.25">
      <c r="A3007" s="342" t="s">
        <v>324</v>
      </c>
      <c r="B3007" s="342" t="s">
        <v>363</v>
      </c>
      <c r="C3007" s="343" t="s">
        <v>136</v>
      </c>
      <c r="D3007" s="344">
        <v>0</v>
      </c>
      <c r="E3007" s="502">
        <v>9309.14</v>
      </c>
      <c r="F3007" s="499"/>
      <c r="G3007" s="344">
        <v>0</v>
      </c>
    </row>
    <row r="3008" spans="1:7" hidden="1" x14ac:dyDescent="0.25">
      <c r="A3008" s="345" t="s">
        <v>1961</v>
      </c>
      <c r="B3008" s="345" t="s">
        <v>299</v>
      </c>
      <c r="C3008" s="346" t="s">
        <v>365</v>
      </c>
      <c r="D3008" s="347">
        <v>0</v>
      </c>
      <c r="E3008" s="503">
        <v>9309.14</v>
      </c>
      <c r="F3008" s="499"/>
      <c r="G3008" s="347">
        <v>0</v>
      </c>
    </row>
    <row r="3009" spans="1:7" hidden="1" x14ac:dyDescent="0.25">
      <c r="A3009" s="342" t="s">
        <v>324</v>
      </c>
      <c r="B3009" s="342" t="s">
        <v>366</v>
      </c>
      <c r="C3009" s="343" t="s">
        <v>38</v>
      </c>
      <c r="D3009" s="344">
        <v>0</v>
      </c>
      <c r="E3009" s="502">
        <v>5689</v>
      </c>
      <c r="F3009" s="499"/>
      <c r="G3009" s="344">
        <v>0</v>
      </c>
    </row>
    <row r="3010" spans="1:7" hidden="1" x14ac:dyDescent="0.25">
      <c r="A3010" s="342" t="s">
        <v>324</v>
      </c>
      <c r="B3010" s="342" t="s">
        <v>367</v>
      </c>
      <c r="C3010" s="343" t="s">
        <v>138</v>
      </c>
      <c r="D3010" s="344">
        <v>0</v>
      </c>
      <c r="E3010" s="502">
        <v>5689</v>
      </c>
      <c r="F3010" s="499"/>
      <c r="G3010" s="344">
        <v>0</v>
      </c>
    </row>
    <row r="3011" spans="1:7" hidden="1" x14ac:dyDescent="0.25">
      <c r="A3011" s="345" t="s">
        <v>1962</v>
      </c>
      <c r="B3011" s="345" t="s">
        <v>300</v>
      </c>
      <c r="C3011" s="346" t="s">
        <v>87</v>
      </c>
      <c r="D3011" s="347">
        <v>0</v>
      </c>
      <c r="E3011" s="503">
        <v>0</v>
      </c>
      <c r="F3011" s="499"/>
      <c r="G3011" s="347">
        <v>0</v>
      </c>
    </row>
    <row r="3012" spans="1:7" hidden="1" x14ac:dyDescent="0.25">
      <c r="A3012" s="345" t="s">
        <v>1963</v>
      </c>
      <c r="B3012" s="345" t="s">
        <v>301</v>
      </c>
      <c r="C3012" s="346" t="s">
        <v>371</v>
      </c>
      <c r="D3012" s="347">
        <v>0</v>
      </c>
      <c r="E3012" s="503">
        <v>5689</v>
      </c>
      <c r="F3012" s="499"/>
      <c r="G3012" s="347">
        <v>0</v>
      </c>
    </row>
    <row r="3013" spans="1:7" hidden="1" x14ac:dyDescent="0.25">
      <c r="A3013" s="336" t="s">
        <v>352</v>
      </c>
      <c r="B3013" s="336" t="s">
        <v>1509</v>
      </c>
      <c r="C3013" s="337" t="s">
        <v>1510</v>
      </c>
      <c r="D3013" s="338">
        <v>0</v>
      </c>
      <c r="E3013" s="498">
        <v>30668.240000000002</v>
      </c>
      <c r="F3013" s="499"/>
      <c r="G3013" s="338">
        <v>0</v>
      </c>
    </row>
    <row r="3014" spans="1:7" hidden="1" x14ac:dyDescent="0.25">
      <c r="A3014" s="339" t="s">
        <v>324</v>
      </c>
      <c r="B3014" s="339" t="s">
        <v>354</v>
      </c>
      <c r="C3014" s="340" t="s">
        <v>24</v>
      </c>
      <c r="D3014" s="341">
        <v>0</v>
      </c>
      <c r="E3014" s="506">
        <v>30668.240000000002</v>
      </c>
      <c r="F3014" s="499"/>
      <c r="G3014" s="341">
        <v>0</v>
      </c>
    </row>
    <row r="3015" spans="1:7" hidden="1" x14ac:dyDescent="0.25">
      <c r="A3015" s="342" t="s">
        <v>324</v>
      </c>
      <c r="B3015" s="342" t="s">
        <v>355</v>
      </c>
      <c r="C3015" s="343" t="s">
        <v>25</v>
      </c>
      <c r="D3015" s="344">
        <v>0</v>
      </c>
      <c r="E3015" s="502">
        <v>29045.79</v>
      </c>
      <c r="F3015" s="499"/>
      <c r="G3015" s="344">
        <v>0</v>
      </c>
    </row>
    <row r="3016" spans="1:7" hidden="1" x14ac:dyDescent="0.25">
      <c r="A3016" s="342" t="s">
        <v>324</v>
      </c>
      <c r="B3016" s="342" t="s">
        <v>356</v>
      </c>
      <c r="C3016" s="343" t="s">
        <v>133</v>
      </c>
      <c r="D3016" s="344">
        <v>0</v>
      </c>
      <c r="E3016" s="502">
        <v>23641.21</v>
      </c>
      <c r="F3016" s="499"/>
      <c r="G3016" s="344">
        <v>0</v>
      </c>
    </row>
    <row r="3017" spans="1:7" hidden="1" x14ac:dyDescent="0.25">
      <c r="A3017" s="345" t="s">
        <v>1964</v>
      </c>
      <c r="B3017" s="345" t="s">
        <v>297</v>
      </c>
      <c r="C3017" s="346" t="s">
        <v>134</v>
      </c>
      <c r="D3017" s="347">
        <v>0</v>
      </c>
      <c r="E3017" s="503">
        <v>23641.21</v>
      </c>
      <c r="F3017" s="499"/>
      <c r="G3017" s="347">
        <v>0</v>
      </c>
    </row>
    <row r="3018" spans="1:7" hidden="1" x14ac:dyDescent="0.25">
      <c r="A3018" s="342" t="s">
        <v>324</v>
      </c>
      <c r="B3018" s="342" t="s">
        <v>361</v>
      </c>
      <c r="C3018" s="343" t="s">
        <v>135</v>
      </c>
      <c r="D3018" s="344">
        <v>0</v>
      </c>
      <c r="E3018" s="502">
        <v>750</v>
      </c>
      <c r="F3018" s="499"/>
      <c r="G3018" s="344">
        <v>0</v>
      </c>
    </row>
    <row r="3019" spans="1:7" hidden="1" x14ac:dyDescent="0.25">
      <c r="A3019" s="345" t="s">
        <v>1965</v>
      </c>
      <c r="B3019" s="345" t="s">
        <v>298</v>
      </c>
      <c r="C3019" s="346" t="s">
        <v>135</v>
      </c>
      <c r="D3019" s="347">
        <v>0</v>
      </c>
      <c r="E3019" s="503">
        <v>750</v>
      </c>
      <c r="F3019" s="499"/>
      <c r="G3019" s="347">
        <v>0</v>
      </c>
    </row>
    <row r="3020" spans="1:7" hidden="1" x14ac:dyDescent="0.25">
      <c r="A3020" s="342" t="s">
        <v>324</v>
      </c>
      <c r="B3020" s="342" t="s">
        <v>363</v>
      </c>
      <c r="C3020" s="343" t="s">
        <v>136</v>
      </c>
      <c r="D3020" s="344">
        <v>0</v>
      </c>
      <c r="E3020" s="502">
        <v>4654.58</v>
      </c>
      <c r="F3020" s="499"/>
      <c r="G3020" s="344">
        <v>0</v>
      </c>
    </row>
    <row r="3021" spans="1:7" hidden="1" x14ac:dyDescent="0.25">
      <c r="A3021" s="345" t="s">
        <v>1966</v>
      </c>
      <c r="B3021" s="345" t="s">
        <v>299</v>
      </c>
      <c r="C3021" s="346" t="s">
        <v>365</v>
      </c>
      <c r="D3021" s="347">
        <v>0</v>
      </c>
      <c r="E3021" s="503">
        <v>4654.58</v>
      </c>
      <c r="F3021" s="499"/>
      <c r="G3021" s="347">
        <v>0</v>
      </c>
    </row>
    <row r="3022" spans="1:7" hidden="1" x14ac:dyDescent="0.25">
      <c r="A3022" s="342" t="s">
        <v>324</v>
      </c>
      <c r="B3022" s="342" t="s">
        <v>366</v>
      </c>
      <c r="C3022" s="343" t="s">
        <v>38</v>
      </c>
      <c r="D3022" s="344">
        <v>0</v>
      </c>
      <c r="E3022" s="502">
        <v>1622.45</v>
      </c>
      <c r="F3022" s="499"/>
      <c r="G3022" s="344">
        <v>0</v>
      </c>
    </row>
    <row r="3023" spans="1:7" hidden="1" x14ac:dyDescent="0.25">
      <c r="A3023" s="342" t="s">
        <v>324</v>
      </c>
      <c r="B3023" s="342" t="s">
        <v>367</v>
      </c>
      <c r="C3023" s="343" t="s">
        <v>138</v>
      </c>
      <c r="D3023" s="344">
        <v>0</v>
      </c>
      <c r="E3023" s="502">
        <v>1622.45</v>
      </c>
      <c r="F3023" s="499"/>
      <c r="G3023" s="344">
        <v>0</v>
      </c>
    </row>
    <row r="3024" spans="1:7" hidden="1" x14ac:dyDescent="0.25">
      <c r="A3024" s="345" t="s">
        <v>1967</v>
      </c>
      <c r="B3024" s="345" t="s">
        <v>300</v>
      </c>
      <c r="C3024" s="346" t="s">
        <v>87</v>
      </c>
      <c r="D3024" s="347">
        <v>0</v>
      </c>
      <c r="E3024" s="503">
        <v>0</v>
      </c>
      <c r="F3024" s="499"/>
      <c r="G3024" s="347">
        <v>0</v>
      </c>
    </row>
    <row r="3025" spans="1:7" hidden="1" x14ac:dyDescent="0.25">
      <c r="A3025" s="345" t="s">
        <v>1968</v>
      </c>
      <c r="B3025" s="345" t="s">
        <v>301</v>
      </c>
      <c r="C3025" s="346" t="s">
        <v>371</v>
      </c>
      <c r="D3025" s="347">
        <v>0</v>
      </c>
      <c r="E3025" s="503">
        <v>1622.45</v>
      </c>
      <c r="F3025" s="499"/>
      <c r="G3025" s="347">
        <v>0</v>
      </c>
    </row>
    <row r="3026" spans="1:7" hidden="1" x14ac:dyDescent="0.25">
      <c r="A3026" s="336" t="s">
        <v>352</v>
      </c>
      <c r="B3026" s="336" t="s">
        <v>1526</v>
      </c>
      <c r="C3026" s="337" t="s">
        <v>1527</v>
      </c>
      <c r="D3026" s="338">
        <v>0</v>
      </c>
      <c r="E3026" s="498">
        <v>45976.56</v>
      </c>
      <c r="F3026" s="499"/>
      <c r="G3026" s="338">
        <v>0</v>
      </c>
    </row>
    <row r="3027" spans="1:7" hidden="1" x14ac:dyDescent="0.25">
      <c r="A3027" s="339" t="s">
        <v>324</v>
      </c>
      <c r="B3027" s="339" t="s">
        <v>354</v>
      </c>
      <c r="C3027" s="340" t="s">
        <v>24</v>
      </c>
      <c r="D3027" s="341">
        <v>0</v>
      </c>
      <c r="E3027" s="506">
        <v>45976.56</v>
      </c>
      <c r="F3027" s="499"/>
      <c r="G3027" s="341">
        <v>0</v>
      </c>
    </row>
    <row r="3028" spans="1:7" hidden="1" x14ac:dyDescent="0.25">
      <c r="A3028" s="342" t="s">
        <v>324</v>
      </c>
      <c r="B3028" s="342" t="s">
        <v>355</v>
      </c>
      <c r="C3028" s="343" t="s">
        <v>25</v>
      </c>
      <c r="D3028" s="344">
        <v>0</v>
      </c>
      <c r="E3028" s="502">
        <v>45677.4</v>
      </c>
      <c r="F3028" s="499"/>
      <c r="G3028" s="344">
        <v>0</v>
      </c>
    </row>
    <row r="3029" spans="1:7" hidden="1" x14ac:dyDescent="0.25">
      <c r="A3029" s="342" t="s">
        <v>324</v>
      </c>
      <c r="B3029" s="342" t="s">
        <v>356</v>
      </c>
      <c r="C3029" s="343" t="s">
        <v>133</v>
      </c>
      <c r="D3029" s="344">
        <v>0</v>
      </c>
      <c r="E3029" s="502">
        <v>37488.080000000002</v>
      </c>
      <c r="F3029" s="499"/>
      <c r="G3029" s="344">
        <v>0</v>
      </c>
    </row>
    <row r="3030" spans="1:7" hidden="1" x14ac:dyDescent="0.25">
      <c r="A3030" s="345" t="s">
        <v>1969</v>
      </c>
      <c r="B3030" s="345" t="s">
        <v>297</v>
      </c>
      <c r="C3030" s="346" t="s">
        <v>134</v>
      </c>
      <c r="D3030" s="347">
        <v>0</v>
      </c>
      <c r="E3030" s="503">
        <v>37488.080000000002</v>
      </c>
      <c r="F3030" s="499"/>
      <c r="G3030" s="347">
        <v>0</v>
      </c>
    </row>
    <row r="3031" spans="1:7" hidden="1" x14ac:dyDescent="0.25">
      <c r="A3031" s="342" t="s">
        <v>324</v>
      </c>
      <c r="B3031" s="342" t="s">
        <v>361</v>
      </c>
      <c r="C3031" s="343" t="s">
        <v>135</v>
      </c>
      <c r="D3031" s="344">
        <v>0</v>
      </c>
      <c r="E3031" s="502">
        <v>1250</v>
      </c>
      <c r="F3031" s="499"/>
      <c r="G3031" s="344">
        <v>0</v>
      </c>
    </row>
    <row r="3032" spans="1:7" hidden="1" x14ac:dyDescent="0.25">
      <c r="A3032" s="345" t="s">
        <v>1970</v>
      </c>
      <c r="B3032" s="345" t="s">
        <v>298</v>
      </c>
      <c r="C3032" s="346" t="s">
        <v>135</v>
      </c>
      <c r="D3032" s="347">
        <v>0</v>
      </c>
      <c r="E3032" s="503">
        <v>1250</v>
      </c>
      <c r="F3032" s="499"/>
      <c r="G3032" s="347">
        <v>0</v>
      </c>
    </row>
    <row r="3033" spans="1:7" hidden="1" x14ac:dyDescent="0.25">
      <c r="A3033" s="342" t="s">
        <v>324</v>
      </c>
      <c r="B3033" s="342" t="s">
        <v>363</v>
      </c>
      <c r="C3033" s="343" t="s">
        <v>136</v>
      </c>
      <c r="D3033" s="344">
        <v>0</v>
      </c>
      <c r="E3033" s="502">
        <v>6939.32</v>
      </c>
      <c r="F3033" s="499"/>
      <c r="G3033" s="344">
        <v>0</v>
      </c>
    </row>
    <row r="3034" spans="1:7" hidden="1" x14ac:dyDescent="0.25">
      <c r="A3034" s="345" t="s">
        <v>1971</v>
      </c>
      <c r="B3034" s="345" t="s">
        <v>299</v>
      </c>
      <c r="C3034" s="346" t="s">
        <v>365</v>
      </c>
      <c r="D3034" s="347">
        <v>0</v>
      </c>
      <c r="E3034" s="503">
        <v>6939.32</v>
      </c>
      <c r="F3034" s="499"/>
      <c r="G3034" s="347">
        <v>0</v>
      </c>
    </row>
    <row r="3035" spans="1:7" hidden="1" x14ac:dyDescent="0.25">
      <c r="A3035" s="342" t="s">
        <v>324</v>
      </c>
      <c r="B3035" s="342" t="s">
        <v>366</v>
      </c>
      <c r="C3035" s="343" t="s">
        <v>38</v>
      </c>
      <c r="D3035" s="344">
        <v>0</v>
      </c>
      <c r="E3035" s="502">
        <v>299.16000000000003</v>
      </c>
      <c r="F3035" s="499"/>
      <c r="G3035" s="344">
        <v>0</v>
      </c>
    </row>
    <row r="3036" spans="1:7" hidden="1" x14ac:dyDescent="0.25">
      <c r="A3036" s="342" t="s">
        <v>324</v>
      </c>
      <c r="B3036" s="342" t="s">
        <v>367</v>
      </c>
      <c r="C3036" s="343" t="s">
        <v>138</v>
      </c>
      <c r="D3036" s="344">
        <v>0</v>
      </c>
      <c r="E3036" s="502">
        <v>299.16000000000003</v>
      </c>
      <c r="F3036" s="499"/>
      <c r="G3036" s="344">
        <v>0</v>
      </c>
    </row>
    <row r="3037" spans="1:7" hidden="1" x14ac:dyDescent="0.25">
      <c r="A3037" s="345" t="s">
        <v>1972</v>
      </c>
      <c r="B3037" s="345" t="s">
        <v>300</v>
      </c>
      <c r="C3037" s="346" t="s">
        <v>87</v>
      </c>
      <c r="D3037" s="347">
        <v>0</v>
      </c>
      <c r="E3037" s="503">
        <v>0</v>
      </c>
      <c r="F3037" s="499"/>
      <c r="G3037" s="347">
        <v>0</v>
      </c>
    </row>
    <row r="3038" spans="1:7" hidden="1" x14ac:dyDescent="0.25">
      <c r="A3038" s="345" t="s">
        <v>1973</v>
      </c>
      <c r="B3038" s="345" t="s">
        <v>301</v>
      </c>
      <c r="C3038" s="346" t="s">
        <v>371</v>
      </c>
      <c r="D3038" s="347">
        <v>0</v>
      </c>
      <c r="E3038" s="503">
        <v>299.16000000000003</v>
      </c>
      <c r="F3038" s="499"/>
      <c r="G3038" s="347">
        <v>0</v>
      </c>
    </row>
    <row r="3039" spans="1:7" hidden="1" x14ac:dyDescent="0.25">
      <c r="A3039" s="336" t="s">
        <v>352</v>
      </c>
      <c r="B3039" s="336" t="s">
        <v>967</v>
      </c>
      <c r="C3039" s="337" t="s">
        <v>968</v>
      </c>
      <c r="D3039" s="338">
        <v>0</v>
      </c>
      <c r="E3039" s="498">
        <v>51864.26</v>
      </c>
      <c r="F3039" s="499"/>
      <c r="G3039" s="338">
        <v>0</v>
      </c>
    </row>
    <row r="3040" spans="1:7" hidden="1" x14ac:dyDescent="0.25">
      <c r="A3040" s="339" t="s">
        <v>324</v>
      </c>
      <c r="B3040" s="339" t="s">
        <v>354</v>
      </c>
      <c r="C3040" s="340" t="s">
        <v>24</v>
      </c>
      <c r="D3040" s="341">
        <v>0</v>
      </c>
      <c r="E3040" s="506">
        <v>51864.26</v>
      </c>
      <c r="F3040" s="499"/>
      <c r="G3040" s="341">
        <v>0</v>
      </c>
    </row>
    <row r="3041" spans="1:7" hidden="1" x14ac:dyDescent="0.25">
      <c r="A3041" s="342" t="s">
        <v>324</v>
      </c>
      <c r="B3041" s="342" t="s">
        <v>355</v>
      </c>
      <c r="C3041" s="343" t="s">
        <v>25</v>
      </c>
      <c r="D3041" s="344">
        <v>0</v>
      </c>
      <c r="E3041" s="502">
        <v>48659.66</v>
      </c>
      <c r="F3041" s="499"/>
      <c r="G3041" s="344">
        <v>0</v>
      </c>
    </row>
    <row r="3042" spans="1:7" hidden="1" x14ac:dyDescent="0.25">
      <c r="A3042" s="342" t="s">
        <v>324</v>
      </c>
      <c r="B3042" s="342" t="s">
        <v>356</v>
      </c>
      <c r="C3042" s="343" t="s">
        <v>133</v>
      </c>
      <c r="D3042" s="344">
        <v>0</v>
      </c>
      <c r="E3042" s="502">
        <v>39402.01</v>
      </c>
      <c r="F3042" s="499"/>
      <c r="G3042" s="344">
        <v>0</v>
      </c>
    </row>
    <row r="3043" spans="1:7" hidden="1" x14ac:dyDescent="0.25">
      <c r="A3043" s="345" t="s">
        <v>1974</v>
      </c>
      <c r="B3043" s="345" t="s">
        <v>297</v>
      </c>
      <c r="C3043" s="346" t="s">
        <v>134</v>
      </c>
      <c r="D3043" s="347">
        <v>0</v>
      </c>
      <c r="E3043" s="503">
        <v>39402.01</v>
      </c>
      <c r="F3043" s="499"/>
      <c r="G3043" s="347">
        <v>0</v>
      </c>
    </row>
    <row r="3044" spans="1:7" hidden="1" x14ac:dyDescent="0.25">
      <c r="A3044" s="342" t="s">
        <v>324</v>
      </c>
      <c r="B3044" s="342" t="s">
        <v>361</v>
      </c>
      <c r="C3044" s="343" t="s">
        <v>135</v>
      </c>
      <c r="D3044" s="344">
        <v>0</v>
      </c>
      <c r="E3044" s="502">
        <v>1500</v>
      </c>
      <c r="F3044" s="499"/>
      <c r="G3044" s="344">
        <v>0</v>
      </c>
    </row>
    <row r="3045" spans="1:7" hidden="1" x14ac:dyDescent="0.25">
      <c r="A3045" s="345" t="s">
        <v>1975</v>
      </c>
      <c r="B3045" s="345" t="s">
        <v>298</v>
      </c>
      <c r="C3045" s="346" t="s">
        <v>135</v>
      </c>
      <c r="D3045" s="347">
        <v>0</v>
      </c>
      <c r="E3045" s="503">
        <v>1500</v>
      </c>
      <c r="F3045" s="499"/>
      <c r="G3045" s="347">
        <v>0</v>
      </c>
    </row>
    <row r="3046" spans="1:7" hidden="1" x14ac:dyDescent="0.25">
      <c r="A3046" s="342" t="s">
        <v>324</v>
      </c>
      <c r="B3046" s="342" t="s">
        <v>363</v>
      </c>
      <c r="C3046" s="343" t="s">
        <v>136</v>
      </c>
      <c r="D3046" s="344">
        <v>0</v>
      </c>
      <c r="E3046" s="502">
        <v>7757.65</v>
      </c>
      <c r="F3046" s="499"/>
      <c r="G3046" s="344">
        <v>0</v>
      </c>
    </row>
    <row r="3047" spans="1:7" hidden="1" x14ac:dyDescent="0.25">
      <c r="A3047" s="345" t="s">
        <v>1976</v>
      </c>
      <c r="B3047" s="345" t="s">
        <v>299</v>
      </c>
      <c r="C3047" s="346" t="s">
        <v>365</v>
      </c>
      <c r="D3047" s="347">
        <v>0</v>
      </c>
      <c r="E3047" s="503">
        <v>7757.65</v>
      </c>
      <c r="F3047" s="499"/>
      <c r="G3047" s="347">
        <v>0</v>
      </c>
    </row>
    <row r="3048" spans="1:7" hidden="1" x14ac:dyDescent="0.25">
      <c r="A3048" s="342" t="s">
        <v>324</v>
      </c>
      <c r="B3048" s="342" t="s">
        <v>366</v>
      </c>
      <c r="C3048" s="343" t="s">
        <v>38</v>
      </c>
      <c r="D3048" s="344">
        <v>0</v>
      </c>
      <c r="E3048" s="502">
        <v>3204.6</v>
      </c>
      <c r="F3048" s="499"/>
      <c r="G3048" s="344">
        <v>0</v>
      </c>
    </row>
    <row r="3049" spans="1:7" hidden="1" x14ac:dyDescent="0.25">
      <c r="A3049" s="342" t="s">
        <v>324</v>
      </c>
      <c r="B3049" s="342" t="s">
        <v>367</v>
      </c>
      <c r="C3049" s="343" t="s">
        <v>138</v>
      </c>
      <c r="D3049" s="344">
        <v>0</v>
      </c>
      <c r="E3049" s="502">
        <v>3204.6</v>
      </c>
      <c r="F3049" s="499"/>
      <c r="G3049" s="344">
        <v>0</v>
      </c>
    </row>
    <row r="3050" spans="1:7" hidden="1" x14ac:dyDescent="0.25">
      <c r="A3050" s="345" t="s">
        <v>1977</v>
      </c>
      <c r="B3050" s="345" t="s">
        <v>300</v>
      </c>
      <c r="C3050" s="346" t="s">
        <v>87</v>
      </c>
      <c r="D3050" s="347">
        <v>0</v>
      </c>
      <c r="E3050" s="503">
        <v>0</v>
      </c>
      <c r="F3050" s="499"/>
      <c r="G3050" s="347">
        <v>0</v>
      </c>
    </row>
    <row r="3051" spans="1:7" hidden="1" x14ac:dyDescent="0.25">
      <c r="A3051" s="345" t="s">
        <v>1978</v>
      </c>
      <c r="B3051" s="345" t="s">
        <v>301</v>
      </c>
      <c r="C3051" s="346" t="s">
        <v>371</v>
      </c>
      <c r="D3051" s="347">
        <v>0</v>
      </c>
      <c r="E3051" s="503">
        <v>3204.6</v>
      </c>
      <c r="F3051" s="499"/>
      <c r="G3051" s="347">
        <v>0</v>
      </c>
    </row>
    <row r="3052" spans="1:7" hidden="1" x14ac:dyDescent="0.25">
      <c r="A3052" s="336" t="s">
        <v>352</v>
      </c>
      <c r="B3052" s="336" t="s">
        <v>991</v>
      </c>
      <c r="C3052" s="337" t="s">
        <v>992</v>
      </c>
      <c r="D3052" s="338">
        <v>0</v>
      </c>
      <c r="E3052" s="498">
        <v>93396.86</v>
      </c>
      <c r="F3052" s="499"/>
      <c r="G3052" s="338">
        <v>0</v>
      </c>
    </row>
    <row r="3053" spans="1:7" hidden="1" x14ac:dyDescent="0.25">
      <c r="A3053" s="339" t="s">
        <v>324</v>
      </c>
      <c r="B3053" s="339" t="s">
        <v>354</v>
      </c>
      <c r="C3053" s="340" t="s">
        <v>24</v>
      </c>
      <c r="D3053" s="341">
        <v>0</v>
      </c>
      <c r="E3053" s="506">
        <v>93396.86</v>
      </c>
      <c r="F3053" s="499"/>
      <c r="G3053" s="341">
        <v>0</v>
      </c>
    </row>
    <row r="3054" spans="1:7" hidden="1" x14ac:dyDescent="0.25">
      <c r="A3054" s="342" t="s">
        <v>324</v>
      </c>
      <c r="B3054" s="342" t="s">
        <v>355</v>
      </c>
      <c r="C3054" s="343" t="s">
        <v>25</v>
      </c>
      <c r="D3054" s="344">
        <v>0</v>
      </c>
      <c r="E3054" s="502">
        <v>89150.5</v>
      </c>
      <c r="F3054" s="499"/>
      <c r="G3054" s="344">
        <v>0</v>
      </c>
    </row>
    <row r="3055" spans="1:7" hidden="1" x14ac:dyDescent="0.25">
      <c r="A3055" s="342" t="s">
        <v>324</v>
      </c>
      <c r="B3055" s="342" t="s">
        <v>356</v>
      </c>
      <c r="C3055" s="343" t="s">
        <v>133</v>
      </c>
      <c r="D3055" s="344">
        <v>0</v>
      </c>
      <c r="E3055" s="502">
        <v>71968.759999999995</v>
      </c>
      <c r="F3055" s="499"/>
      <c r="G3055" s="344">
        <v>0</v>
      </c>
    </row>
    <row r="3056" spans="1:7" hidden="1" x14ac:dyDescent="0.25">
      <c r="A3056" s="345" t="s">
        <v>1979</v>
      </c>
      <c r="B3056" s="345" t="s">
        <v>297</v>
      </c>
      <c r="C3056" s="346" t="s">
        <v>134</v>
      </c>
      <c r="D3056" s="347">
        <v>0</v>
      </c>
      <c r="E3056" s="503">
        <v>71968.759999999995</v>
      </c>
      <c r="F3056" s="499"/>
      <c r="G3056" s="347">
        <v>0</v>
      </c>
    </row>
    <row r="3057" spans="1:7" hidden="1" x14ac:dyDescent="0.25">
      <c r="A3057" s="342" t="s">
        <v>324</v>
      </c>
      <c r="B3057" s="342" t="s">
        <v>361</v>
      </c>
      <c r="C3057" s="343" t="s">
        <v>135</v>
      </c>
      <c r="D3057" s="344">
        <v>0</v>
      </c>
      <c r="E3057" s="502">
        <v>3000</v>
      </c>
      <c r="F3057" s="499"/>
      <c r="G3057" s="344">
        <v>0</v>
      </c>
    </row>
    <row r="3058" spans="1:7" hidden="1" x14ac:dyDescent="0.25">
      <c r="A3058" s="345" t="s">
        <v>1980</v>
      </c>
      <c r="B3058" s="345" t="s">
        <v>298</v>
      </c>
      <c r="C3058" s="346" t="s">
        <v>135</v>
      </c>
      <c r="D3058" s="347">
        <v>0</v>
      </c>
      <c r="E3058" s="503">
        <v>3000</v>
      </c>
      <c r="F3058" s="499"/>
      <c r="G3058" s="347">
        <v>0</v>
      </c>
    </row>
    <row r="3059" spans="1:7" hidden="1" x14ac:dyDescent="0.25">
      <c r="A3059" s="342" t="s">
        <v>324</v>
      </c>
      <c r="B3059" s="342" t="s">
        <v>363</v>
      </c>
      <c r="C3059" s="343" t="s">
        <v>136</v>
      </c>
      <c r="D3059" s="344">
        <v>0</v>
      </c>
      <c r="E3059" s="502">
        <v>14181.74</v>
      </c>
      <c r="F3059" s="499"/>
      <c r="G3059" s="344">
        <v>0</v>
      </c>
    </row>
    <row r="3060" spans="1:7" hidden="1" x14ac:dyDescent="0.25">
      <c r="A3060" s="345" t="s">
        <v>1981</v>
      </c>
      <c r="B3060" s="345" t="s">
        <v>299</v>
      </c>
      <c r="C3060" s="346" t="s">
        <v>365</v>
      </c>
      <c r="D3060" s="347">
        <v>0</v>
      </c>
      <c r="E3060" s="503">
        <v>14181.74</v>
      </c>
      <c r="F3060" s="499"/>
      <c r="G3060" s="347">
        <v>0</v>
      </c>
    </row>
    <row r="3061" spans="1:7" hidden="1" x14ac:dyDescent="0.25">
      <c r="A3061" s="342" t="s">
        <v>324</v>
      </c>
      <c r="B3061" s="342" t="s">
        <v>366</v>
      </c>
      <c r="C3061" s="343" t="s">
        <v>38</v>
      </c>
      <c r="D3061" s="344">
        <v>0</v>
      </c>
      <c r="E3061" s="502">
        <v>4246.3599999999997</v>
      </c>
      <c r="F3061" s="499"/>
      <c r="G3061" s="344">
        <v>0</v>
      </c>
    </row>
    <row r="3062" spans="1:7" hidden="1" x14ac:dyDescent="0.25">
      <c r="A3062" s="342" t="s">
        <v>324</v>
      </c>
      <c r="B3062" s="342" t="s">
        <v>367</v>
      </c>
      <c r="C3062" s="343" t="s">
        <v>138</v>
      </c>
      <c r="D3062" s="344">
        <v>0</v>
      </c>
      <c r="E3062" s="502">
        <v>4246.3599999999997</v>
      </c>
      <c r="F3062" s="499"/>
      <c r="G3062" s="344">
        <v>0</v>
      </c>
    </row>
    <row r="3063" spans="1:7" hidden="1" x14ac:dyDescent="0.25">
      <c r="A3063" s="345" t="s">
        <v>1982</v>
      </c>
      <c r="B3063" s="345" t="s">
        <v>300</v>
      </c>
      <c r="C3063" s="346" t="s">
        <v>87</v>
      </c>
      <c r="D3063" s="347">
        <v>0</v>
      </c>
      <c r="E3063" s="503">
        <v>0</v>
      </c>
      <c r="F3063" s="499"/>
      <c r="G3063" s="347">
        <v>0</v>
      </c>
    </row>
    <row r="3064" spans="1:7" hidden="1" x14ac:dyDescent="0.25">
      <c r="A3064" s="345" t="s">
        <v>1983</v>
      </c>
      <c r="B3064" s="345" t="s">
        <v>301</v>
      </c>
      <c r="C3064" s="346" t="s">
        <v>371</v>
      </c>
      <c r="D3064" s="347">
        <v>0</v>
      </c>
      <c r="E3064" s="503">
        <v>4246.3599999999997</v>
      </c>
      <c r="F3064" s="499"/>
      <c r="G3064" s="347">
        <v>0</v>
      </c>
    </row>
    <row r="3065" spans="1:7" hidden="1" x14ac:dyDescent="0.25">
      <c r="A3065" s="336" t="s">
        <v>352</v>
      </c>
      <c r="B3065" s="336" t="s">
        <v>1016</v>
      </c>
      <c r="C3065" s="337" t="s">
        <v>1017</v>
      </c>
      <c r="D3065" s="338">
        <v>0</v>
      </c>
      <c r="E3065" s="498">
        <v>67472.86</v>
      </c>
      <c r="F3065" s="499"/>
      <c r="G3065" s="338">
        <v>0</v>
      </c>
    </row>
    <row r="3066" spans="1:7" hidden="1" x14ac:dyDescent="0.25">
      <c r="A3066" s="339" t="s">
        <v>324</v>
      </c>
      <c r="B3066" s="339" t="s">
        <v>354</v>
      </c>
      <c r="C3066" s="340" t="s">
        <v>24</v>
      </c>
      <c r="D3066" s="341">
        <v>0</v>
      </c>
      <c r="E3066" s="506">
        <v>67472.86</v>
      </c>
      <c r="F3066" s="499"/>
      <c r="G3066" s="341">
        <v>0</v>
      </c>
    </row>
    <row r="3067" spans="1:7" hidden="1" x14ac:dyDescent="0.25">
      <c r="A3067" s="342" t="s">
        <v>324</v>
      </c>
      <c r="B3067" s="342" t="s">
        <v>355</v>
      </c>
      <c r="C3067" s="343" t="s">
        <v>25</v>
      </c>
      <c r="D3067" s="344">
        <v>0</v>
      </c>
      <c r="E3067" s="502">
        <v>63955.17</v>
      </c>
      <c r="F3067" s="499"/>
      <c r="G3067" s="344">
        <v>0</v>
      </c>
    </row>
    <row r="3068" spans="1:7" hidden="1" x14ac:dyDescent="0.25">
      <c r="A3068" s="342" t="s">
        <v>324</v>
      </c>
      <c r="B3068" s="342" t="s">
        <v>356</v>
      </c>
      <c r="C3068" s="343" t="s">
        <v>133</v>
      </c>
      <c r="D3068" s="344">
        <v>0</v>
      </c>
      <c r="E3068" s="502">
        <v>54481.14</v>
      </c>
      <c r="F3068" s="499"/>
      <c r="G3068" s="344">
        <v>0</v>
      </c>
    </row>
    <row r="3069" spans="1:7" hidden="1" x14ac:dyDescent="0.25">
      <c r="A3069" s="345" t="s">
        <v>1984</v>
      </c>
      <c r="B3069" s="345" t="s">
        <v>297</v>
      </c>
      <c r="C3069" s="346" t="s">
        <v>134</v>
      </c>
      <c r="D3069" s="347">
        <v>0</v>
      </c>
      <c r="E3069" s="503">
        <v>54481.14</v>
      </c>
      <c r="F3069" s="499"/>
      <c r="G3069" s="347">
        <v>0</v>
      </c>
    </row>
    <row r="3070" spans="1:7" hidden="1" x14ac:dyDescent="0.25">
      <c r="A3070" s="342" t="s">
        <v>324</v>
      </c>
      <c r="B3070" s="342" t="s">
        <v>361</v>
      </c>
      <c r="C3070" s="343" t="s">
        <v>135</v>
      </c>
      <c r="D3070" s="344">
        <v>0</v>
      </c>
      <c r="E3070" s="502">
        <v>2250</v>
      </c>
      <c r="F3070" s="499"/>
      <c r="G3070" s="344">
        <v>0</v>
      </c>
    </row>
    <row r="3071" spans="1:7" hidden="1" x14ac:dyDescent="0.25">
      <c r="A3071" s="345" t="s">
        <v>1985</v>
      </c>
      <c r="B3071" s="345" t="s">
        <v>298</v>
      </c>
      <c r="C3071" s="346" t="s">
        <v>135</v>
      </c>
      <c r="D3071" s="347">
        <v>0</v>
      </c>
      <c r="E3071" s="503">
        <v>2250</v>
      </c>
      <c r="F3071" s="499"/>
      <c r="G3071" s="347">
        <v>0</v>
      </c>
    </row>
    <row r="3072" spans="1:7" hidden="1" x14ac:dyDescent="0.25">
      <c r="A3072" s="342" t="s">
        <v>324</v>
      </c>
      <c r="B3072" s="342" t="s">
        <v>363</v>
      </c>
      <c r="C3072" s="343" t="s">
        <v>136</v>
      </c>
      <c r="D3072" s="344">
        <v>0</v>
      </c>
      <c r="E3072" s="502">
        <v>7224.03</v>
      </c>
      <c r="F3072" s="499"/>
      <c r="G3072" s="344">
        <v>0</v>
      </c>
    </row>
    <row r="3073" spans="1:7" hidden="1" x14ac:dyDescent="0.25">
      <c r="A3073" s="345" t="s">
        <v>1986</v>
      </c>
      <c r="B3073" s="345" t="s">
        <v>299</v>
      </c>
      <c r="C3073" s="346" t="s">
        <v>365</v>
      </c>
      <c r="D3073" s="347">
        <v>0</v>
      </c>
      <c r="E3073" s="503">
        <v>7224.03</v>
      </c>
      <c r="F3073" s="499"/>
      <c r="G3073" s="347">
        <v>0</v>
      </c>
    </row>
    <row r="3074" spans="1:7" hidden="1" x14ac:dyDescent="0.25">
      <c r="A3074" s="342" t="s">
        <v>324</v>
      </c>
      <c r="B3074" s="342" t="s">
        <v>366</v>
      </c>
      <c r="C3074" s="343" t="s">
        <v>38</v>
      </c>
      <c r="D3074" s="344">
        <v>0</v>
      </c>
      <c r="E3074" s="502">
        <v>3517.69</v>
      </c>
      <c r="F3074" s="499"/>
      <c r="G3074" s="344">
        <v>0</v>
      </c>
    </row>
    <row r="3075" spans="1:7" hidden="1" x14ac:dyDescent="0.25">
      <c r="A3075" s="342" t="s">
        <v>324</v>
      </c>
      <c r="B3075" s="342" t="s">
        <v>367</v>
      </c>
      <c r="C3075" s="343" t="s">
        <v>138</v>
      </c>
      <c r="D3075" s="344">
        <v>0</v>
      </c>
      <c r="E3075" s="502">
        <v>3517.69</v>
      </c>
      <c r="F3075" s="499"/>
      <c r="G3075" s="344">
        <v>0</v>
      </c>
    </row>
    <row r="3076" spans="1:7" hidden="1" x14ac:dyDescent="0.25">
      <c r="A3076" s="345" t="s">
        <v>1987</v>
      </c>
      <c r="B3076" s="345" t="s">
        <v>300</v>
      </c>
      <c r="C3076" s="346" t="s">
        <v>87</v>
      </c>
      <c r="D3076" s="347">
        <v>0</v>
      </c>
      <c r="E3076" s="503">
        <v>400</v>
      </c>
      <c r="F3076" s="499"/>
      <c r="G3076" s="347">
        <v>0</v>
      </c>
    </row>
    <row r="3077" spans="1:7" hidden="1" x14ac:dyDescent="0.25">
      <c r="A3077" s="345" t="s">
        <v>1988</v>
      </c>
      <c r="B3077" s="345" t="s">
        <v>301</v>
      </c>
      <c r="C3077" s="346" t="s">
        <v>371</v>
      </c>
      <c r="D3077" s="347">
        <v>0</v>
      </c>
      <c r="E3077" s="503">
        <v>3117.69</v>
      </c>
      <c r="F3077" s="499"/>
      <c r="G3077" s="347">
        <v>0</v>
      </c>
    </row>
    <row r="3078" spans="1:7" hidden="1" x14ac:dyDescent="0.25">
      <c r="A3078" s="336" t="s">
        <v>352</v>
      </c>
      <c r="B3078" s="336" t="s">
        <v>1035</v>
      </c>
      <c r="C3078" s="337" t="s">
        <v>1036</v>
      </c>
      <c r="D3078" s="338">
        <v>0</v>
      </c>
      <c r="E3078" s="498">
        <v>209827.62</v>
      </c>
      <c r="F3078" s="499"/>
      <c r="G3078" s="338">
        <v>0</v>
      </c>
    </row>
    <row r="3079" spans="1:7" hidden="1" x14ac:dyDescent="0.25">
      <c r="A3079" s="339" t="s">
        <v>324</v>
      </c>
      <c r="B3079" s="339" t="s">
        <v>354</v>
      </c>
      <c r="C3079" s="340" t="s">
        <v>24</v>
      </c>
      <c r="D3079" s="341">
        <v>0</v>
      </c>
      <c r="E3079" s="506">
        <v>209827.62</v>
      </c>
      <c r="F3079" s="499"/>
      <c r="G3079" s="341">
        <v>0</v>
      </c>
    </row>
    <row r="3080" spans="1:7" hidden="1" x14ac:dyDescent="0.25">
      <c r="A3080" s="342" t="s">
        <v>324</v>
      </c>
      <c r="B3080" s="342" t="s">
        <v>355</v>
      </c>
      <c r="C3080" s="343" t="s">
        <v>25</v>
      </c>
      <c r="D3080" s="344">
        <v>0</v>
      </c>
      <c r="E3080" s="502">
        <v>190139.49</v>
      </c>
      <c r="F3080" s="499"/>
      <c r="G3080" s="344">
        <v>0</v>
      </c>
    </row>
    <row r="3081" spans="1:7" hidden="1" x14ac:dyDescent="0.25">
      <c r="A3081" s="342" t="s">
        <v>324</v>
      </c>
      <c r="B3081" s="342" t="s">
        <v>356</v>
      </c>
      <c r="C3081" s="343" t="s">
        <v>133</v>
      </c>
      <c r="D3081" s="344">
        <v>0</v>
      </c>
      <c r="E3081" s="502">
        <v>156556.75</v>
      </c>
      <c r="F3081" s="499"/>
      <c r="G3081" s="344">
        <v>0</v>
      </c>
    </row>
    <row r="3082" spans="1:7" hidden="1" x14ac:dyDescent="0.25">
      <c r="A3082" s="345" t="s">
        <v>1989</v>
      </c>
      <c r="B3082" s="345" t="s">
        <v>297</v>
      </c>
      <c r="C3082" s="346" t="s">
        <v>134</v>
      </c>
      <c r="D3082" s="347">
        <v>0</v>
      </c>
      <c r="E3082" s="503">
        <v>156556.75</v>
      </c>
      <c r="F3082" s="499"/>
      <c r="G3082" s="347">
        <v>0</v>
      </c>
    </row>
    <row r="3083" spans="1:7" hidden="1" x14ac:dyDescent="0.25">
      <c r="A3083" s="342" t="s">
        <v>324</v>
      </c>
      <c r="B3083" s="342" t="s">
        <v>361</v>
      </c>
      <c r="C3083" s="343" t="s">
        <v>135</v>
      </c>
      <c r="D3083" s="344">
        <v>0</v>
      </c>
      <c r="E3083" s="502">
        <v>6000</v>
      </c>
      <c r="F3083" s="499"/>
      <c r="G3083" s="344">
        <v>0</v>
      </c>
    </row>
    <row r="3084" spans="1:7" hidden="1" x14ac:dyDescent="0.25">
      <c r="A3084" s="345" t="s">
        <v>1990</v>
      </c>
      <c r="B3084" s="345" t="s">
        <v>298</v>
      </c>
      <c r="C3084" s="346" t="s">
        <v>135</v>
      </c>
      <c r="D3084" s="347">
        <v>0</v>
      </c>
      <c r="E3084" s="503">
        <v>6000</v>
      </c>
      <c r="F3084" s="499"/>
      <c r="G3084" s="347">
        <v>0</v>
      </c>
    </row>
    <row r="3085" spans="1:7" hidden="1" x14ac:dyDescent="0.25">
      <c r="A3085" s="342" t="s">
        <v>324</v>
      </c>
      <c r="B3085" s="342" t="s">
        <v>363</v>
      </c>
      <c r="C3085" s="343" t="s">
        <v>136</v>
      </c>
      <c r="D3085" s="344">
        <v>0</v>
      </c>
      <c r="E3085" s="502">
        <v>27582.74</v>
      </c>
      <c r="F3085" s="499"/>
      <c r="G3085" s="344">
        <v>0</v>
      </c>
    </row>
    <row r="3086" spans="1:7" hidden="1" x14ac:dyDescent="0.25">
      <c r="A3086" s="345" t="s">
        <v>1991</v>
      </c>
      <c r="B3086" s="345" t="s">
        <v>299</v>
      </c>
      <c r="C3086" s="346" t="s">
        <v>365</v>
      </c>
      <c r="D3086" s="347">
        <v>0</v>
      </c>
      <c r="E3086" s="503">
        <v>27582.74</v>
      </c>
      <c r="F3086" s="499"/>
      <c r="G3086" s="347">
        <v>0</v>
      </c>
    </row>
    <row r="3087" spans="1:7" hidden="1" x14ac:dyDescent="0.25">
      <c r="A3087" s="342" t="s">
        <v>324</v>
      </c>
      <c r="B3087" s="342" t="s">
        <v>366</v>
      </c>
      <c r="C3087" s="343" t="s">
        <v>38</v>
      </c>
      <c r="D3087" s="344">
        <v>0</v>
      </c>
      <c r="E3087" s="502">
        <v>19688.13</v>
      </c>
      <c r="F3087" s="499"/>
      <c r="G3087" s="344">
        <v>0</v>
      </c>
    </row>
    <row r="3088" spans="1:7" hidden="1" x14ac:dyDescent="0.25">
      <c r="A3088" s="342" t="s">
        <v>324</v>
      </c>
      <c r="B3088" s="342" t="s">
        <v>367</v>
      </c>
      <c r="C3088" s="343" t="s">
        <v>138</v>
      </c>
      <c r="D3088" s="344">
        <v>0</v>
      </c>
      <c r="E3088" s="502">
        <v>19688.13</v>
      </c>
      <c r="F3088" s="499"/>
      <c r="G3088" s="344">
        <v>0</v>
      </c>
    </row>
    <row r="3089" spans="1:7" hidden="1" x14ac:dyDescent="0.25">
      <c r="A3089" s="345" t="s">
        <v>1992</v>
      </c>
      <c r="B3089" s="345" t="s">
        <v>300</v>
      </c>
      <c r="C3089" s="346" t="s">
        <v>87</v>
      </c>
      <c r="D3089" s="347">
        <v>0</v>
      </c>
      <c r="E3089" s="503">
        <v>0</v>
      </c>
      <c r="F3089" s="499"/>
      <c r="G3089" s="347">
        <v>0</v>
      </c>
    </row>
    <row r="3090" spans="1:7" hidden="1" x14ac:dyDescent="0.25">
      <c r="A3090" s="345" t="s">
        <v>1993</v>
      </c>
      <c r="B3090" s="345" t="s">
        <v>301</v>
      </c>
      <c r="C3090" s="346" t="s">
        <v>371</v>
      </c>
      <c r="D3090" s="347">
        <v>0</v>
      </c>
      <c r="E3090" s="503">
        <v>19688.13</v>
      </c>
      <c r="F3090" s="499"/>
      <c r="G3090" s="347">
        <v>0</v>
      </c>
    </row>
    <row r="3091" spans="1:7" hidden="1" x14ac:dyDescent="0.25">
      <c r="A3091" s="336" t="s">
        <v>352</v>
      </c>
      <c r="B3091" s="336" t="s">
        <v>1056</v>
      </c>
      <c r="C3091" s="337" t="s">
        <v>1057</v>
      </c>
      <c r="D3091" s="338">
        <v>0</v>
      </c>
      <c r="E3091" s="498">
        <v>122168.24</v>
      </c>
      <c r="F3091" s="499"/>
      <c r="G3091" s="338">
        <v>0</v>
      </c>
    </row>
    <row r="3092" spans="1:7" hidden="1" x14ac:dyDescent="0.25">
      <c r="A3092" s="339" t="s">
        <v>324</v>
      </c>
      <c r="B3092" s="339" t="s">
        <v>354</v>
      </c>
      <c r="C3092" s="340" t="s">
        <v>24</v>
      </c>
      <c r="D3092" s="341">
        <v>0</v>
      </c>
      <c r="E3092" s="506">
        <v>122168.24</v>
      </c>
      <c r="F3092" s="499"/>
      <c r="G3092" s="341">
        <v>0</v>
      </c>
    </row>
    <row r="3093" spans="1:7" hidden="1" x14ac:dyDescent="0.25">
      <c r="A3093" s="342" t="s">
        <v>324</v>
      </c>
      <c r="B3093" s="342" t="s">
        <v>355</v>
      </c>
      <c r="C3093" s="343" t="s">
        <v>25</v>
      </c>
      <c r="D3093" s="344">
        <v>0</v>
      </c>
      <c r="E3093" s="502">
        <v>111304.24</v>
      </c>
      <c r="F3093" s="499"/>
      <c r="G3093" s="344">
        <v>0</v>
      </c>
    </row>
    <row r="3094" spans="1:7" hidden="1" x14ac:dyDescent="0.25">
      <c r="A3094" s="342" t="s">
        <v>324</v>
      </c>
      <c r="B3094" s="342" t="s">
        <v>356</v>
      </c>
      <c r="C3094" s="343" t="s">
        <v>133</v>
      </c>
      <c r="D3094" s="344">
        <v>0</v>
      </c>
      <c r="E3094" s="502">
        <v>89819.37</v>
      </c>
      <c r="F3094" s="499"/>
      <c r="G3094" s="344">
        <v>0</v>
      </c>
    </row>
    <row r="3095" spans="1:7" hidden="1" x14ac:dyDescent="0.25">
      <c r="A3095" s="345" t="s">
        <v>1994</v>
      </c>
      <c r="B3095" s="345" t="s">
        <v>297</v>
      </c>
      <c r="C3095" s="346" t="s">
        <v>134</v>
      </c>
      <c r="D3095" s="347">
        <v>0</v>
      </c>
      <c r="E3095" s="503">
        <v>89819.37</v>
      </c>
      <c r="F3095" s="499"/>
      <c r="G3095" s="347">
        <v>0</v>
      </c>
    </row>
    <row r="3096" spans="1:7" hidden="1" x14ac:dyDescent="0.25">
      <c r="A3096" s="342" t="s">
        <v>324</v>
      </c>
      <c r="B3096" s="342" t="s">
        <v>361</v>
      </c>
      <c r="C3096" s="343" t="s">
        <v>135</v>
      </c>
      <c r="D3096" s="344">
        <v>0</v>
      </c>
      <c r="E3096" s="502">
        <v>3750</v>
      </c>
      <c r="F3096" s="499"/>
      <c r="G3096" s="344">
        <v>0</v>
      </c>
    </row>
    <row r="3097" spans="1:7" hidden="1" x14ac:dyDescent="0.25">
      <c r="A3097" s="345" t="s">
        <v>1995</v>
      </c>
      <c r="B3097" s="345" t="s">
        <v>298</v>
      </c>
      <c r="C3097" s="346" t="s">
        <v>135</v>
      </c>
      <c r="D3097" s="347">
        <v>0</v>
      </c>
      <c r="E3097" s="503">
        <v>3750</v>
      </c>
      <c r="F3097" s="499"/>
      <c r="G3097" s="347">
        <v>0</v>
      </c>
    </row>
    <row r="3098" spans="1:7" hidden="1" x14ac:dyDescent="0.25">
      <c r="A3098" s="342" t="s">
        <v>324</v>
      </c>
      <c r="B3098" s="342" t="s">
        <v>363</v>
      </c>
      <c r="C3098" s="343" t="s">
        <v>136</v>
      </c>
      <c r="D3098" s="344">
        <v>0</v>
      </c>
      <c r="E3098" s="502">
        <v>17734.87</v>
      </c>
      <c r="F3098" s="499"/>
      <c r="G3098" s="344">
        <v>0</v>
      </c>
    </row>
    <row r="3099" spans="1:7" hidden="1" x14ac:dyDescent="0.25">
      <c r="A3099" s="345" t="s">
        <v>1996</v>
      </c>
      <c r="B3099" s="345" t="s">
        <v>299</v>
      </c>
      <c r="C3099" s="346" t="s">
        <v>365</v>
      </c>
      <c r="D3099" s="347">
        <v>0</v>
      </c>
      <c r="E3099" s="503">
        <v>17734.87</v>
      </c>
      <c r="F3099" s="499"/>
      <c r="G3099" s="347">
        <v>0</v>
      </c>
    </row>
    <row r="3100" spans="1:7" hidden="1" x14ac:dyDescent="0.25">
      <c r="A3100" s="342" t="s">
        <v>324</v>
      </c>
      <c r="B3100" s="342" t="s">
        <v>366</v>
      </c>
      <c r="C3100" s="343" t="s">
        <v>38</v>
      </c>
      <c r="D3100" s="344">
        <v>0</v>
      </c>
      <c r="E3100" s="502">
        <v>10864</v>
      </c>
      <c r="F3100" s="499"/>
      <c r="G3100" s="344">
        <v>0</v>
      </c>
    </row>
    <row r="3101" spans="1:7" hidden="1" x14ac:dyDescent="0.25">
      <c r="A3101" s="342" t="s">
        <v>324</v>
      </c>
      <c r="B3101" s="342" t="s">
        <v>367</v>
      </c>
      <c r="C3101" s="343" t="s">
        <v>138</v>
      </c>
      <c r="D3101" s="344">
        <v>0</v>
      </c>
      <c r="E3101" s="502">
        <v>10864</v>
      </c>
      <c r="F3101" s="499"/>
      <c r="G3101" s="344">
        <v>0</v>
      </c>
    </row>
    <row r="3102" spans="1:7" hidden="1" x14ac:dyDescent="0.25">
      <c r="A3102" s="345" t="s">
        <v>1997</v>
      </c>
      <c r="B3102" s="345" t="s">
        <v>300</v>
      </c>
      <c r="C3102" s="346" t="s">
        <v>87</v>
      </c>
      <c r="D3102" s="347">
        <v>0</v>
      </c>
      <c r="E3102" s="503">
        <v>400</v>
      </c>
      <c r="F3102" s="499"/>
      <c r="G3102" s="347">
        <v>0</v>
      </c>
    </row>
    <row r="3103" spans="1:7" hidden="1" x14ac:dyDescent="0.25">
      <c r="A3103" s="345" t="s">
        <v>1998</v>
      </c>
      <c r="B3103" s="345" t="s">
        <v>301</v>
      </c>
      <c r="C3103" s="346" t="s">
        <v>371</v>
      </c>
      <c r="D3103" s="347">
        <v>0</v>
      </c>
      <c r="E3103" s="503">
        <v>10464</v>
      </c>
      <c r="F3103" s="499"/>
      <c r="G3103" s="347">
        <v>0</v>
      </c>
    </row>
    <row r="3104" spans="1:7" hidden="1" x14ac:dyDescent="0.25">
      <c r="A3104" s="336" t="s">
        <v>352</v>
      </c>
      <c r="B3104" s="336" t="s">
        <v>353</v>
      </c>
      <c r="C3104" s="337" t="s">
        <v>339</v>
      </c>
      <c r="D3104" s="338">
        <v>3592485.15</v>
      </c>
      <c r="E3104" s="498">
        <v>30532.18</v>
      </c>
      <c r="F3104" s="499"/>
      <c r="G3104" s="338">
        <v>0.84989022153647598</v>
      </c>
    </row>
    <row r="3105" spans="1:7" hidden="1" x14ac:dyDescent="0.25">
      <c r="A3105" s="339" t="s">
        <v>324</v>
      </c>
      <c r="B3105" s="339" t="s">
        <v>354</v>
      </c>
      <c r="C3105" s="340" t="s">
        <v>24</v>
      </c>
      <c r="D3105" s="341">
        <v>3592485.15</v>
      </c>
      <c r="E3105" s="506">
        <v>30532.18</v>
      </c>
      <c r="F3105" s="499"/>
      <c r="G3105" s="341">
        <v>0.84989022153647598</v>
      </c>
    </row>
    <row r="3106" spans="1:7" hidden="1" x14ac:dyDescent="0.25">
      <c r="A3106" s="342" t="s">
        <v>324</v>
      </c>
      <c r="B3106" s="342" t="s">
        <v>355</v>
      </c>
      <c r="C3106" s="343" t="s">
        <v>25</v>
      </c>
      <c r="D3106" s="344">
        <v>3278985.15</v>
      </c>
      <c r="E3106" s="502">
        <v>0</v>
      </c>
      <c r="F3106" s="499"/>
      <c r="G3106" s="344">
        <v>0</v>
      </c>
    </row>
    <row r="3107" spans="1:7" hidden="1" x14ac:dyDescent="0.25">
      <c r="A3107" s="342" t="s">
        <v>324</v>
      </c>
      <c r="B3107" s="342" t="s">
        <v>356</v>
      </c>
      <c r="C3107" s="343" t="s">
        <v>133</v>
      </c>
      <c r="D3107" s="344">
        <v>2537985.15</v>
      </c>
      <c r="E3107" s="502">
        <v>0</v>
      </c>
      <c r="F3107" s="499"/>
      <c r="G3107" s="344">
        <v>0</v>
      </c>
    </row>
    <row r="3108" spans="1:7" hidden="1" x14ac:dyDescent="0.25">
      <c r="A3108" s="345" t="s">
        <v>1999</v>
      </c>
      <c r="B3108" s="345" t="s">
        <v>297</v>
      </c>
      <c r="C3108" s="346" t="s">
        <v>134</v>
      </c>
      <c r="D3108" s="347">
        <v>2537985.15</v>
      </c>
      <c r="E3108" s="503">
        <v>0</v>
      </c>
      <c r="F3108" s="499"/>
      <c r="G3108" s="347">
        <v>0</v>
      </c>
    </row>
    <row r="3109" spans="1:7" hidden="1" x14ac:dyDescent="0.25">
      <c r="A3109" s="342" t="s">
        <v>324</v>
      </c>
      <c r="B3109" s="342" t="s">
        <v>361</v>
      </c>
      <c r="C3109" s="343" t="s">
        <v>135</v>
      </c>
      <c r="D3109" s="344">
        <v>124700</v>
      </c>
      <c r="E3109" s="502">
        <v>0</v>
      </c>
      <c r="F3109" s="499"/>
      <c r="G3109" s="344">
        <v>0</v>
      </c>
    </row>
    <row r="3110" spans="1:7" hidden="1" x14ac:dyDescent="0.25">
      <c r="A3110" s="345" t="s">
        <v>2000</v>
      </c>
      <c r="B3110" s="345" t="s">
        <v>298</v>
      </c>
      <c r="C3110" s="346" t="s">
        <v>135</v>
      </c>
      <c r="D3110" s="347">
        <v>124700</v>
      </c>
      <c r="E3110" s="503">
        <v>0</v>
      </c>
      <c r="F3110" s="499"/>
      <c r="G3110" s="347">
        <v>0</v>
      </c>
    </row>
    <row r="3111" spans="1:7" hidden="1" x14ac:dyDescent="0.25">
      <c r="A3111" s="342" t="s">
        <v>324</v>
      </c>
      <c r="B3111" s="342" t="s">
        <v>363</v>
      </c>
      <c r="C3111" s="343" t="s">
        <v>136</v>
      </c>
      <c r="D3111" s="344">
        <v>616300</v>
      </c>
      <c r="E3111" s="502">
        <v>0</v>
      </c>
      <c r="F3111" s="499"/>
      <c r="G3111" s="344">
        <v>0</v>
      </c>
    </row>
    <row r="3112" spans="1:7" hidden="1" x14ac:dyDescent="0.25">
      <c r="A3112" s="345" t="s">
        <v>2001</v>
      </c>
      <c r="B3112" s="345" t="s">
        <v>299</v>
      </c>
      <c r="C3112" s="346" t="s">
        <v>365</v>
      </c>
      <c r="D3112" s="347">
        <v>616300</v>
      </c>
      <c r="E3112" s="503">
        <v>0</v>
      </c>
      <c r="F3112" s="499"/>
      <c r="G3112" s="347">
        <v>0</v>
      </c>
    </row>
    <row r="3113" spans="1:7" hidden="1" x14ac:dyDescent="0.25">
      <c r="A3113" s="342" t="s">
        <v>324</v>
      </c>
      <c r="B3113" s="342" t="s">
        <v>366</v>
      </c>
      <c r="C3113" s="343" t="s">
        <v>38</v>
      </c>
      <c r="D3113" s="344">
        <v>311500</v>
      </c>
      <c r="E3113" s="502">
        <v>29071.88</v>
      </c>
      <c r="F3113" s="499"/>
      <c r="G3113" s="344">
        <v>9.3328667736757627</v>
      </c>
    </row>
    <row r="3114" spans="1:7" hidden="1" x14ac:dyDescent="0.25">
      <c r="A3114" s="342" t="s">
        <v>324</v>
      </c>
      <c r="B3114" s="342" t="s">
        <v>367</v>
      </c>
      <c r="C3114" s="343" t="s">
        <v>138</v>
      </c>
      <c r="D3114" s="344">
        <v>281000</v>
      </c>
      <c r="E3114" s="502">
        <v>0</v>
      </c>
      <c r="F3114" s="499"/>
      <c r="G3114" s="344">
        <v>0</v>
      </c>
    </row>
    <row r="3115" spans="1:7" hidden="1" x14ac:dyDescent="0.25">
      <c r="A3115" s="345" t="s">
        <v>2002</v>
      </c>
      <c r="B3115" s="345" t="s">
        <v>300</v>
      </c>
      <c r="C3115" s="346" t="s">
        <v>87</v>
      </c>
      <c r="D3115" s="347">
        <v>1000</v>
      </c>
      <c r="E3115" s="503">
        <v>0</v>
      </c>
      <c r="F3115" s="499"/>
      <c r="G3115" s="347">
        <v>0</v>
      </c>
    </row>
    <row r="3116" spans="1:7" hidden="1" x14ac:dyDescent="0.25">
      <c r="A3116" s="345" t="s">
        <v>2003</v>
      </c>
      <c r="B3116" s="345" t="s">
        <v>301</v>
      </c>
      <c r="C3116" s="346" t="s">
        <v>371</v>
      </c>
      <c r="D3116" s="347">
        <v>280000</v>
      </c>
      <c r="E3116" s="503">
        <v>0</v>
      </c>
      <c r="F3116" s="499"/>
      <c r="G3116" s="347">
        <v>0</v>
      </c>
    </row>
    <row r="3117" spans="1:7" hidden="1" x14ac:dyDescent="0.25">
      <c r="A3117" s="345" t="s">
        <v>2004</v>
      </c>
      <c r="B3117" s="345" t="s">
        <v>415</v>
      </c>
      <c r="C3117" s="346" t="s">
        <v>88</v>
      </c>
      <c r="D3117" s="347">
        <v>0</v>
      </c>
      <c r="E3117" s="503">
        <v>0</v>
      </c>
      <c r="F3117" s="499"/>
      <c r="G3117" s="347">
        <v>0</v>
      </c>
    </row>
    <row r="3118" spans="1:7" hidden="1" x14ac:dyDescent="0.25">
      <c r="A3118" s="342" t="s">
        <v>324</v>
      </c>
      <c r="B3118" s="342" t="s">
        <v>419</v>
      </c>
      <c r="C3118" s="343" t="s">
        <v>108</v>
      </c>
      <c r="D3118" s="344">
        <v>0</v>
      </c>
      <c r="E3118" s="502">
        <v>0</v>
      </c>
      <c r="F3118" s="499"/>
      <c r="G3118" s="344">
        <v>0</v>
      </c>
    </row>
    <row r="3119" spans="1:7" hidden="1" x14ac:dyDescent="0.25">
      <c r="A3119" s="345" t="s">
        <v>2005</v>
      </c>
      <c r="B3119" s="345" t="s">
        <v>316</v>
      </c>
      <c r="C3119" s="346" t="s">
        <v>421</v>
      </c>
      <c r="D3119" s="347">
        <v>0</v>
      </c>
      <c r="E3119" s="503">
        <v>0</v>
      </c>
      <c r="F3119" s="499"/>
      <c r="G3119" s="347">
        <v>0</v>
      </c>
    </row>
    <row r="3120" spans="1:7" hidden="1" x14ac:dyDescent="0.25">
      <c r="A3120" s="342" t="s">
        <v>324</v>
      </c>
      <c r="B3120" s="342" t="s">
        <v>429</v>
      </c>
      <c r="C3120" s="343" t="s">
        <v>110</v>
      </c>
      <c r="D3120" s="344">
        <v>30500</v>
      </c>
      <c r="E3120" s="502">
        <v>29071.88</v>
      </c>
      <c r="F3120" s="499"/>
      <c r="G3120" s="344">
        <v>95.31763934426229</v>
      </c>
    </row>
    <row r="3121" spans="1:7" hidden="1" x14ac:dyDescent="0.25">
      <c r="A3121" s="345" t="s">
        <v>2006</v>
      </c>
      <c r="B3121" s="345" t="s">
        <v>431</v>
      </c>
      <c r="C3121" s="346" t="s">
        <v>160</v>
      </c>
      <c r="D3121" s="347">
        <v>0</v>
      </c>
      <c r="E3121" s="503">
        <v>0</v>
      </c>
      <c r="F3121" s="499"/>
      <c r="G3121" s="347">
        <v>0</v>
      </c>
    </row>
    <row r="3122" spans="1:7" hidden="1" x14ac:dyDescent="0.25">
      <c r="A3122" s="345" t="s">
        <v>2007</v>
      </c>
      <c r="B3122" s="345" t="s">
        <v>463</v>
      </c>
      <c r="C3122" s="346" t="s">
        <v>94</v>
      </c>
      <c r="D3122" s="347">
        <v>5000</v>
      </c>
      <c r="E3122" s="503">
        <v>4833</v>
      </c>
      <c r="F3122" s="499"/>
      <c r="G3122" s="347">
        <v>96.66</v>
      </c>
    </row>
    <row r="3123" spans="1:7" hidden="1" x14ac:dyDescent="0.25">
      <c r="A3123" s="345" t="s">
        <v>2008</v>
      </c>
      <c r="B3123" s="345" t="s">
        <v>466</v>
      </c>
      <c r="C3123" s="346" t="s">
        <v>96</v>
      </c>
      <c r="D3123" s="347">
        <v>0</v>
      </c>
      <c r="E3123" s="503">
        <v>0</v>
      </c>
      <c r="F3123" s="499"/>
      <c r="G3123" s="347">
        <v>0</v>
      </c>
    </row>
    <row r="3124" spans="1:7" hidden="1" x14ac:dyDescent="0.25">
      <c r="A3124" s="345" t="s">
        <v>2009</v>
      </c>
      <c r="B3124" s="345" t="s">
        <v>312</v>
      </c>
      <c r="C3124" s="346" t="s">
        <v>97</v>
      </c>
      <c r="D3124" s="347">
        <v>500</v>
      </c>
      <c r="E3124" s="503">
        <v>350</v>
      </c>
      <c r="F3124" s="499"/>
      <c r="G3124" s="347">
        <v>70</v>
      </c>
    </row>
    <row r="3125" spans="1:7" hidden="1" x14ac:dyDescent="0.25">
      <c r="A3125" s="345" t="s">
        <v>2010</v>
      </c>
      <c r="B3125" s="345" t="s">
        <v>436</v>
      </c>
      <c r="C3125" s="346" t="s">
        <v>98</v>
      </c>
      <c r="D3125" s="347">
        <v>25000</v>
      </c>
      <c r="E3125" s="503">
        <v>23888.880000000001</v>
      </c>
      <c r="F3125" s="499"/>
      <c r="G3125" s="347">
        <v>95.555520000000001</v>
      </c>
    </row>
    <row r="3126" spans="1:7" hidden="1" x14ac:dyDescent="0.25">
      <c r="A3126" s="345" t="s">
        <v>2011</v>
      </c>
      <c r="B3126" s="345" t="s">
        <v>439</v>
      </c>
      <c r="C3126" s="346" t="s">
        <v>100</v>
      </c>
      <c r="D3126" s="347">
        <v>0</v>
      </c>
      <c r="E3126" s="503">
        <v>0</v>
      </c>
      <c r="F3126" s="499"/>
      <c r="G3126" s="347">
        <v>0</v>
      </c>
    </row>
    <row r="3127" spans="1:7" hidden="1" x14ac:dyDescent="0.25">
      <c r="A3127" s="342" t="s">
        <v>324</v>
      </c>
      <c r="B3127" s="342" t="s">
        <v>401</v>
      </c>
      <c r="C3127" s="343" t="s">
        <v>104</v>
      </c>
      <c r="D3127" s="344">
        <v>0</v>
      </c>
      <c r="E3127" s="502">
        <v>0</v>
      </c>
      <c r="F3127" s="499"/>
      <c r="G3127" s="344">
        <v>0</v>
      </c>
    </row>
    <row r="3128" spans="1:7" hidden="1" x14ac:dyDescent="0.25">
      <c r="A3128" s="345" t="s">
        <v>2012</v>
      </c>
      <c r="B3128" s="345" t="s">
        <v>294</v>
      </c>
      <c r="C3128" s="346" t="s">
        <v>101</v>
      </c>
      <c r="D3128" s="347">
        <v>0</v>
      </c>
      <c r="E3128" s="503">
        <v>0</v>
      </c>
      <c r="F3128" s="499"/>
      <c r="G3128" s="347">
        <v>0</v>
      </c>
    </row>
    <row r="3129" spans="1:7" hidden="1" x14ac:dyDescent="0.25">
      <c r="A3129" s="345" t="s">
        <v>2013</v>
      </c>
      <c r="B3129" s="345" t="s">
        <v>296</v>
      </c>
      <c r="C3129" s="346" t="s">
        <v>104</v>
      </c>
      <c r="D3129" s="347">
        <v>0</v>
      </c>
      <c r="E3129" s="503">
        <v>0</v>
      </c>
      <c r="F3129" s="499"/>
      <c r="G3129" s="347">
        <v>0</v>
      </c>
    </row>
    <row r="3130" spans="1:7" hidden="1" x14ac:dyDescent="0.25">
      <c r="A3130" s="342" t="s">
        <v>324</v>
      </c>
      <c r="B3130" s="342" t="s">
        <v>447</v>
      </c>
      <c r="C3130" s="343" t="s">
        <v>164</v>
      </c>
      <c r="D3130" s="344">
        <v>2000</v>
      </c>
      <c r="E3130" s="502">
        <v>1460.3</v>
      </c>
      <c r="F3130" s="499"/>
      <c r="G3130" s="344">
        <v>73.015000000000001</v>
      </c>
    </row>
    <row r="3131" spans="1:7" hidden="1" x14ac:dyDescent="0.25">
      <c r="A3131" s="342" t="s">
        <v>324</v>
      </c>
      <c r="B3131" s="342" t="s">
        <v>448</v>
      </c>
      <c r="C3131" s="343" t="s">
        <v>190</v>
      </c>
      <c r="D3131" s="344">
        <v>2000</v>
      </c>
      <c r="E3131" s="502">
        <v>1460.3</v>
      </c>
      <c r="F3131" s="499"/>
      <c r="G3131" s="344">
        <v>73.015000000000001</v>
      </c>
    </row>
    <row r="3132" spans="1:7" hidden="1" x14ac:dyDescent="0.25">
      <c r="A3132" s="345" t="s">
        <v>2014</v>
      </c>
      <c r="B3132" s="345" t="s">
        <v>293</v>
      </c>
      <c r="C3132" s="346" t="s">
        <v>450</v>
      </c>
      <c r="D3132" s="347">
        <v>2000</v>
      </c>
      <c r="E3132" s="503">
        <v>1460.3</v>
      </c>
      <c r="F3132" s="499"/>
      <c r="G3132" s="347">
        <v>73.015000000000001</v>
      </c>
    </row>
    <row r="3133" spans="1:7" x14ac:dyDescent="0.25">
      <c r="A3133" s="330" t="s">
        <v>349</v>
      </c>
      <c r="B3133" s="330" t="s">
        <v>385</v>
      </c>
      <c r="C3133" s="331" t="s">
        <v>386</v>
      </c>
      <c r="D3133" s="332">
        <v>1359714.85</v>
      </c>
      <c r="E3133" s="504">
        <v>1359712.65</v>
      </c>
      <c r="F3133" s="499"/>
      <c r="G3133" s="332">
        <v>99.99983820136994</v>
      </c>
    </row>
    <row r="3134" spans="1:7" x14ac:dyDescent="0.25">
      <c r="A3134" s="333" t="s">
        <v>349</v>
      </c>
      <c r="B3134" s="333" t="s">
        <v>2015</v>
      </c>
      <c r="C3134" s="334" t="s">
        <v>2016</v>
      </c>
      <c r="D3134" s="335">
        <v>1359714.85</v>
      </c>
      <c r="E3134" s="505">
        <v>1359712.65</v>
      </c>
      <c r="F3134" s="499"/>
      <c r="G3134" s="335">
        <v>99.99983820136994</v>
      </c>
    </row>
    <row r="3135" spans="1:7" hidden="1" x14ac:dyDescent="0.25">
      <c r="A3135" s="336" t="s">
        <v>352</v>
      </c>
      <c r="B3135" s="336" t="s">
        <v>411</v>
      </c>
      <c r="C3135" s="337" t="s">
        <v>412</v>
      </c>
      <c r="D3135" s="338">
        <v>0</v>
      </c>
      <c r="E3135" s="498">
        <v>9936.25</v>
      </c>
      <c r="F3135" s="499"/>
      <c r="G3135" s="338">
        <v>0</v>
      </c>
    </row>
    <row r="3136" spans="1:7" hidden="1" x14ac:dyDescent="0.25">
      <c r="A3136" s="339" t="s">
        <v>324</v>
      </c>
      <c r="B3136" s="339" t="s">
        <v>354</v>
      </c>
      <c r="C3136" s="340" t="s">
        <v>24</v>
      </c>
      <c r="D3136" s="341">
        <v>0</v>
      </c>
      <c r="E3136" s="506">
        <v>9936.25</v>
      </c>
      <c r="F3136" s="499"/>
      <c r="G3136" s="341">
        <v>0</v>
      </c>
    </row>
    <row r="3137" spans="1:13" hidden="1" x14ac:dyDescent="0.25">
      <c r="A3137" s="342" t="s">
        <v>324</v>
      </c>
      <c r="B3137" s="342" t="s">
        <v>355</v>
      </c>
      <c r="C3137" s="343" t="s">
        <v>25</v>
      </c>
      <c r="D3137" s="344">
        <v>0</v>
      </c>
      <c r="E3137" s="502">
        <v>9936.25</v>
      </c>
      <c r="F3137" s="499"/>
      <c r="G3137" s="344">
        <v>0</v>
      </c>
    </row>
    <row r="3138" spans="1:13" hidden="1" x14ac:dyDescent="0.25">
      <c r="A3138" s="342" t="s">
        <v>324</v>
      </c>
      <c r="B3138" s="342" t="s">
        <v>356</v>
      </c>
      <c r="C3138" s="343" t="s">
        <v>133</v>
      </c>
      <c r="D3138" s="344">
        <v>0</v>
      </c>
      <c r="E3138" s="502">
        <v>9936.25</v>
      </c>
      <c r="F3138" s="499"/>
      <c r="G3138" s="344">
        <v>0</v>
      </c>
    </row>
    <row r="3139" spans="1:13" hidden="1" x14ac:dyDescent="0.25">
      <c r="A3139" s="345" t="s">
        <v>2017</v>
      </c>
      <c r="B3139" s="345" t="s">
        <v>297</v>
      </c>
      <c r="C3139" s="346" t="s">
        <v>134</v>
      </c>
      <c r="D3139" s="347">
        <v>0</v>
      </c>
      <c r="E3139" s="503">
        <v>9936.25</v>
      </c>
      <c r="F3139" s="499"/>
      <c r="G3139" s="347">
        <v>0</v>
      </c>
    </row>
    <row r="3140" spans="1:13" hidden="1" x14ac:dyDescent="0.25">
      <c r="A3140" s="336" t="s">
        <v>352</v>
      </c>
      <c r="B3140" s="336" t="s">
        <v>452</v>
      </c>
      <c r="C3140" s="337" t="s">
        <v>453</v>
      </c>
      <c r="D3140" s="338">
        <v>0</v>
      </c>
      <c r="E3140" s="498">
        <v>236372.94</v>
      </c>
      <c r="F3140" s="499"/>
      <c r="G3140" s="338">
        <v>0</v>
      </c>
    </row>
    <row r="3141" spans="1:13" hidden="1" x14ac:dyDescent="0.25">
      <c r="A3141" s="339" t="s">
        <v>324</v>
      </c>
      <c r="B3141" s="339" t="s">
        <v>354</v>
      </c>
      <c r="C3141" s="340" t="s">
        <v>24</v>
      </c>
      <c r="D3141" s="341">
        <v>0</v>
      </c>
      <c r="E3141" s="506">
        <v>236372.94</v>
      </c>
      <c r="F3141" s="499"/>
      <c r="G3141" s="341">
        <v>0</v>
      </c>
    </row>
    <row r="3142" spans="1:13" hidden="1" x14ac:dyDescent="0.25">
      <c r="A3142" s="342" t="s">
        <v>324</v>
      </c>
      <c r="B3142" s="342" t="s">
        <v>355</v>
      </c>
      <c r="C3142" s="343" t="s">
        <v>25</v>
      </c>
      <c r="D3142" s="344">
        <v>0</v>
      </c>
      <c r="E3142" s="502">
        <v>236372.94</v>
      </c>
      <c r="F3142" s="499"/>
      <c r="G3142" s="344">
        <v>0</v>
      </c>
    </row>
    <row r="3143" spans="1:13" hidden="1" x14ac:dyDescent="0.25">
      <c r="A3143" s="342" t="s">
        <v>324</v>
      </c>
      <c r="B3143" s="342" t="s">
        <v>356</v>
      </c>
      <c r="C3143" s="343" t="s">
        <v>133</v>
      </c>
      <c r="D3143" s="344">
        <v>0</v>
      </c>
      <c r="E3143" s="502">
        <v>236372.94</v>
      </c>
      <c r="F3143" s="499"/>
      <c r="G3143" s="344">
        <v>0</v>
      </c>
    </row>
    <row r="3144" spans="1:13" hidden="1" x14ac:dyDescent="0.25">
      <c r="A3144" s="345" t="s">
        <v>2018</v>
      </c>
      <c r="B3144" s="345" t="s">
        <v>297</v>
      </c>
      <c r="C3144" s="346" t="s">
        <v>134</v>
      </c>
      <c r="D3144" s="347">
        <v>0</v>
      </c>
      <c r="E3144" s="503">
        <v>236372.94</v>
      </c>
      <c r="F3144" s="499"/>
      <c r="G3144" s="347">
        <v>0</v>
      </c>
    </row>
    <row r="3145" spans="1:13" x14ac:dyDescent="0.25">
      <c r="A3145" s="336" t="s">
        <v>352</v>
      </c>
      <c r="B3145" s="336" t="s">
        <v>477</v>
      </c>
      <c r="C3145" s="337" t="s">
        <v>478</v>
      </c>
      <c r="D3145" s="338">
        <v>0</v>
      </c>
      <c r="E3145" s="498">
        <v>20322.41</v>
      </c>
      <c r="F3145" s="499"/>
      <c r="G3145" s="338">
        <v>0</v>
      </c>
      <c r="L3145" s="502"/>
      <c r="M3145" s="499"/>
    </row>
    <row r="3146" spans="1:13" x14ac:dyDescent="0.25">
      <c r="A3146" s="339" t="s">
        <v>324</v>
      </c>
      <c r="B3146" s="339" t="s">
        <v>354</v>
      </c>
      <c r="C3146" s="340" t="s">
        <v>24</v>
      </c>
      <c r="D3146" s="341">
        <v>0</v>
      </c>
      <c r="E3146" s="506">
        <v>20322.41</v>
      </c>
      <c r="F3146" s="499"/>
      <c r="G3146" s="341">
        <v>0</v>
      </c>
      <c r="L3146" s="502"/>
      <c r="M3146" s="499"/>
    </row>
    <row r="3147" spans="1:13" x14ac:dyDescent="0.25">
      <c r="A3147" s="342" t="s">
        <v>324</v>
      </c>
      <c r="B3147" s="342" t="s">
        <v>355</v>
      </c>
      <c r="C3147" s="343" t="s">
        <v>25</v>
      </c>
      <c r="D3147" s="344">
        <v>0</v>
      </c>
      <c r="E3147" s="502">
        <v>20322.41</v>
      </c>
      <c r="F3147" s="499"/>
      <c r="G3147" s="344">
        <v>0</v>
      </c>
      <c r="L3147" s="502"/>
      <c r="M3147" s="499"/>
    </row>
    <row r="3148" spans="1:13" x14ac:dyDescent="0.25">
      <c r="A3148" s="342" t="s">
        <v>324</v>
      </c>
      <c r="B3148" s="342" t="s">
        <v>356</v>
      </c>
      <c r="C3148" s="343" t="s">
        <v>133</v>
      </c>
      <c r="D3148" s="344">
        <v>0</v>
      </c>
      <c r="E3148" s="502">
        <v>20322.41</v>
      </c>
      <c r="F3148" s="499"/>
      <c r="G3148" s="344">
        <v>0</v>
      </c>
      <c r="L3148" s="502"/>
      <c r="M3148" s="499"/>
    </row>
    <row r="3149" spans="1:13" x14ac:dyDescent="0.25">
      <c r="A3149" s="345" t="s">
        <v>2019</v>
      </c>
      <c r="B3149" s="345" t="s">
        <v>297</v>
      </c>
      <c r="C3149" s="346" t="s">
        <v>134</v>
      </c>
      <c r="D3149" s="347">
        <v>0</v>
      </c>
      <c r="E3149" s="503">
        <v>20322.41</v>
      </c>
      <c r="F3149" s="499"/>
      <c r="G3149" s="347">
        <v>0</v>
      </c>
      <c r="L3149" s="498">
        <f t="shared" ref="L3149" si="3">E3149/$L$11</f>
        <v>2697.2473289534805</v>
      </c>
      <c r="M3149" s="499"/>
    </row>
    <row r="3150" spans="1:13" hidden="1" x14ac:dyDescent="0.25">
      <c r="A3150" s="336" t="s">
        <v>352</v>
      </c>
      <c r="B3150" s="336" t="s">
        <v>498</v>
      </c>
      <c r="C3150" s="337" t="s">
        <v>499</v>
      </c>
      <c r="D3150" s="338">
        <v>0</v>
      </c>
      <c r="E3150" s="498">
        <v>13057.98</v>
      </c>
      <c r="F3150" s="499"/>
      <c r="G3150" s="338">
        <v>0</v>
      </c>
    </row>
    <row r="3151" spans="1:13" hidden="1" x14ac:dyDescent="0.25">
      <c r="A3151" s="339" t="s">
        <v>324</v>
      </c>
      <c r="B3151" s="339" t="s">
        <v>354</v>
      </c>
      <c r="C3151" s="340" t="s">
        <v>24</v>
      </c>
      <c r="D3151" s="341">
        <v>0</v>
      </c>
      <c r="E3151" s="506">
        <v>13057.98</v>
      </c>
      <c r="F3151" s="499"/>
      <c r="G3151" s="341">
        <v>0</v>
      </c>
    </row>
    <row r="3152" spans="1:13" hidden="1" x14ac:dyDescent="0.25">
      <c r="A3152" s="342" t="s">
        <v>324</v>
      </c>
      <c r="B3152" s="342" t="s">
        <v>355</v>
      </c>
      <c r="C3152" s="343" t="s">
        <v>25</v>
      </c>
      <c r="D3152" s="344">
        <v>0</v>
      </c>
      <c r="E3152" s="502">
        <v>13057.98</v>
      </c>
      <c r="F3152" s="499"/>
      <c r="G3152" s="344">
        <v>0</v>
      </c>
    </row>
    <row r="3153" spans="1:7" hidden="1" x14ac:dyDescent="0.25">
      <c r="A3153" s="342" t="s">
        <v>324</v>
      </c>
      <c r="B3153" s="342" t="s">
        <v>356</v>
      </c>
      <c r="C3153" s="343" t="s">
        <v>133</v>
      </c>
      <c r="D3153" s="344">
        <v>0</v>
      </c>
      <c r="E3153" s="502">
        <v>13057.98</v>
      </c>
      <c r="F3153" s="499"/>
      <c r="G3153" s="344">
        <v>0</v>
      </c>
    </row>
    <row r="3154" spans="1:7" hidden="1" x14ac:dyDescent="0.25">
      <c r="A3154" s="345" t="s">
        <v>2020</v>
      </c>
      <c r="B3154" s="345" t="s">
        <v>297</v>
      </c>
      <c r="C3154" s="346" t="s">
        <v>134</v>
      </c>
      <c r="D3154" s="347">
        <v>0</v>
      </c>
      <c r="E3154" s="503">
        <v>13057.98</v>
      </c>
      <c r="F3154" s="499"/>
      <c r="G3154" s="347">
        <v>0</v>
      </c>
    </row>
    <row r="3155" spans="1:7" hidden="1" x14ac:dyDescent="0.25">
      <c r="A3155" s="336" t="s">
        <v>352</v>
      </c>
      <c r="B3155" s="336" t="s">
        <v>399</v>
      </c>
      <c r="C3155" s="337" t="s">
        <v>400</v>
      </c>
      <c r="D3155" s="338">
        <v>0</v>
      </c>
      <c r="E3155" s="498">
        <v>19143.97</v>
      </c>
      <c r="F3155" s="499"/>
      <c r="G3155" s="338">
        <v>0</v>
      </c>
    </row>
    <row r="3156" spans="1:7" hidden="1" x14ac:dyDescent="0.25">
      <c r="A3156" s="339" t="s">
        <v>324</v>
      </c>
      <c r="B3156" s="339" t="s">
        <v>354</v>
      </c>
      <c r="C3156" s="340" t="s">
        <v>24</v>
      </c>
      <c r="D3156" s="341">
        <v>0</v>
      </c>
      <c r="E3156" s="506">
        <v>19143.97</v>
      </c>
      <c r="F3156" s="499"/>
      <c r="G3156" s="341">
        <v>0</v>
      </c>
    </row>
    <row r="3157" spans="1:7" hidden="1" x14ac:dyDescent="0.25">
      <c r="A3157" s="342" t="s">
        <v>324</v>
      </c>
      <c r="B3157" s="342" t="s">
        <v>355</v>
      </c>
      <c r="C3157" s="343" t="s">
        <v>25</v>
      </c>
      <c r="D3157" s="344">
        <v>0</v>
      </c>
      <c r="E3157" s="502">
        <v>19143.97</v>
      </c>
      <c r="F3157" s="499"/>
      <c r="G3157" s="344">
        <v>0</v>
      </c>
    </row>
    <row r="3158" spans="1:7" hidden="1" x14ac:dyDescent="0.25">
      <c r="A3158" s="342" t="s">
        <v>324</v>
      </c>
      <c r="B3158" s="342" t="s">
        <v>356</v>
      </c>
      <c r="C3158" s="343" t="s">
        <v>133</v>
      </c>
      <c r="D3158" s="344">
        <v>0</v>
      </c>
      <c r="E3158" s="502">
        <v>19143.97</v>
      </c>
      <c r="F3158" s="499"/>
      <c r="G3158" s="344">
        <v>0</v>
      </c>
    </row>
    <row r="3159" spans="1:7" hidden="1" x14ac:dyDescent="0.25">
      <c r="A3159" s="345" t="s">
        <v>2021</v>
      </c>
      <c r="B3159" s="345" t="s">
        <v>297</v>
      </c>
      <c r="C3159" s="346" t="s">
        <v>134</v>
      </c>
      <c r="D3159" s="347">
        <v>0</v>
      </c>
      <c r="E3159" s="503">
        <v>19143.97</v>
      </c>
      <c r="F3159" s="499"/>
      <c r="G3159" s="347">
        <v>0</v>
      </c>
    </row>
    <row r="3160" spans="1:7" hidden="1" x14ac:dyDescent="0.25">
      <c r="A3160" s="336" t="s">
        <v>352</v>
      </c>
      <c r="B3160" s="336" t="s">
        <v>541</v>
      </c>
      <c r="C3160" s="337" t="s">
        <v>542</v>
      </c>
      <c r="D3160" s="338">
        <v>0</v>
      </c>
      <c r="E3160" s="498">
        <v>137154.12</v>
      </c>
      <c r="F3160" s="499"/>
      <c r="G3160" s="338">
        <v>0</v>
      </c>
    </row>
    <row r="3161" spans="1:7" hidden="1" x14ac:dyDescent="0.25">
      <c r="A3161" s="339" t="s">
        <v>324</v>
      </c>
      <c r="B3161" s="339" t="s">
        <v>354</v>
      </c>
      <c r="C3161" s="340" t="s">
        <v>24</v>
      </c>
      <c r="D3161" s="341">
        <v>0</v>
      </c>
      <c r="E3161" s="506">
        <v>137154.12</v>
      </c>
      <c r="F3161" s="499"/>
      <c r="G3161" s="341">
        <v>0</v>
      </c>
    </row>
    <row r="3162" spans="1:7" hidden="1" x14ac:dyDescent="0.25">
      <c r="A3162" s="342" t="s">
        <v>324</v>
      </c>
      <c r="B3162" s="342" t="s">
        <v>355</v>
      </c>
      <c r="C3162" s="343" t="s">
        <v>25</v>
      </c>
      <c r="D3162" s="344">
        <v>0</v>
      </c>
      <c r="E3162" s="502">
        <v>137154.12</v>
      </c>
      <c r="F3162" s="499"/>
      <c r="G3162" s="344">
        <v>0</v>
      </c>
    </row>
    <row r="3163" spans="1:7" hidden="1" x14ac:dyDescent="0.25">
      <c r="A3163" s="342" t="s">
        <v>324</v>
      </c>
      <c r="B3163" s="342" t="s">
        <v>356</v>
      </c>
      <c r="C3163" s="343" t="s">
        <v>133</v>
      </c>
      <c r="D3163" s="344">
        <v>0</v>
      </c>
      <c r="E3163" s="502">
        <v>137154.12</v>
      </c>
      <c r="F3163" s="499"/>
      <c r="G3163" s="344">
        <v>0</v>
      </c>
    </row>
    <row r="3164" spans="1:7" hidden="1" x14ac:dyDescent="0.25">
      <c r="A3164" s="345" t="s">
        <v>2022</v>
      </c>
      <c r="B3164" s="345" t="s">
        <v>297</v>
      </c>
      <c r="C3164" s="346" t="s">
        <v>134</v>
      </c>
      <c r="D3164" s="347">
        <v>0</v>
      </c>
      <c r="E3164" s="503">
        <v>137154.12</v>
      </c>
      <c r="F3164" s="499"/>
      <c r="G3164" s="347">
        <v>0</v>
      </c>
    </row>
    <row r="3165" spans="1:7" hidden="1" x14ac:dyDescent="0.25">
      <c r="A3165" s="336" t="s">
        <v>352</v>
      </c>
      <c r="B3165" s="336" t="s">
        <v>611</v>
      </c>
      <c r="C3165" s="337" t="s">
        <v>612</v>
      </c>
      <c r="D3165" s="338">
        <v>0</v>
      </c>
      <c r="E3165" s="498">
        <v>15227.96</v>
      </c>
      <c r="F3165" s="499"/>
      <c r="G3165" s="338">
        <v>0</v>
      </c>
    </row>
    <row r="3166" spans="1:7" hidden="1" x14ac:dyDescent="0.25">
      <c r="A3166" s="339" t="s">
        <v>324</v>
      </c>
      <c r="B3166" s="339" t="s">
        <v>354</v>
      </c>
      <c r="C3166" s="340" t="s">
        <v>24</v>
      </c>
      <c r="D3166" s="341">
        <v>0</v>
      </c>
      <c r="E3166" s="506">
        <v>15227.96</v>
      </c>
      <c r="F3166" s="499"/>
      <c r="G3166" s="341">
        <v>0</v>
      </c>
    </row>
    <row r="3167" spans="1:7" hidden="1" x14ac:dyDescent="0.25">
      <c r="A3167" s="342" t="s">
        <v>324</v>
      </c>
      <c r="B3167" s="342" t="s">
        <v>355</v>
      </c>
      <c r="C3167" s="343" t="s">
        <v>25</v>
      </c>
      <c r="D3167" s="344">
        <v>0</v>
      </c>
      <c r="E3167" s="502">
        <v>15227.96</v>
      </c>
      <c r="F3167" s="499"/>
      <c r="G3167" s="344">
        <v>0</v>
      </c>
    </row>
    <row r="3168" spans="1:7" hidden="1" x14ac:dyDescent="0.25">
      <c r="A3168" s="342" t="s">
        <v>324</v>
      </c>
      <c r="B3168" s="342" t="s">
        <v>356</v>
      </c>
      <c r="C3168" s="343" t="s">
        <v>133</v>
      </c>
      <c r="D3168" s="344">
        <v>0</v>
      </c>
      <c r="E3168" s="502">
        <v>15227.96</v>
      </c>
      <c r="F3168" s="499"/>
      <c r="G3168" s="344">
        <v>0</v>
      </c>
    </row>
    <row r="3169" spans="1:7" hidden="1" x14ac:dyDescent="0.25">
      <c r="A3169" s="345" t="s">
        <v>2023</v>
      </c>
      <c r="B3169" s="345" t="s">
        <v>297</v>
      </c>
      <c r="C3169" s="346" t="s">
        <v>134</v>
      </c>
      <c r="D3169" s="347">
        <v>0</v>
      </c>
      <c r="E3169" s="503">
        <v>15227.96</v>
      </c>
      <c r="F3169" s="499"/>
      <c r="G3169" s="347">
        <v>0</v>
      </c>
    </row>
    <row r="3170" spans="1:7" hidden="1" x14ac:dyDescent="0.25">
      <c r="A3170" s="336" t="s">
        <v>352</v>
      </c>
      <c r="B3170" s="336" t="s">
        <v>634</v>
      </c>
      <c r="C3170" s="337" t="s">
        <v>635</v>
      </c>
      <c r="D3170" s="338">
        <v>0</v>
      </c>
      <c r="E3170" s="498">
        <v>275817.21999999997</v>
      </c>
      <c r="F3170" s="499"/>
      <c r="G3170" s="338">
        <v>0</v>
      </c>
    </row>
    <row r="3171" spans="1:7" hidden="1" x14ac:dyDescent="0.25">
      <c r="A3171" s="339" t="s">
        <v>324</v>
      </c>
      <c r="B3171" s="339" t="s">
        <v>354</v>
      </c>
      <c r="C3171" s="340" t="s">
        <v>24</v>
      </c>
      <c r="D3171" s="341">
        <v>0</v>
      </c>
      <c r="E3171" s="506">
        <v>275817.21999999997</v>
      </c>
      <c r="F3171" s="499"/>
      <c r="G3171" s="341">
        <v>0</v>
      </c>
    </row>
    <row r="3172" spans="1:7" hidden="1" x14ac:dyDescent="0.25">
      <c r="A3172" s="342" t="s">
        <v>324</v>
      </c>
      <c r="B3172" s="342" t="s">
        <v>355</v>
      </c>
      <c r="C3172" s="343" t="s">
        <v>25</v>
      </c>
      <c r="D3172" s="344">
        <v>0</v>
      </c>
      <c r="E3172" s="502">
        <v>275817.21999999997</v>
      </c>
      <c r="F3172" s="499"/>
      <c r="G3172" s="344">
        <v>0</v>
      </c>
    </row>
    <row r="3173" spans="1:7" hidden="1" x14ac:dyDescent="0.25">
      <c r="A3173" s="342" t="s">
        <v>324</v>
      </c>
      <c r="B3173" s="342" t="s">
        <v>356</v>
      </c>
      <c r="C3173" s="343" t="s">
        <v>133</v>
      </c>
      <c r="D3173" s="344">
        <v>0</v>
      </c>
      <c r="E3173" s="502">
        <v>275817.21999999997</v>
      </c>
      <c r="F3173" s="499"/>
      <c r="G3173" s="344">
        <v>0</v>
      </c>
    </row>
    <row r="3174" spans="1:7" hidden="1" x14ac:dyDescent="0.25">
      <c r="A3174" s="345" t="s">
        <v>2024</v>
      </c>
      <c r="B3174" s="345" t="s">
        <v>297</v>
      </c>
      <c r="C3174" s="346" t="s">
        <v>134</v>
      </c>
      <c r="D3174" s="347">
        <v>0</v>
      </c>
      <c r="E3174" s="503">
        <v>275817.21999999997</v>
      </c>
      <c r="F3174" s="499"/>
      <c r="G3174" s="347">
        <v>0</v>
      </c>
    </row>
    <row r="3175" spans="1:7" hidden="1" x14ac:dyDescent="0.25">
      <c r="A3175" s="336" t="s">
        <v>352</v>
      </c>
      <c r="B3175" s="336" t="s">
        <v>657</v>
      </c>
      <c r="C3175" s="337" t="s">
        <v>658</v>
      </c>
      <c r="D3175" s="338">
        <v>0</v>
      </c>
      <c r="E3175" s="498">
        <v>10659.57</v>
      </c>
      <c r="F3175" s="499"/>
      <c r="G3175" s="338">
        <v>0</v>
      </c>
    </row>
    <row r="3176" spans="1:7" hidden="1" x14ac:dyDescent="0.25">
      <c r="A3176" s="339" t="s">
        <v>324</v>
      </c>
      <c r="B3176" s="339" t="s">
        <v>354</v>
      </c>
      <c r="C3176" s="340" t="s">
        <v>24</v>
      </c>
      <c r="D3176" s="341">
        <v>0</v>
      </c>
      <c r="E3176" s="506">
        <v>10659.57</v>
      </c>
      <c r="F3176" s="499"/>
      <c r="G3176" s="341">
        <v>0</v>
      </c>
    </row>
    <row r="3177" spans="1:7" hidden="1" x14ac:dyDescent="0.25">
      <c r="A3177" s="342" t="s">
        <v>324</v>
      </c>
      <c r="B3177" s="342" t="s">
        <v>355</v>
      </c>
      <c r="C3177" s="343" t="s">
        <v>25</v>
      </c>
      <c r="D3177" s="344">
        <v>0</v>
      </c>
      <c r="E3177" s="502">
        <v>10659.57</v>
      </c>
      <c r="F3177" s="499"/>
      <c r="G3177" s="344">
        <v>0</v>
      </c>
    </row>
    <row r="3178" spans="1:7" hidden="1" x14ac:dyDescent="0.25">
      <c r="A3178" s="342" t="s">
        <v>324</v>
      </c>
      <c r="B3178" s="342" t="s">
        <v>356</v>
      </c>
      <c r="C3178" s="343" t="s">
        <v>133</v>
      </c>
      <c r="D3178" s="344">
        <v>0</v>
      </c>
      <c r="E3178" s="502">
        <v>10659.57</v>
      </c>
      <c r="F3178" s="499"/>
      <c r="G3178" s="344">
        <v>0</v>
      </c>
    </row>
    <row r="3179" spans="1:7" hidden="1" x14ac:dyDescent="0.25">
      <c r="A3179" s="345" t="s">
        <v>2025</v>
      </c>
      <c r="B3179" s="345" t="s">
        <v>297</v>
      </c>
      <c r="C3179" s="346" t="s">
        <v>134</v>
      </c>
      <c r="D3179" s="347">
        <v>0</v>
      </c>
      <c r="E3179" s="503">
        <v>10659.57</v>
      </c>
      <c r="F3179" s="499"/>
      <c r="G3179" s="347">
        <v>0</v>
      </c>
    </row>
    <row r="3180" spans="1:7" hidden="1" x14ac:dyDescent="0.25">
      <c r="A3180" s="336" t="s">
        <v>352</v>
      </c>
      <c r="B3180" s="336" t="s">
        <v>676</v>
      </c>
      <c r="C3180" s="337" t="s">
        <v>677</v>
      </c>
      <c r="D3180" s="338">
        <v>0</v>
      </c>
      <c r="E3180" s="498">
        <v>231130.34</v>
      </c>
      <c r="F3180" s="499"/>
      <c r="G3180" s="338">
        <v>0</v>
      </c>
    </row>
    <row r="3181" spans="1:7" hidden="1" x14ac:dyDescent="0.25">
      <c r="A3181" s="339" t="s">
        <v>324</v>
      </c>
      <c r="B3181" s="339" t="s">
        <v>354</v>
      </c>
      <c r="C3181" s="340" t="s">
        <v>24</v>
      </c>
      <c r="D3181" s="341">
        <v>0</v>
      </c>
      <c r="E3181" s="506">
        <v>231130.34</v>
      </c>
      <c r="F3181" s="499"/>
      <c r="G3181" s="341">
        <v>0</v>
      </c>
    </row>
    <row r="3182" spans="1:7" hidden="1" x14ac:dyDescent="0.25">
      <c r="A3182" s="342" t="s">
        <v>324</v>
      </c>
      <c r="B3182" s="342" t="s">
        <v>355</v>
      </c>
      <c r="C3182" s="343" t="s">
        <v>25</v>
      </c>
      <c r="D3182" s="344">
        <v>0</v>
      </c>
      <c r="E3182" s="502">
        <v>231130.34</v>
      </c>
      <c r="F3182" s="499"/>
      <c r="G3182" s="344">
        <v>0</v>
      </c>
    </row>
    <row r="3183" spans="1:7" hidden="1" x14ac:dyDescent="0.25">
      <c r="A3183" s="342" t="s">
        <v>324</v>
      </c>
      <c r="B3183" s="342" t="s">
        <v>356</v>
      </c>
      <c r="C3183" s="343" t="s">
        <v>133</v>
      </c>
      <c r="D3183" s="344">
        <v>0</v>
      </c>
      <c r="E3183" s="502">
        <v>231130.34</v>
      </c>
      <c r="F3183" s="499"/>
      <c r="G3183" s="344">
        <v>0</v>
      </c>
    </row>
    <row r="3184" spans="1:7" hidden="1" x14ac:dyDescent="0.25">
      <c r="A3184" s="345" t="s">
        <v>2026</v>
      </c>
      <c r="B3184" s="345" t="s">
        <v>297</v>
      </c>
      <c r="C3184" s="346" t="s">
        <v>134</v>
      </c>
      <c r="D3184" s="347">
        <v>0</v>
      </c>
      <c r="E3184" s="503">
        <v>231130.34</v>
      </c>
      <c r="F3184" s="499"/>
      <c r="G3184" s="347">
        <v>0</v>
      </c>
    </row>
    <row r="3185" spans="1:7" hidden="1" x14ac:dyDescent="0.25">
      <c r="A3185" s="336" t="s">
        <v>352</v>
      </c>
      <c r="B3185" s="336" t="s">
        <v>691</v>
      </c>
      <c r="C3185" s="337" t="s">
        <v>692</v>
      </c>
      <c r="D3185" s="338">
        <v>0</v>
      </c>
      <c r="E3185" s="498">
        <v>14009.72</v>
      </c>
      <c r="F3185" s="499"/>
      <c r="G3185" s="338">
        <v>0</v>
      </c>
    </row>
    <row r="3186" spans="1:7" hidden="1" x14ac:dyDescent="0.25">
      <c r="A3186" s="339" t="s">
        <v>324</v>
      </c>
      <c r="B3186" s="339" t="s">
        <v>354</v>
      </c>
      <c r="C3186" s="340" t="s">
        <v>24</v>
      </c>
      <c r="D3186" s="341">
        <v>0</v>
      </c>
      <c r="E3186" s="506">
        <v>14009.72</v>
      </c>
      <c r="F3186" s="499"/>
      <c r="G3186" s="341">
        <v>0</v>
      </c>
    </row>
    <row r="3187" spans="1:7" hidden="1" x14ac:dyDescent="0.25">
      <c r="A3187" s="342" t="s">
        <v>324</v>
      </c>
      <c r="B3187" s="342" t="s">
        <v>355</v>
      </c>
      <c r="C3187" s="343" t="s">
        <v>25</v>
      </c>
      <c r="D3187" s="344">
        <v>0</v>
      </c>
      <c r="E3187" s="502">
        <v>14009.72</v>
      </c>
      <c r="F3187" s="499"/>
      <c r="G3187" s="344">
        <v>0</v>
      </c>
    </row>
    <row r="3188" spans="1:7" hidden="1" x14ac:dyDescent="0.25">
      <c r="A3188" s="342" t="s">
        <v>324</v>
      </c>
      <c r="B3188" s="342" t="s">
        <v>356</v>
      </c>
      <c r="C3188" s="343" t="s">
        <v>133</v>
      </c>
      <c r="D3188" s="344">
        <v>0</v>
      </c>
      <c r="E3188" s="502">
        <v>14009.72</v>
      </c>
      <c r="F3188" s="499"/>
      <c r="G3188" s="344">
        <v>0</v>
      </c>
    </row>
    <row r="3189" spans="1:7" hidden="1" x14ac:dyDescent="0.25">
      <c r="A3189" s="345" t="s">
        <v>2027</v>
      </c>
      <c r="B3189" s="345" t="s">
        <v>297</v>
      </c>
      <c r="C3189" s="346" t="s">
        <v>134</v>
      </c>
      <c r="D3189" s="347">
        <v>0</v>
      </c>
      <c r="E3189" s="503">
        <v>14009.72</v>
      </c>
      <c r="F3189" s="499"/>
      <c r="G3189" s="347">
        <v>0</v>
      </c>
    </row>
    <row r="3190" spans="1:7" hidden="1" x14ac:dyDescent="0.25">
      <c r="A3190" s="336" t="s">
        <v>352</v>
      </c>
      <c r="B3190" s="336" t="s">
        <v>710</v>
      </c>
      <c r="C3190" s="337" t="s">
        <v>711</v>
      </c>
      <c r="D3190" s="338">
        <v>0</v>
      </c>
      <c r="E3190" s="498">
        <v>22537.38</v>
      </c>
      <c r="F3190" s="499"/>
      <c r="G3190" s="338">
        <v>0</v>
      </c>
    </row>
    <row r="3191" spans="1:7" hidden="1" x14ac:dyDescent="0.25">
      <c r="A3191" s="339" t="s">
        <v>324</v>
      </c>
      <c r="B3191" s="339" t="s">
        <v>354</v>
      </c>
      <c r="C3191" s="340" t="s">
        <v>24</v>
      </c>
      <c r="D3191" s="341">
        <v>0</v>
      </c>
      <c r="E3191" s="506">
        <v>22537.38</v>
      </c>
      <c r="F3191" s="499"/>
      <c r="G3191" s="341">
        <v>0</v>
      </c>
    </row>
    <row r="3192" spans="1:7" hidden="1" x14ac:dyDescent="0.25">
      <c r="A3192" s="342" t="s">
        <v>324</v>
      </c>
      <c r="B3192" s="342" t="s">
        <v>355</v>
      </c>
      <c r="C3192" s="343" t="s">
        <v>25</v>
      </c>
      <c r="D3192" s="344">
        <v>0</v>
      </c>
      <c r="E3192" s="502">
        <v>22537.38</v>
      </c>
      <c r="F3192" s="499"/>
      <c r="G3192" s="344">
        <v>0</v>
      </c>
    </row>
    <row r="3193" spans="1:7" hidden="1" x14ac:dyDescent="0.25">
      <c r="A3193" s="342" t="s">
        <v>324</v>
      </c>
      <c r="B3193" s="342" t="s">
        <v>356</v>
      </c>
      <c r="C3193" s="343" t="s">
        <v>133</v>
      </c>
      <c r="D3193" s="344">
        <v>0</v>
      </c>
      <c r="E3193" s="502">
        <v>22537.38</v>
      </c>
      <c r="F3193" s="499"/>
      <c r="G3193" s="344">
        <v>0</v>
      </c>
    </row>
    <row r="3194" spans="1:7" hidden="1" x14ac:dyDescent="0.25">
      <c r="A3194" s="345" t="s">
        <v>2028</v>
      </c>
      <c r="B3194" s="345" t="s">
        <v>297</v>
      </c>
      <c r="C3194" s="346" t="s">
        <v>134</v>
      </c>
      <c r="D3194" s="347">
        <v>0</v>
      </c>
      <c r="E3194" s="503">
        <v>22537.38</v>
      </c>
      <c r="F3194" s="499"/>
      <c r="G3194" s="347">
        <v>0</v>
      </c>
    </row>
    <row r="3195" spans="1:7" hidden="1" x14ac:dyDescent="0.25">
      <c r="A3195" s="336" t="s">
        <v>352</v>
      </c>
      <c r="B3195" s="336" t="s">
        <v>732</v>
      </c>
      <c r="C3195" s="337" t="s">
        <v>733</v>
      </c>
      <c r="D3195" s="338">
        <v>0</v>
      </c>
      <c r="E3195" s="498">
        <v>7613.99</v>
      </c>
      <c r="F3195" s="499"/>
      <c r="G3195" s="338">
        <v>0</v>
      </c>
    </row>
    <row r="3196" spans="1:7" hidden="1" x14ac:dyDescent="0.25">
      <c r="A3196" s="339" t="s">
        <v>324</v>
      </c>
      <c r="B3196" s="339" t="s">
        <v>354</v>
      </c>
      <c r="C3196" s="340" t="s">
        <v>24</v>
      </c>
      <c r="D3196" s="341">
        <v>0</v>
      </c>
      <c r="E3196" s="506">
        <v>7613.99</v>
      </c>
      <c r="F3196" s="499"/>
      <c r="G3196" s="341">
        <v>0</v>
      </c>
    </row>
    <row r="3197" spans="1:7" hidden="1" x14ac:dyDescent="0.25">
      <c r="A3197" s="342" t="s">
        <v>324</v>
      </c>
      <c r="B3197" s="342" t="s">
        <v>355</v>
      </c>
      <c r="C3197" s="343" t="s">
        <v>25</v>
      </c>
      <c r="D3197" s="344">
        <v>0</v>
      </c>
      <c r="E3197" s="502">
        <v>7613.99</v>
      </c>
      <c r="F3197" s="499"/>
      <c r="G3197" s="344">
        <v>0</v>
      </c>
    </row>
    <row r="3198" spans="1:7" hidden="1" x14ac:dyDescent="0.25">
      <c r="A3198" s="342" t="s">
        <v>324</v>
      </c>
      <c r="B3198" s="342" t="s">
        <v>356</v>
      </c>
      <c r="C3198" s="343" t="s">
        <v>133</v>
      </c>
      <c r="D3198" s="344">
        <v>0</v>
      </c>
      <c r="E3198" s="502">
        <v>7613.99</v>
      </c>
      <c r="F3198" s="499"/>
      <c r="G3198" s="344">
        <v>0</v>
      </c>
    </row>
    <row r="3199" spans="1:7" hidden="1" x14ac:dyDescent="0.25">
      <c r="A3199" s="345" t="s">
        <v>2029</v>
      </c>
      <c r="B3199" s="345" t="s">
        <v>297</v>
      </c>
      <c r="C3199" s="346" t="s">
        <v>134</v>
      </c>
      <c r="D3199" s="347">
        <v>0</v>
      </c>
      <c r="E3199" s="503">
        <v>7613.99</v>
      </c>
      <c r="F3199" s="499"/>
      <c r="G3199" s="347">
        <v>0</v>
      </c>
    </row>
    <row r="3200" spans="1:7" hidden="1" x14ac:dyDescent="0.25">
      <c r="A3200" s="336" t="s">
        <v>352</v>
      </c>
      <c r="B3200" s="336" t="s">
        <v>754</v>
      </c>
      <c r="C3200" s="337" t="s">
        <v>755</v>
      </c>
      <c r="D3200" s="338">
        <v>0</v>
      </c>
      <c r="E3200" s="498">
        <v>3959.27</v>
      </c>
      <c r="F3200" s="499"/>
      <c r="G3200" s="338">
        <v>0</v>
      </c>
    </row>
    <row r="3201" spans="1:7" hidden="1" x14ac:dyDescent="0.25">
      <c r="A3201" s="339" t="s">
        <v>324</v>
      </c>
      <c r="B3201" s="339" t="s">
        <v>354</v>
      </c>
      <c r="C3201" s="340" t="s">
        <v>24</v>
      </c>
      <c r="D3201" s="341">
        <v>0</v>
      </c>
      <c r="E3201" s="506">
        <v>3959.27</v>
      </c>
      <c r="F3201" s="499"/>
      <c r="G3201" s="341">
        <v>0</v>
      </c>
    </row>
    <row r="3202" spans="1:7" hidden="1" x14ac:dyDescent="0.25">
      <c r="A3202" s="342" t="s">
        <v>324</v>
      </c>
      <c r="B3202" s="342" t="s">
        <v>355</v>
      </c>
      <c r="C3202" s="343" t="s">
        <v>25</v>
      </c>
      <c r="D3202" s="344">
        <v>0</v>
      </c>
      <c r="E3202" s="502">
        <v>3959.27</v>
      </c>
      <c r="F3202" s="499"/>
      <c r="G3202" s="344">
        <v>0</v>
      </c>
    </row>
    <row r="3203" spans="1:7" hidden="1" x14ac:dyDescent="0.25">
      <c r="A3203" s="342" t="s">
        <v>324</v>
      </c>
      <c r="B3203" s="342" t="s">
        <v>356</v>
      </c>
      <c r="C3203" s="343" t="s">
        <v>133</v>
      </c>
      <c r="D3203" s="344">
        <v>0</v>
      </c>
      <c r="E3203" s="502">
        <v>3959.27</v>
      </c>
      <c r="F3203" s="499"/>
      <c r="G3203" s="344">
        <v>0</v>
      </c>
    </row>
    <row r="3204" spans="1:7" hidden="1" x14ac:dyDescent="0.25">
      <c r="A3204" s="345" t="s">
        <v>2030</v>
      </c>
      <c r="B3204" s="345" t="s">
        <v>297</v>
      </c>
      <c r="C3204" s="346" t="s">
        <v>134</v>
      </c>
      <c r="D3204" s="347">
        <v>0</v>
      </c>
      <c r="E3204" s="503">
        <v>3959.27</v>
      </c>
      <c r="F3204" s="499"/>
      <c r="G3204" s="347">
        <v>0</v>
      </c>
    </row>
    <row r="3205" spans="1:7" hidden="1" x14ac:dyDescent="0.25">
      <c r="A3205" s="336" t="s">
        <v>352</v>
      </c>
      <c r="B3205" s="336" t="s">
        <v>773</v>
      </c>
      <c r="C3205" s="337" t="s">
        <v>774</v>
      </c>
      <c r="D3205" s="338">
        <v>0</v>
      </c>
      <c r="E3205" s="498">
        <v>20080.14</v>
      </c>
      <c r="F3205" s="499"/>
      <c r="G3205" s="338">
        <v>0</v>
      </c>
    </row>
    <row r="3206" spans="1:7" hidden="1" x14ac:dyDescent="0.25">
      <c r="A3206" s="339" t="s">
        <v>324</v>
      </c>
      <c r="B3206" s="339" t="s">
        <v>354</v>
      </c>
      <c r="C3206" s="340" t="s">
        <v>24</v>
      </c>
      <c r="D3206" s="341">
        <v>0</v>
      </c>
      <c r="E3206" s="506">
        <v>20080.14</v>
      </c>
      <c r="F3206" s="499"/>
      <c r="G3206" s="341">
        <v>0</v>
      </c>
    </row>
    <row r="3207" spans="1:7" hidden="1" x14ac:dyDescent="0.25">
      <c r="A3207" s="342" t="s">
        <v>324</v>
      </c>
      <c r="B3207" s="342" t="s">
        <v>355</v>
      </c>
      <c r="C3207" s="343" t="s">
        <v>25</v>
      </c>
      <c r="D3207" s="344">
        <v>0</v>
      </c>
      <c r="E3207" s="502">
        <v>20080.14</v>
      </c>
      <c r="F3207" s="499"/>
      <c r="G3207" s="344">
        <v>0</v>
      </c>
    </row>
    <row r="3208" spans="1:7" hidden="1" x14ac:dyDescent="0.25">
      <c r="A3208" s="342" t="s">
        <v>324</v>
      </c>
      <c r="B3208" s="342" t="s">
        <v>356</v>
      </c>
      <c r="C3208" s="343" t="s">
        <v>133</v>
      </c>
      <c r="D3208" s="344">
        <v>0</v>
      </c>
      <c r="E3208" s="502">
        <v>20080.14</v>
      </c>
      <c r="F3208" s="499"/>
      <c r="G3208" s="344">
        <v>0</v>
      </c>
    </row>
    <row r="3209" spans="1:7" hidden="1" x14ac:dyDescent="0.25">
      <c r="A3209" s="345" t="s">
        <v>2031</v>
      </c>
      <c r="B3209" s="345" t="s">
        <v>297</v>
      </c>
      <c r="C3209" s="346" t="s">
        <v>134</v>
      </c>
      <c r="D3209" s="347">
        <v>0</v>
      </c>
      <c r="E3209" s="503">
        <v>20080.14</v>
      </c>
      <c r="F3209" s="499"/>
      <c r="G3209" s="347">
        <v>0</v>
      </c>
    </row>
    <row r="3210" spans="1:7" hidden="1" x14ac:dyDescent="0.25">
      <c r="A3210" s="336" t="s">
        <v>352</v>
      </c>
      <c r="B3210" s="336" t="s">
        <v>795</v>
      </c>
      <c r="C3210" s="337" t="s">
        <v>796</v>
      </c>
      <c r="D3210" s="338">
        <v>0</v>
      </c>
      <c r="E3210" s="498">
        <v>22095.77</v>
      </c>
      <c r="F3210" s="499"/>
      <c r="G3210" s="338">
        <v>0</v>
      </c>
    </row>
    <row r="3211" spans="1:7" hidden="1" x14ac:dyDescent="0.25">
      <c r="A3211" s="339" t="s">
        <v>324</v>
      </c>
      <c r="B3211" s="339" t="s">
        <v>354</v>
      </c>
      <c r="C3211" s="340" t="s">
        <v>24</v>
      </c>
      <c r="D3211" s="341">
        <v>0</v>
      </c>
      <c r="E3211" s="506">
        <v>22095.77</v>
      </c>
      <c r="F3211" s="499"/>
      <c r="G3211" s="341">
        <v>0</v>
      </c>
    </row>
    <row r="3212" spans="1:7" hidden="1" x14ac:dyDescent="0.25">
      <c r="A3212" s="342" t="s">
        <v>324</v>
      </c>
      <c r="B3212" s="342" t="s">
        <v>355</v>
      </c>
      <c r="C3212" s="343" t="s">
        <v>25</v>
      </c>
      <c r="D3212" s="344">
        <v>0</v>
      </c>
      <c r="E3212" s="502">
        <v>22095.77</v>
      </c>
      <c r="F3212" s="499"/>
      <c r="G3212" s="344">
        <v>0</v>
      </c>
    </row>
    <row r="3213" spans="1:7" hidden="1" x14ac:dyDescent="0.25">
      <c r="A3213" s="342" t="s">
        <v>324</v>
      </c>
      <c r="B3213" s="342" t="s">
        <v>356</v>
      </c>
      <c r="C3213" s="343" t="s">
        <v>133</v>
      </c>
      <c r="D3213" s="344">
        <v>0</v>
      </c>
      <c r="E3213" s="502">
        <v>22095.77</v>
      </c>
      <c r="F3213" s="499"/>
      <c r="G3213" s="344">
        <v>0</v>
      </c>
    </row>
    <row r="3214" spans="1:7" hidden="1" x14ac:dyDescent="0.25">
      <c r="A3214" s="345" t="s">
        <v>2032</v>
      </c>
      <c r="B3214" s="345" t="s">
        <v>297</v>
      </c>
      <c r="C3214" s="346" t="s">
        <v>134</v>
      </c>
      <c r="D3214" s="347">
        <v>0</v>
      </c>
      <c r="E3214" s="503">
        <v>22095.77</v>
      </c>
      <c r="F3214" s="499"/>
      <c r="G3214" s="347">
        <v>0</v>
      </c>
    </row>
    <row r="3215" spans="1:7" hidden="1" x14ac:dyDescent="0.25">
      <c r="A3215" s="336" t="s">
        <v>352</v>
      </c>
      <c r="B3215" s="336" t="s">
        <v>816</v>
      </c>
      <c r="C3215" s="337" t="s">
        <v>817</v>
      </c>
      <c r="D3215" s="338">
        <v>0</v>
      </c>
      <c r="E3215" s="498">
        <v>15837.08</v>
      </c>
      <c r="F3215" s="499"/>
      <c r="G3215" s="338">
        <v>0</v>
      </c>
    </row>
    <row r="3216" spans="1:7" hidden="1" x14ac:dyDescent="0.25">
      <c r="A3216" s="339" t="s">
        <v>324</v>
      </c>
      <c r="B3216" s="339" t="s">
        <v>354</v>
      </c>
      <c r="C3216" s="340" t="s">
        <v>24</v>
      </c>
      <c r="D3216" s="341">
        <v>0</v>
      </c>
      <c r="E3216" s="506">
        <v>15837.08</v>
      </c>
      <c r="F3216" s="499"/>
      <c r="G3216" s="341">
        <v>0</v>
      </c>
    </row>
    <row r="3217" spans="1:7" hidden="1" x14ac:dyDescent="0.25">
      <c r="A3217" s="342" t="s">
        <v>324</v>
      </c>
      <c r="B3217" s="342" t="s">
        <v>355</v>
      </c>
      <c r="C3217" s="343" t="s">
        <v>25</v>
      </c>
      <c r="D3217" s="344">
        <v>0</v>
      </c>
      <c r="E3217" s="502">
        <v>15837.08</v>
      </c>
      <c r="F3217" s="499"/>
      <c r="G3217" s="344">
        <v>0</v>
      </c>
    </row>
    <row r="3218" spans="1:7" hidden="1" x14ac:dyDescent="0.25">
      <c r="A3218" s="342" t="s">
        <v>324</v>
      </c>
      <c r="B3218" s="342" t="s">
        <v>356</v>
      </c>
      <c r="C3218" s="343" t="s">
        <v>133</v>
      </c>
      <c r="D3218" s="344">
        <v>0</v>
      </c>
      <c r="E3218" s="502">
        <v>15837.08</v>
      </c>
      <c r="F3218" s="499"/>
      <c r="G3218" s="344">
        <v>0</v>
      </c>
    </row>
    <row r="3219" spans="1:7" hidden="1" x14ac:dyDescent="0.25">
      <c r="A3219" s="345" t="s">
        <v>2033</v>
      </c>
      <c r="B3219" s="345" t="s">
        <v>297</v>
      </c>
      <c r="C3219" s="346" t="s">
        <v>134</v>
      </c>
      <c r="D3219" s="347">
        <v>0</v>
      </c>
      <c r="E3219" s="503">
        <v>15837.08</v>
      </c>
      <c r="F3219" s="499"/>
      <c r="G3219" s="347">
        <v>0</v>
      </c>
    </row>
    <row r="3220" spans="1:7" hidden="1" x14ac:dyDescent="0.25">
      <c r="A3220" s="336" t="s">
        <v>352</v>
      </c>
      <c r="B3220" s="336" t="s">
        <v>836</v>
      </c>
      <c r="C3220" s="337" t="s">
        <v>837</v>
      </c>
      <c r="D3220" s="338">
        <v>0</v>
      </c>
      <c r="E3220" s="498">
        <v>23755.62</v>
      </c>
      <c r="F3220" s="499"/>
      <c r="G3220" s="338">
        <v>0</v>
      </c>
    </row>
    <row r="3221" spans="1:7" hidden="1" x14ac:dyDescent="0.25">
      <c r="A3221" s="339" t="s">
        <v>324</v>
      </c>
      <c r="B3221" s="339" t="s">
        <v>354</v>
      </c>
      <c r="C3221" s="340" t="s">
        <v>24</v>
      </c>
      <c r="D3221" s="341">
        <v>0</v>
      </c>
      <c r="E3221" s="506">
        <v>23755.62</v>
      </c>
      <c r="F3221" s="499"/>
      <c r="G3221" s="341">
        <v>0</v>
      </c>
    </row>
    <row r="3222" spans="1:7" hidden="1" x14ac:dyDescent="0.25">
      <c r="A3222" s="342" t="s">
        <v>324</v>
      </c>
      <c r="B3222" s="342" t="s">
        <v>355</v>
      </c>
      <c r="C3222" s="343" t="s">
        <v>25</v>
      </c>
      <c r="D3222" s="344">
        <v>0</v>
      </c>
      <c r="E3222" s="502">
        <v>23755.62</v>
      </c>
      <c r="F3222" s="499"/>
      <c r="G3222" s="344">
        <v>0</v>
      </c>
    </row>
    <row r="3223" spans="1:7" hidden="1" x14ac:dyDescent="0.25">
      <c r="A3223" s="342" t="s">
        <v>324</v>
      </c>
      <c r="B3223" s="342" t="s">
        <v>356</v>
      </c>
      <c r="C3223" s="343" t="s">
        <v>133</v>
      </c>
      <c r="D3223" s="344">
        <v>0</v>
      </c>
      <c r="E3223" s="502">
        <v>23755.62</v>
      </c>
      <c r="F3223" s="499"/>
      <c r="G3223" s="344">
        <v>0</v>
      </c>
    </row>
    <row r="3224" spans="1:7" hidden="1" x14ac:dyDescent="0.25">
      <c r="A3224" s="345" t="s">
        <v>2034</v>
      </c>
      <c r="B3224" s="345" t="s">
        <v>297</v>
      </c>
      <c r="C3224" s="346" t="s">
        <v>134</v>
      </c>
      <c r="D3224" s="347">
        <v>0</v>
      </c>
      <c r="E3224" s="503">
        <v>23755.62</v>
      </c>
      <c r="F3224" s="499"/>
      <c r="G3224" s="347">
        <v>0</v>
      </c>
    </row>
    <row r="3225" spans="1:7" hidden="1" x14ac:dyDescent="0.25">
      <c r="A3225" s="336" t="s">
        <v>352</v>
      </c>
      <c r="B3225" s="336" t="s">
        <v>860</v>
      </c>
      <c r="C3225" s="337" t="s">
        <v>861</v>
      </c>
      <c r="D3225" s="338">
        <v>0</v>
      </c>
      <c r="E3225" s="498">
        <v>2983.3</v>
      </c>
      <c r="F3225" s="499"/>
      <c r="G3225" s="338">
        <v>0</v>
      </c>
    </row>
    <row r="3226" spans="1:7" hidden="1" x14ac:dyDescent="0.25">
      <c r="A3226" s="339" t="s">
        <v>324</v>
      </c>
      <c r="B3226" s="339" t="s">
        <v>354</v>
      </c>
      <c r="C3226" s="340" t="s">
        <v>24</v>
      </c>
      <c r="D3226" s="341">
        <v>0</v>
      </c>
      <c r="E3226" s="506">
        <v>2983.3</v>
      </c>
      <c r="F3226" s="499"/>
      <c r="G3226" s="341">
        <v>0</v>
      </c>
    </row>
    <row r="3227" spans="1:7" hidden="1" x14ac:dyDescent="0.25">
      <c r="A3227" s="342" t="s">
        <v>324</v>
      </c>
      <c r="B3227" s="342" t="s">
        <v>355</v>
      </c>
      <c r="C3227" s="343" t="s">
        <v>25</v>
      </c>
      <c r="D3227" s="344">
        <v>0</v>
      </c>
      <c r="E3227" s="502">
        <v>2983.3</v>
      </c>
      <c r="F3227" s="499"/>
      <c r="G3227" s="344">
        <v>0</v>
      </c>
    </row>
    <row r="3228" spans="1:7" hidden="1" x14ac:dyDescent="0.25">
      <c r="A3228" s="342" t="s">
        <v>324</v>
      </c>
      <c r="B3228" s="342" t="s">
        <v>356</v>
      </c>
      <c r="C3228" s="343" t="s">
        <v>133</v>
      </c>
      <c r="D3228" s="344">
        <v>0</v>
      </c>
      <c r="E3228" s="502">
        <v>2983.3</v>
      </c>
      <c r="F3228" s="499"/>
      <c r="G3228" s="344">
        <v>0</v>
      </c>
    </row>
    <row r="3229" spans="1:7" hidden="1" x14ac:dyDescent="0.25">
      <c r="A3229" s="345" t="s">
        <v>2035</v>
      </c>
      <c r="B3229" s="345" t="s">
        <v>297</v>
      </c>
      <c r="C3229" s="346" t="s">
        <v>134</v>
      </c>
      <c r="D3229" s="347">
        <v>0</v>
      </c>
      <c r="E3229" s="503">
        <v>2983.3</v>
      </c>
      <c r="F3229" s="499"/>
      <c r="G3229" s="347">
        <v>0</v>
      </c>
    </row>
    <row r="3230" spans="1:7" hidden="1" x14ac:dyDescent="0.25">
      <c r="A3230" s="336" t="s">
        <v>352</v>
      </c>
      <c r="B3230" s="336" t="s">
        <v>877</v>
      </c>
      <c r="C3230" s="337" t="s">
        <v>878</v>
      </c>
      <c r="D3230" s="338">
        <v>0</v>
      </c>
      <c r="E3230" s="498">
        <v>10050.459999999999</v>
      </c>
      <c r="F3230" s="499"/>
      <c r="G3230" s="338">
        <v>0</v>
      </c>
    </row>
    <row r="3231" spans="1:7" hidden="1" x14ac:dyDescent="0.25">
      <c r="A3231" s="339" t="s">
        <v>324</v>
      </c>
      <c r="B3231" s="339" t="s">
        <v>354</v>
      </c>
      <c r="C3231" s="340" t="s">
        <v>24</v>
      </c>
      <c r="D3231" s="341">
        <v>0</v>
      </c>
      <c r="E3231" s="506">
        <v>10050.459999999999</v>
      </c>
      <c r="F3231" s="499"/>
      <c r="G3231" s="341">
        <v>0</v>
      </c>
    </row>
    <row r="3232" spans="1:7" hidden="1" x14ac:dyDescent="0.25">
      <c r="A3232" s="342" t="s">
        <v>324</v>
      </c>
      <c r="B3232" s="342" t="s">
        <v>355</v>
      </c>
      <c r="C3232" s="343" t="s">
        <v>25</v>
      </c>
      <c r="D3232" s="344">
        <v>0</v>
      </c>
      <c r="E3232" s="502">
        <v>10050.459999999999</v>
      </c>
      <c r="F3232" s="499"/>
      <c r="G3232" s="344">
        <v>0</v>
      </c>
    </row>
    <row r="3233" spans="1:7" hidden="1" x14ac:dyDescent="0.25">
      <c r="A3233" s="342" t="s">
        <v>324</v>
      </c>
      <c r="B3233" s="342" t="s">
        <v>356</v>
      </c>
      <c r="C3233" s="343" t="s">
        <v>133</v>
      </c>
      <c r="D3233" s="344">
        <v>0</v>
      </c>
      <c r="E3233" s="502">
        <v>10050.459999999999</v>
      </c>
      <c r="F3233" s="499"/>
      <c r="G3233" s="344">
        <v>0</v>
      </c>
    </row>
    <row r="3234" spans="1:7" hidden="1" x14ac:dyDescent="0.25">
      <c r="A3234" s="345" t="s">
        <v>2036</v>
      </c>
      <c r="B3234" s="345" t="s">
        <v>297</v>
      </c>
      <c r="C3234" s="346" t="s">
        <v>134</v>
      </c>
      <c r="D3234" s="347">
        <v>0</v>
      </c>
      <c r="E3234" s="503">
        <v>10050.459999999999</v>
      </c>
      <c r="F3234" s="499"/>
      <c r="G3234" s="347">
        <v>0</v>
      </c>
    </row>
    <row r="3235" spans="1:7" hidden="1" x14ac:dyDescent="0.25">
      <c r="A3235" s="336" t="s">
        <v>352</v>
      </c>
      <c r="B3235" s="336" t="s">
        <v>899</v>
      </c>
      <c r="C3235" s="337" t="s">
        <v>900</v>
      </c>
      <c r="D3235" s="338">
        <v>0</v>
      </c>
      <c r="E3235" s="498">
        <v>22523.88</v>
      </c>
      <c r="F3235" s="499"/>
      <c r="G3235" s="338">
        <v>0</v>
      </c>
    </row>
    <row r="3236" spans="1:7" hidden="1" x14ac:dyDescent="0.25">
      <c r="A3236" s="339" t="s">
        <v>324</v>
      </c>
      <c r="B3236" s="339" t="s">
        <v>354</v>
      </c>
      <c r="C3236" s="340" t="s">
        <v>24</v>
      </c>
      <c r="D3236" s="341">
        <v>0</v>
      </c>
      <c r="E3236" s="506">
        <v>22523.88</v>
      </c>
      <c r="F3236" s="499"/>
      <c r="G3236" s="341">
        <v>0</v>
      </c>
    </row>
    <row r="3237" spans="1:7" hidden="1" x14ac:dyDescent="0.25">
      <c r="A3237" s="342" t="s">
        <v>324</v>
      </c>
      <c r="B3237" s="342" t="s">
        <v>355</v>
      </c>
      <c r="C3237" s="343" t="s">
        <v>25</v>
      </c>
      <c r="D3237" s="344">
        <v>0</v>
      </c>
      <c r="E3237" s="502">
        <v>22523.88</v>
      </c>
      <c r="F3237" s="499"/>
      <c r="G3237" s="344">
        <v>0</v>
      </c>
    </row>
    <row r="3238" spans="1:7" hidden="1" x14ac:dyDescent="0.25">
      <c r="A3238" s="342" t="s">
        <v>324</v>
      </c>
      <c r="B3238" s="342" t="s">
        <v>356</v>
      </c>
      <c r="C3238" s="343" t="s">
        <v>133</v>
      </c>
      <c r="D3238" s="344">
        <v>0</v>
      </c>
      <c r="E3238" s="502">
        <v>22523.88</v>
      </c>
      <c r="F3238" s="499"/>
      <c r="G3238" s="344">
        <v>0</v>
      </c>
    </row>
    <row r="3239" spans="1:7" hidden="1" x14ac:dyDescent="0.25">
      <c r="A3239" s="345" t="s">
        <v>2037</v>
      </c>
      <c r="B3239" s="345" t="s">
        <v>297</v>
      </c>
      <c r="C3239" s="346" t="s">
        <v>134</v>
      </c>
      <c r="D3239" s="347">
        <v>0</v>
      </c>
      <c r="E3239" s="503">
        <v>22523.88</v>
      </c>
      <c r="F3239" s="499"/>
      <c r="G3239" s="347">
        <v>0</v>
      </c>
    </row>
    <row r="3240" spans="1:7" hidden="1" x14ac:dyDescent="0.25">
      <c r="A3240" s="336" t="s">
        <v>352</v>
      </c>
      <c r="B3240" s="336" t="s">
        <v>918</v>
      </c>
      <c r="C3240" s="337" t="s">
        <v>919</v>
      </c>
      <c r="D3240" s="338">
        <v>0</v>
      </c>
      <c r="E3240" s="498">
        <v>19093.79</v>
      </c>
      <c r="F3240" s="499"/>
      <c r="G3240" s="338">
        <v>0</v>
      </c>
    </row>
    <row r="3241" spans="1:7" hidden="1" x14ac:dyDescent="0.25">
      <c r="A3241" s="339" t="s">
        <v>324</v>
      </c>
      <c r="B3241" s="339" t="s">
        <v>354</v>
      </c>
      <c r="C3241" s="340" t="s">
        <v>24</v>
      </c>
      <c r="D3241" s="341">
        <v>0</v>
      </c>
      <c r="E3241" s="506">
        <v>19093.79</v>
      </c>
      <c r="F3241" s="499"/>
      <c r="G3241" s="341">
        <v>0</v>
      </c>
    </row>
    <row r="3242" spans="1:7" hidden="1" x14ac:dyDescent="0.25">
      <c r="A3242" s="342" t="s">
        <v>324</v>
      </c>
      <c r="B3242" s="342" t="s">
        <v>355</v>
      </c>
      <c r="C3242" s="343" t="s">
        <v>25</v>
      </c>
      <c r="D3242" s="344">
        <v>0</v>
      </c>
      <c r="E3242" s="502">
        <v>19093.79</v>
      </c>
      <c r="F3242" s="499"/>
      <c r="G3242" s="344">
        <v>0</v>
      </c>
    </row>
    <row r="3243" spans="1:7" hidden="1" x14ac:dyDescent="0.25">
      <c r="A3243" s="342" t="s">
        <v>324</v>
      </c>
      <c r="B3243" s="342" t="s">
        <v>356</v>
      </c>
      <c r="C3243" s="343" t="s">
        <v>133</v>
      </c>
      <c r="D3243" s="344">
        <v>0</v>
      </c>
      <c r="E3243" s="502">
        <v>19093.79</v>
      </c>
      <c r="F3243" s="499"/>
      <c r="G3243" s="344">
        <v>0</v>
      </c>
    </row>
    <row r="3244" spans="1:7" hidden="1" x14ac:dyDescent="0.25">
      <c r="A3244" s="345" t="s">
        <v>2038</v>
      </c>
      <c r="B3244" s="345" t="s">
        <v>297</v>
      </c>
      <c r="C3244" s="346" t="s">
        <v>134</v>
      </c>
      <c r="D3244" s="347">
        <v>0</v>
      </c>
      <c r="E3244" s="503">
        <v>19093.79</v>
      </c>
      <c r="F3244" s="499"/>
      <c r="G3244" s="347">
        <v>0</v>
      </c>
    </row>
    <row r="3245" spans="1:7" hidden="1" x14ac:dyDescent="0.25">
      <c r="A3245" s="336" t="s">
        <v>352</v>
      </c>
      <c r="B3245" s="336" t="s">
        <v>936</v>
      </c>
      <c r="C3245" s="337" t="s">
        <v>937</v>
      </c>
      <c r="D3245" s="338">
        <v>0</v>
      </c>
      <c r="E3245" s="498">
        <v>11268.69</v>
      </c>
      <c r="F3245" s="499"/>
      <c r="G3245" s="338">
        <v>0</v>
      </c>
    </row>
    <row r="3246" spans="1:7" hidden="1" x14ac:dyDescent="0.25">
      <c r="A3246" s="339" t="s">
        <v>324</v>
      </c>
      <c r="B3246" s="339" t="s">
        <v>354</v>
      </c>
      <c r="C3246" s="340" t="s">
        <v>24</v>
      </c>
      <c r="D3246" s="341">
        <v>0</v>
      </c>
      <c r="E3246" s="506">
        <v>11268.69</v>
      </c>
      <c r="F3246" s="499"/>
      <c r="G3246" s="341">
        <v>0</v>
      </c>
    </row>
    <row r="3247" spans="1:7" hidden="1" x14ac:dyDescent="0.25">
      <c r="A3247" s="342" t="s">
        <v>324</v>
      </c>
      <c r="B3247" s="342" t="s">
        <v>355</v>
      </c>
      <c r="C3247" s="343" t="s">
        <v>25</v>
      </c>
      <c r="D3247" s="344">
        <v>0</v>
      </c>
      <c r="E3247" s="502">
        <v>11268.69</v>
      </c>
      <c r="F3247" s="499"/>
      <c r="G3247" s="344">
        <v>0</v>
      </c>
    </row>
    <row r="3248" spans="1:7" hidden="1" x14ac:dyDescent="0.25">
      <c r="A3248" s="342" t="s">
        <v>324</v>
      </c>
      <c r="B3248" s="342" t="s">
        <v>356</v>
      </c>
      <c r="C3248" s="343" t="s">
        <v>133</v>
      </c>
      <c r="D3248" s="344">
        <v>0</v>
      </c>
      <c r="E3248" s="502">
        <v>11268.69</v>
      </c>
      <c r="F3248" s="499"/>
      <c r="G3248" s="344">
        <v>0</v>
      </c>
    </row>
    <row r="3249" spans="1:7" hidden="1" x14ac:dyDescent="0.25">
      <c r="A3249" s="345" t="s">
        <v>2039</v>
      </c>
      <c r="B3249" s="345" t="s">
        <v>297</v>
      </c>
      <c r="C3249" s="346" t="s">
        <v>134</v>
      </c>
      <c r="D3249" s="347">
        <v>0</v>
      </c>
      <c r="E3249" s="503">
        <v>11268.69</v>
      </c>
      <c r="F3249" s="499"/>
      <c r="G3249" s="347">
        <v>0</v>
      </c>
    </row>
    <row r="3250" spans="1:7" hidden="1" x14ac:dyDescent="0.25">
      <c r="A3250" s="336" t="s">
        <v>352</v>
      </c>
      <c r="B3250" s="336" t="s">
        <v>1264</v>
      </c>
      <c r="C3250" s="337" t="s">
        <v>1265</v>
      </c>
      <c r="D3250" s="338">
        <v>0</v>
      </c>
      <c r="E3250" s="498">
        <v>5329.78</v>
      </c>
      <c r="F3250" s="499"/>
      <c r="G3250" s="338">
        <v>0</v>
      </c>
    </row>
    <row r="3251" spans="1:7" hidden="1" x14ac:dyDescent="0.25">
      <c r="A3251" s="339" t="s">
        <v>324</v>
      </c>
      <c r="B3251" s="339" t="s">
        <v>354</v>
      </c>
      <c r="C3251" s="340" t="s">
        <v>24</v>
      </c>
      <c r="D3251" s="341">
        <v>0</v>
      </c>
      <c r="E3251" s="506">
        <v>5329.78</v>
      </c>
      <c r="F3251" s="499"/>
      <c r="G3251" s="341">
        <v>0</v>
      </c>
    </row>
    <row r="3252" spans="1:7" hidden="1" x14ac:dyDescent="0.25">
      <c r="A3252" s="342" t="s">
        <v>324</v>
      </c>
      <c r="B3252" s="342" t="s">
        <v>355</v>
      </c>
      <c r="C3252" s="343" t="s">
        <v>25</v>
      </c>
      <c r="D3252" s="344">
        <v>0</v>
      </c>
      <c r="E3252" s="502">
        <v>5329.78</v>
      </c>
      <c r="F3252" s="499"/>
      <c r="G3252" s="344">
        <v>0</v>
      </c>
    </row>
    <row r="3253" spans="1:7" hidden="1" x14ac:dyDescent="0.25">
      <c r="A3253" s="342" t="s">
        <v>324</v>
      </c>
      <c r="B3253" s="342" t="s">
        <v>356</v>
      </c>
      <c r="C3253" s="343" t="s">
        <v>133</v>
      </c>
      <c r="D3253" s="344">
        <v>0</v>
      </c>
      <c r="E3253" s="502">
        <v>5329.78</v>
      </c>
      <c r="F3253" s="499"/>
      <c r="G3253" s="344">
        <v>0</v>
      </c>
    </row>
    <row r="3254" spans="1:7" hidden="1" x14ac:dyDescent="0.25">
      <c r="A3254" s="345" t="s">
        <v>2040</v>
      </c>
      <c r="B3254" s="345" t="s">
        <v>297</v>
      </c>
      <c r="C3254" s="346" t="s">
        <v>134</v>
      </c>
      <c r="D3254" s="347">
        <v>0</v>
      </c>
      <c r="E3254" s="503">
        <v>5329.78</v>
      </c>
      <c r="F3254" s="499"/>
      <c r="G3254" s="347">
        <v>0</v>
      </c>
    </row>
    <row r="3255" spans="1:7" hidden="1" x14ac:dyDescent="0.25">
      <c r="A3255" s="336" t="s">
        <v>352</v>
      </c>
      <c r="B3255" s="336" t="s">
        <v>1288</v>
      </c>
      <c r="C3255" s="337" t="s">
        <v>1289</v>
      </c>
      <c r="D3255" s="338">
        <v>0</v>
      </c>
      <c r="E3255" s="498">
        <v>43065.35</v>
      </c>
      <c r="F3255" s="499"/>
      <c r="G3255" s="338">
        <v>0</v>
      </c>
    </row>
    <row r="3256" spans="1:7" hidden="1" x14ac:dyDescent="0.25">
      <c r="A3256" s="339" t="s">
        <v>324</v>
      </c>
      <c r="B3256" s="339" t="s">
        <v>354</v>
      </c>
      <c r="C3256" s="340" t="s">
        <v>24</v>
      </c>
      <c r="D3256" s="341">
        <v>0</v>
      </c>
      <c r="E3256" s="506">
        <v>43065.35</v>
      </c>
      <c r="F3256" s="499"/>
      <c r="G3256" s="341">
        <v>0</v>
      </c>
    </row>
    <row r="3257" spans="1:7" hidden="1" x14ac:dyDescent="0.25">
      <c r="A3257" s="342" t="s">
        <v>324</v>
      </c>
      <c r="B3257" s="342" t="s">
        <v>355</v>
      </c>
      <c r="C3257" s="343" t="s">
        <v>25</v>
      </c>
      <c r="D3257" s="344">
        <v>0</v>
      </c>
      <c r="E3257" s="502">
        <v>43065.35</v>
      </c>
      <c r="F3257" s="499"/>
      <c r="G3257" s="344">
        <v>0</v>
      </c>
    </row>
    <row r="3258" spans="1:7" hidden="1" x14ac:dyDescent="0.25">
      <c r="A3258" s="342" t="s">
        <v>324</v>
      </c>
      <c r="B3258" s="342" t="s">
        <v>356</v>
      </c>
      <c r="C3258" s="343" t="s">
        <v>133</v>
      </c>
      <c r="D3258" s="344">
        <v>0</v>
      </c>
      <c r="E3258" s="502">
        <v>43065.35</v>
      </c>
      <c r="F3258" s="499"/>
      <c r="G3258" s="344">
        <v>0</v>
      </c>
    </row>
    <row r="3259" spans="1:7" hidden="1" x14ac:dyDescent="0.25">
      <c r="A3259" s="345" t="s">
        <v>2041</v>
      </c>
      <c r="B3259" s="345" t="s">
        <v>297</v>
      </c>
      <c r="C3259" s="346" t="s">
        <v>134</v>
      </c>
      <c r="D3259" s="347">
        <v>0</v>
      </c>
      <c r="E3259" s="503">
        <v>43065.35</v>
      </c>
      <c r="F3259" s="499"/>
      <c r="G3259" s="347">
        <v>0</v>
      </c>
    </row>
    <row r="3260" spans="1:7" hidden="1" x14ac:dyDescent="0.25">
      <c r="A3260" s="336" t="s">
        <v>352</v>
      </c>
      <c r="B3260" s="336" t="s">
        <v>1329</v>
      </c>
      <c r="C3260" s="337" t="s">
        <v>1330</v>
      </c>
      <c r="D3260" s="338">
        <v>0</v>
      </c>
      <c r="E3260" s="498">
        <v>4568.3900000000003</v>
      </c>
      <c r="F3260" s="499"/>
      <c r="G3260" s="338">
        <v>0</v>
      </c>
    </row>
    <row r="3261" spans="1:7" hidden="1" x14ac:dyDescent="0.25">
      <c r="A3261" s="339" t="s">
        <v>324</v>
      </c>
      <c r="B3261" s="339" t="s">
        <v>354</v>
      </c>
      <c r="C3261" s="340" t="s">
        <v>24</v>
      </c>
      <c r="D3261" s="341">
        <v>0</v>
      </c>
      <c r="E3261" s="506">
        <v>4568.3900000000003</v>
      </c>
      <c r="F3261" s="499"/>
      <c r="G3261" s="341">
        <v>0</v>
      </c>
    </row>
    <row r="3262" spans="1:7" hidden="1" x14ac:dyDescent="0.25">
      <c r="A3262" s="342" t="s">
        <v>324</v>
      </c>
      <c r="B3262" s="342" t="s">
        <v>355</v>
      </c>
      <c r="C3262" s="343" t="s">
        <v>25</v>
      </c>
      <c r="D3262" s="344">
        <v>0</v>
      </c>
      <c r="E3262" s="502">
        <v>4568.3900000000003</v>
      </c>
      <c r="F3262" s="499"/>
      <c r="G3262" s="344">
        <v>0</v>
      </c>
    </row>
    <row r="3263" spans="1:7" hidden="1" x14ac:dyDescent="0.25">
      <c r="A3263" s="342" t="s">
        <v>324</v>
      </c>
      <c r="B3263" s="342" t="s">
        <v>356</v>
      </c>
      <c r="C3263" s="343" t="s">
        <v>133</v>
      </c>
      <c r="D3263" s="344">
        <v>0</v>
      </c>
      <c r="E3263" s="502">
        <v>4568.3900000000003</v>
      </c>
      <c r="F3263" s="499"/>
      <c r="G3263" s="344">
        <v>0</v>
      </c>
    </row>
    <row r="3264" spans="1:7" hidden="1" x14ac:dyDescent="0.25">
      <c r="A3264" s="345" t="s">
        <v>2042</v>
      </c>
      <c r="B3264" s="345" t="s">
        <v>297</v>
      </c>
      <c r="C3264" s="346" t="s">
        <v>134</v>
      </c>
      <c r="D3264" s="347">
        <v>0</v>
      </c>
      <c r="E3264" s="503">
        <v>4568.3900000000003</v>
      </c>
      <c r="F3264" s="499"/>
      <c r="G3264" s="347">
        <v>0</v>
      </c>
    </row>
    <row r="3265" spans="1:7" hidden="1" x14ac:dyDescent="0.25">
      <c r="A3265" s="336" t="s">
        <v>352</v>
      </c>
      <c r="B3265" s="336" t="s">
        <v>1353</v>
      </c>
      <c r="C3265" s="337" t="s">
        <v>1354</v>
      </c>
      <c r="D3265" s="338">
        <v>0</v>
      </c>
      <c r="E3265" s="498">
        <v>5329.78</v>
      </c>
      <c r="F3265" s="499"/>
      <c r="G3265" s="338">
        <v>0</v>
      </c>
    </row>
    <row r="3266" spans="1:7" hidden="1" x14ac:dyDescent="0.25">
      <c r="A3266" s="339" t="s">
        <v>324</v>
      </c>
      <c r="B3266" s="339" t="s">
        <v>354</v>
      </c>
      <c r="C3266" s="340" t="s">
        <v>24</v>
      </c>
      <c r="D3266" s="341">
        <v>0</v>
      </c>
      <c r="E3266" s="506">
        <v>5329.78</v>
      </c>
      <c r="F3266" s="499"/>
      <c r="G3266" s="341">
        <v>0</v>
      </c>
    </row>
    <row r="3267" spans="1:7" hidden="1" x14ac:dyDescent="0.25">
      <c r="A3267" s="342" t="s">
        <v>324</v>
      </c>
      <c r="B3267" s="342" t="s">
        <v>355</v>
      </c>
      <c r="C3267" s="343" t="s">
        <v>25</v>
      </c>
      <c r="D3267" s="344">
        <v>0</v>
      </c>
      <c r="E3267" s="502">
        <v>5329.78</v>
      </c>
      <c r="F3267" s="499"/>
      <c r="G3267" s="344">
        <v>0</v>
      </c>
    </row>
    <row r="3268" spans="1:7" hidden="1" x14ac:dyDescent="0.25">
      <c r="A3268" s="342" t="s">
        <v>324</v>
      </c>
      <c r="B3268" s="342" t="s">
        <v>356</v>
      </c>
      <c r="C3268" s="343" t="s">
        <v>133</v>
      </c>
      <c r="D3268" s="344">
        <v>0</v>
      </c>
      <c r="E3268" s="502">
        <v>5329.78</v>
      </c>
      <c r="F3268" s="499"/>
      <c r="G3268" s="344">
        <v>0</v>
      </c>
    </row>
    <row r="3269" spans="1:7" hidden="1" x14ac:dyDescent="0.25">
      <c r="A3269" s="345" t="s">
        <v>2043</v>
      </c>
      <c r="B3269" s="345" t="s">
        <v>297</v>
      </c>
      <c r="C3269" s="346" t="s">
        <v>134</v>
      </c>
      <c r="D3269" s="347">
        <v>0</v>
      </c>
      <c r="E3269" s="503">
        <v>5329.78</v>
      </c>
      <c r="F3269" s="499"/>
      <c r="G3269" s="347">
        <v>0</v>
      </c>
    </row>
    <row r="3270" spans="1:7" hidden="1" x14ac:dyDescent="0.25">
      <c r="A3270" s="336" t="s">
        <v>352</v>
      </c>
      <c r="B3270" s="336" t="s">
        <v>1371</v>
      </c>
      <c r="C3270" s="337" t="s">
        <v>1372</v>
      </c>
      <c r="D3270" s="338">
        <v>0</v>
      </c>
      <c r="E3270" s="498">
        <v>9898.18</v>
      </c>
      <c r="F3270" s="499"/>
      <c r="G3270" s="338">
        <v>0</v>
      </c>
    </row>
    <row r="3271" spans="1:7" hidden="1" x14ac:dyDescent="0.25">
      <c r="A3271" s="339" t="s">
        <v>324</v>
      </c>
      <c r="B3271" s="339" t="s">
        <v>354</v>
      </c>
      <c r="C3271" s="340" t="s">
        <v>24</v>
      </c>
      <c r="D3271" s="341">
        <v>0</v>
      </c>
      <c r="E3271" s="506">
        <v>9898.18</v>
      </c>
      <c r="F3271" s="499"/>
      <c r="G3271" s="341">
        <v>0</v>
      </c>
    </row>
    <row r="3272" spans="1:7" hidden="1" x14ac:dyDescent="0.25">
      <c r="A3272" s="342" t="s">
        <v>324</v>
      </c>
      <c r="B3272" s="342" t="s">
        <v>355</v>
      </c>
      <c r="C3272" s="343" t="s">
        <v>25</v>
      </c>
      <c r="D3272" s="344">
        <v>0</v>
      </c>
      <c r="E3272" s="502">
        <v>9898.18</v>
      </c>
      <c r="F3272" s="499"/>
      <c r="G3272" s="344">
        <v>0</v>
      </c>
    </row>
    <row r="3273" spans="1:7" hidden="1" x14ac:dyDescent="0.25">
      <c r="A3273" s="342" t="s">
        <v>324</v>
      </c>
      <c r="B3273" s="342" t="s">
        <v>356</v>
      </c>
      <c r="C3273" s="343" t="s">
        <v>133</v>
      </c>
      <c r="D3273" s="344">
        <v>0</v>
      </c>
      <c r="E3273" s="502">
        <v>9898.18</v>
      </c>
      <c r="F3273" s="499"/>
      <c r="G3273" s="344">
        <v>0</v>
      </c>
    </row>
    <row r="3274" spans="1:7" hidden="1" x14ac:dyDescent="0.25">
      <c r="A3274" s="345" t="s">
        <v>2044</v>
      </c>
      <c r="B3274" s="345" t="s">
        <v>297</v>
      </c>
      <c r="C3274" s="346" t="s">
        <v>134</v>
      </c>
      <c r="D3274" s="347">
        <v>0</v>
      </c>
      <c r="E3274" s="503">
        <v>9898.18</v>
      </c>
      <c r="F3274" s="499"/>
      <c r="G3274" s="347">
        <v>0</v>
      </c>
    </row>
    <row r="3275" spans="1:7" hidden="1" x14ac:dyDescent="0.25">
      <c r="A3275" s="336" t="s">
        <v>352</v>
      </c>
      <c r="B3275" s="336" t="s">
        <v>1419</v>
      </c>
      <c r="C3275" s="337" t="s">
        <v>1420</v>
      </c>
      <c r="D3275" s="338">
        <v>0</v>
      </c>
      <c r="E3275" s="498">
        <v>5329.78</v>
      </c>
      <c r="F3275" s="499"/>
      <c r="G3275" s="338">
        <v>0</v>
      </c>
    </row>
    <row r="3276" spans="1:7" hidden="1" x14ac:dyDescent="0.25">
      <c r="A3276" s="339" t="s">
        <v>324</v>
      </c>
      <c r="B3276" s="339" t="s">
        <v>354</v>
      </c>
      <c r="C3276" s="340" t="s">
        <v>24</v>
      </c>
      <c r="D3276" s="341">
        <v>0</v>
      </c>
      <c r="E3276" s="506">
        <v>5329.78</v>
      </c>
      <c r="F3276" s="499"/>
      <c r="G3276" s="341">
        <v>0</v>
      </c>
    </row>
    <row r="3277" spans="1:7" hidden="1" x14ac:dyDescent="0.25">
      <c r="A3277" s="342" t="s">
        <v>324</v>
      </c>
      <c r="B3277" s="342" t="s">
        <v>355</v>
      </c>
      <c r="C3277" s="343" t="s">
        <v>25</v>
      </c>
      <c r="D3277" s="344">
        <v>0</v>
      </c>
      <c r="E3277" s="502">
        <v>5329.78</v>
      </c>
      <c r="F3277" s="499"/>
      <c r="G3277" s="344">
        <v>0</v>
      </c>
    </row>
    <row r="3278" spans="1:7" hidden="1" x14ac:dyDescent="0.25">
      <c r="A3278" s="342" t="s">
        <v>324</v>
      </c>
      <c r="B3278" s="342" t="s">
        <v>356</v>
      </c>
      <c r="C3278" s="343" t="s">
        <v>133</v>
      </c>
      <c r="D3278" s="344">
        <v>0</v>
      </c>
      <c r="E3278" s="502">
        <v>5329.78</v>
      </c>
      <c r="F3278" s="499"/>
      <c r="G3278" s="344">
        <v>0</v>
      </c>
    </row>
    <row r="3279" spans="1:7" hidden="1" x14ac:dyDescent="0.25">
      <c r="A3279" s="345" t="s">
        <v>2045</v>
      </c>
      <c r="B3279" s="345" t="s">
        <v>297</v>
      </c>
      <c r="C3279" s="346" t="s">
        <v>134</v>
      </c>
      <c r="D3279" s="347">
        <v>0</v>
      </c>
      <c r="E3279" s="503">
        <v>5329.78</v>
      </c>
      <c r="F3279" s="499"/>
      <c r="G3279" s="347">
        <v>0</v>
      </c>
    </row>
    <row r="3280" spans="1:7" hidden="1" x14ac:dyDescent="0.25">
      <c r="A3280" s="336" t="s">
        <v>352</v>
      </c>
      <c r="B3280" s="336" t="s">
        <v>1446</v>
      </c>
      <c r="C3280" s="337" t="s">
        <v>1447</v>
      </c>
      <c r="D3280" s="338">
        <v>0</v>
      </c>
      <c r="E3280" s="498">
        <v>14009.72</v>
      </c>
      <c r="F3280" s="499"/>
      <c r="G3280" s="338">
        <v>0</v>
      </c>
    </row>
    <row r="3281" spans="1:7" hidden="1" x14ac:dyDescent="0.25">
      <c r="A3281" s="339" t="s">
        <v>324</v>
      </c>
      <c r="B3281" s="339" t="s">
        <v>354</v>
      </c>
      <c r="C3281" s="340" t="s">
        <v>24</v>
      </c>
      <c r="D3281" s="341">
        <v>0</v>
      </c>
      <c r="E3281" s="506">
        <v>14009.72</v>
      </c>
      <c r="F3281" s="499"/>
      <c r="G3281" s="341">
        <v>0</v>
      </c>
    </row>
    <row r="3282" spans="1:7" hidden="1" x14ac:dyDescent="0.25">
      <c r="A3282" s="342" t="s">
        <v>324</v>
      </c>
      <c r="B3282" s="342" t="s">
        <v>355</v>
      </c>
      <c r="C3282" s="343" t="s">
        <v>25</v>
      </c>
      <c r="D3282" s="344">
        <v>0</v>
      </c>
      <c r="E3282" s="502">
        <v>14009.72</v>
      </c>
      <c r="F3282" s="499"/>
      <c r="G3282" s="344">
        <v>0</v>
      </c>
    </row>
    <row r="3283" spans="1:7" hidden="1" x14ac:dyDescent="0.25">
      <c r="A3283" s="342" t="s">
        <v>324</v>
      </c>
      <c r="B3283" s="342" t="s">
        <v>356</v>
      </c>
      <c r="C3283" s="343" t="s">
        <v>133</v>
      </c>
      <c r="D3283" s="344">
        <v>0</v>
      </c>
      <c r="E3283" s="502">
        <v>14009.72</v>
      </c>
      <c r="F3283" s="499"/>
      <c r="G3283" s="344">
        <v>0</v>
      </c>
    </row>
    <row r="3284" spans="1:7" hidden="1" x14ac:dyDescent="0.25">
      <c r="A3284" s="345" t="s">
        <v>2046</v>
      </c>
      <c r="B3284" s="345" t="s">
        <v>297</v>
      </c>
      <c r="C3284" s="346" t="s">
        <v>134</v>
      </c>
      <c r="D3284" s="347">
        <v>0</v>
      </c>
      <c r="E3284" s="503">
        <v>14009.72</v>
      </c>
      <c r="F3284" s="499"/>
      <c r="G3284" s="347">
        <v>0</v>
      </c>
    </row>
    <row r="3285" spans="1:7" hidden="1" x14ac:dyDescent="0.25">
      <c r="A3285" s="336" t="s">
        <v>352</v>
      </c>
      <c r="B3285" s="336" t="s">
        <v>1466</v>
      </c>
      <c r="C3285" s="337" t="s">
        <v>1467</v>
      </c>
      <c r="D3285" s="338">
        <v>0</v>
      </c>
      <c r="E3285" s="498">
        <v>10659.57</v>
      </c>
      <c r="F3285" s="499"/>
      <c r="G3285" s="338">
        <v>0</v>
      </c>
    </row>
    <row r="3286" spans="1:7" hidden="1" x14ac:dyDescent="0.25">
      <c r="A3286" s="339" t="s">
        <v>324</v>
      </c>
      <c r="B3286" s="339" t="s">
        <v>354</v>
      </c>
      <c r="C3286" s="340" t="s">
        <v>24</v>
      </c>
      <c r="D3286" s="341">
        <v>0</v>
      </c>
      <c r="E3286" s="506">
        <v>10659.57</v>
      </c>
      <c r="F3286" s="499"/>
      <c r="G3286" s="341">
        <v>0</v>
      </c>
    </row>
    <row r="3287" spans="1:7" hidden="1" x14ac:dyDescent="0.25">
      <c r="A3287" s="342" t="s">
        <v>324</v>
      </c>
      <c r="B3287" s="342" t="s">
        <v>355</v>
      </c>
      <c r="C3287" s="343" t="s">
        <v>25</v>
      </c>
      <c r="D3287" s="344">
        <v>0</v>
      </c>
      <c r="E3287" s="502">
        <v>10659.57</v>
      </c>
      <c r="F3287" s="499"/>
      <c r="G3287" s="344">
        <v>0</v>
      </c>
    </row>
    <row r="3288" spans="1:7" hidden="1" x14ac:dyDescent="0.25">
      <c r="A3288" s="342" t="s">
        <v>324</v>
      </c>
      <c r="B3288" s="342" t="s">
        <v>356</v>
      </c>
      <c r="C3288" s="343" t="s">
        <v>133</v>
      </c>
      <c r="D3288" s="344">
        <v>0</v>
      </c>
      <c r="E3288" s="502">
        <v>10659.57</v>
      </c>
      <c r="F3288" s="499"/>
      <c r="G3288" s="344">
        <v>0</v>
      </c>
    </row>
    <row r="3289" spans="1:7" hidden="1" x14ac:dyDescent="0.25">
      <c r="A3289" s="345" t="s">
        <v>2047</v>
      </c>
      <c r="B3289" s="345" t="s">
        <v>297</v>
      </c>
      <c r="C3289" s="346" t="s">
        <v>134</v>
      </c>
      <c r="D3289" s="347">
        <v>0</v>
      </c>
      <c r="E3289" s="503">
        <v>10659.57</v>
      </c>
      <c r="F3289" s="499"/>
      <c r="G3289" s="347">
        <v>0</v>
      </c>
    </row>
    <row r="3290" spans="1:7" hidden="1" x14ac:dyDescent="0.25">
      <c r="A3290" s="336" t="s">
        <v>352</v>
      </c>
      <c r="B3290" s="336" t="s">
        <v>1487</v>
      </c>
      <c r="C3290" s="337" t="s">
        <v>1488</v>
      </c>
      <c r="D3290" s="338">
        <v>0</v>
      </c>
      <c r="E3290" s="498">
        <v>9136.77</v>
      </c>
      <c r="F3290" s="499"/>
      <c r="G3290" s="338">
        <v>0</v>
      </c>
    </row>
    <row r="3291" spans="1:7" hidden="1" x14ac:dyDescent="0.25">
      <c r="A3291" s="339" t="s">
        <v>324</v>
      </c>
      <c r="B3291" s="339" t="s">
        <v>354</v>
      </c>
      <c r="C3291" s="340" t="s">
        <v>24</v>
      </c>
      <c r="D3291" s="341">
        <v>0</v>
      </c>
      <c r="E3291" s="506">
        <v>9136.77</v>
      </c>
      <c r="F3291" s="499"/>
      <c r="G3291" s="341">
        <v>0</v>
      </c>
    </row>
    <row r="3292" spans="1:7" hidden="1" x14ac:dyDescent="0.25">
      <c r="A3292" s="342" t="s">
        <v>324</v>
      </c>
      <c r="B3292" s="342" t="s">
        <v>355</v>
      </c>
      <c r="C3292" s="343" t="s">
        <v>25</v>
      </c>
      <c r="D3292" s="344">
        <v>0</v>
      </c>
      <c r="E3292" s="502">
        <v>9136.77</v>
      </c>
      <c r="F3292" s="499"/>
      <c r="G3292" s="344">
        <v>0</v>
      </c>
    </row>
    <row r="3293" spans="1:7" hidden="1" x14ac:dyDescent="0.25">
      <c r="A3293" s="342" t="s">
        <v>324</v>
      </c>
      <c r="B3293" s="342" t="s">
        <v>356</v>
      </c>
      <c r="C3293" s="343" t="s">
        <v>133</v>
      </c>
      <c r="D3293" s="344">
        <v>0</v>
      </c>
      <c r="E3293" s="502">
        <v>9136.77</v>
      </c>
      <c r="F3293" s="499"/>
      <c r="G3293" s="344">
        <v>0</v>
      </c>
    </row>
    <row r="3294" spans="1:7" hidden="1" x14ac:dyDescent="0.25">
      <c r="A3294" s="345" t="s">
        <v>2048</v>
      </c>
      <c r="B3294" s="345" t="s">
        <v>297</v>
      </c>
      <c r="C3294" s="346" t="s">
        <v>134</v>
      </c>
      <c r="D3294" s="347">
        <v>0</v>
      </c>
      <c r="E3294" s="503">
        <v>9136.77</v>
      </c>
      <c r="F3294" s="499"/>
      <c r="G3294" s="347">
        <v>0</v>
      </c>
    </row>
    <row r="3295" spans="1:7" hidden="1" x14ac:dyDescent="0.25">
      <c r="A3295" s="336" t="s">
        <v>352</v>
      </c>
      <c r="B3295" s="336" t="s">
        <v>1509</v>
      </c>
      <c r="C3295" s="337" t="s">
        <v>1510</v>
      </c>
      <c r="D3295" s="338">
        <v>0</v>
      </c>
      <c r="E3295" s="498">
        <v>4568.3900000000003</v>
      </c>
      <c r="F3295" s="499"/>
      <c r="G3295" s="338">
        <v>0</v>
      </c>
    </row>
    <row r="3296" spans="1:7" hidden="1" x14ac:dyDescent="0.25">
      <c r="A3296" s="339" t="s">
        <v>324</v>
      </c>
      <c r="B3296" s="339" t="s">
        <v>354</v>
      </c>
      <c r="C3296" s="340" t="s">
        <v>24</v>
      </c>
      <c r="D3296" s="341">
        <v>0</v>
      </c>
      <c r="E3296" s="506">
        <v>4568.3900000000003</v>
      </c>
      <c r="F3296" s="499"/>
      <c r="G3296" s="341">
        <v>0</v>
      </c>
    </row>
    <row r="3297" spans="1:7" hidden="1" x14ac:dyDescent="0.25">
      <c r="A3297" s="342" t="s">
        <v>324</v>
      </c>
      <c r="B3297" s="342" t="s">
        <v>355</v>
      </c>
      <c r="C3297" s="343" t="s">
        <v>25</v>
      </c>
      <c r="D3297" s="344">
        <v>0</v>
      </c>
      <c r="E3297" s="502">
        <v>4568.3900000000003</v>
      </c>
      <c r="F3297" s="499"/>
      <c r="G3297" s="344">
        <v>0</v>
      </c>
    </row>
    <row r="3298" spans="1:7" hidden="1" x14ac:dyDescent="0.25">
      <c r="A3298" s="342" t="s">
        <v>324</v>
      </c>
      <c r="B3298" s="342" t="s">
        <v>356</v>
      </c>
      <c r="C3298" s="343" t="s">
        <v>133</v>
      </c>
      <c r="D3298" s="344">
        <v>0</v>
      </c>
      <c r="E3298" s="502">
        <v>4568.3900000000003</v>
      </c>
      <c r="F3298" s="499"/>
      <c r="G3298" s="344">
        <v>0</v>
      </c>
    </row>
    <row r="3299" spans="1:7" hidden="1" x14ac:dyDescent="0.25">
      <c r="A3299" s="345" t="s">
        <v>2049</v>
      </c>
      <c r="B3299" s="345" t="s">
        <v>297</v>
      </c>
      <c r="C3299" s="346" t="s">
        <v>134</v>
      </c>
      <c r="D3299" s="347">
        <v>0</v>
      </c>
      <c r="E3299" s="503">
        <v>4568.3900000000003</v>
      </c>
      <c r="F3299" s="499"/>
      <c r="G3299" s="347">
        <v>0</v>
      </c>
    </row>
    <row r="3300" spans="1:7" hidden="1" x14ac:dyDescent="0.25">
      <c r="A3300" s="336" t="s">
        <v>352</v>
      </c>
      <c r="B3300" s="336" t="s">
        <v>1526</v>
      </c>
      <c r="C3300" s="337" t="s">
        <v>1527</v>
      </c>
      <c r="D3300" s="338">
        <v>0</v>
      </c>
      <c r="E3300" s="498">
        <v>4568.3900000000003</v>
      </c>
      <c r="F3300" s="499"/>
      <c r="G3300" s="338">
        <v>0</v>
      </c>
    </row>
    <row r="3301" spans="1:7" hidden="1" x14ac:dyDescent="0.25">
      <c r="A3301" s="339" t="s">
        <v>324</v>
      </c>
      <c r="B3301" s="339" t="s">
        <v>354</v>
      </c>
      <c r="C3301" s="340" t="s">
        <v>24</v>
      </c>
      <c r="D3301" s="341">
        <v>0</v>
      </c>
      <c r="E3301" s="506">
        <v>4568.3900000000003</v>
      </c>
      <c r="F3301" s="499"/>
      <c r="G3301" s="341">
        <v>0</v>
      </c>
    </row>
    <row r="3302" spans="1:7" hidden="1" x14ac:dyDescent="0.25">
      <c r="A3302" s="342" t="s">
        <v>324</v>
      </c>
      <c r="B3302" s="342" t="s">
        <v>355</v>
      </c>
      <c r="C3302" s="343" t="s">
        <v>25</v>
      </c>
      <c r="D3302" s="344">
        <v>0</v>
      </c>
      <c r="E3302" s="502">
        <v>4568.3900000000003</v>
      </c>
      <c r="F3302" s="499"/>
      <c r="G3302" s="344">
        <v>0</v>
      </c>
    </row>
    <row r="3303" spans="1:7" hidden="1" x14ac:dyDescent="0.25">
      <c r="A3303" s="342" t="s">
        <v>324</v>
      </c>
      <c r="B3303" s="342" t="s">
        <v>356</v>
      </c>
      <c r="C3303" s="343" t="s">
        <v>133</v>
      </c>
      <c r="D3303" s="344">
        <v>0</v>
      </c>
      <c r="E3303" s="502">
        <v>4568.3900000000003</v>
      </c>
      <c r="F3303" s="499"/>
      <c r="G3303" s="344">
        <v>0</v>
      </c>
    </row>
    <row r="3304" spans="1:7" hidden="1" x14ac:dyDescent="0.25">
      <c r="A3304" s="345" t="s">
        <v>2050</v>
      </c>
      <c r="B3304" s="345" t="s">
        <v>297</v>
      </c>
      <c r="C3304" s="346" t="s">
        <v>134</v>
      </c>
      <c r="D3304" s="347">
        <v>0</v>
      </c>
      <c r="E3304" s="503">
        <v>4568.3900000000003</v>
      </c>
      <c r="F3304" s="499"/>
      <c r="G3304" s="347">
        <v>0</v>
      </c>
    </row>
    <row r="3305" spans="1:7" hidden="1" x14ac:dyDescent="0.25">
      <c r="A3305" s="336" t="s">
        <v>352</v>
      </c>
      <c r="B3305" s="336" t="s">
        <v>967</v>
      </c>
      <c r="C3305" s="337" t="s">
        <v>968</v>
      </c>
      <c r="D3305" s="338">
        <v>0</v>
      </c>
      <c r="E3305" s="498">
        <v>7613.99</v>
      </c>
      <c r="F3305" s="499"/>
      <c r="G3305" s="338">
        <v>0</v>
      </c>
    </row>
    <row r="3306" spans="1:7" hidden="1" x14ac:dyDescent="0.25">
      <c r="A3306" s="339" t="s">
        <v>324</v>
      </c>
      <c r="B3306" s="339" t="s">
        <v>354</v>
      </c>
      <c r="C3306" s="340" t="s">
        <v>24</v>
      </c>
      <c r="D3306" s="341">
        <v>0</v>
      </c>
      <c r="E3306" s="506">
        <v>7613.99</v>
      </c>
      <c r="F3306" s="499"/>
      <c r="G3306" s="341">
        <v>0</v>
      </c>
    </row>
    <row r="3307" spans="1:7" hidden="1" x14ac:dyDescent="0.25">
      <c r="A3307" s="342" t="s">
        <v>324</v>
      </c>
      <c r="B3307" s="342" t="s">
        <v>355</v>
      </c>
      <c r="C3307" s="343" t="s">
        <v>25</v>
      </c>
      <c r="D3307" s="344">
        <v>0</v>
      </c>
      <c r="E3307" s="502">
        <v>7613.99</v>
      </c>
      <c r="F3307" s="499"/>
      <c r="G3307" s="344">
        <v>0</v>
      </c>
    </row>
    <row r="3308" spans="1:7" hidden="1" x14ac:dyDescent="0.25">
      <c r="A3308" s="342" t="s">
        <v>324</v>
      </c>
      <c r="B3308" s="342" t="s">
        <v>356</v>
      </c>
      <c r="C3308" s="343" t="s">
        <v>133</v>
      </c>
      <c r="D3308" s="344">
        <v>0</v>
      </c>
      <c r="E3308" s="502">
        <v>7613.99</v>
      </c>
      <c r="F3308" s="499"/>
      <c r="G3308" s="344">
        <v>0</v>
      </c>
    </row>
    <row r="3309" spans="1:7" hidden="1" x14ac:dyDescent="0.25">
      <c r="A3309" s="345" t="s">
        <v>2051</v>
      </c>
      <c r="B3309" s="345" t="s">
        <v>297</v>
      </c>
      <c r="C3309" s="346" t="s">
        <v>134</v>
      </c>
      <c r="D3309" s="347">
        <v>0</v>
      </c>
      <c r="E3309" s="503">
        <v>7613.99</v>
      </c>
      <c r="F3309" s="499"/>
      <c r="G3309" s="347">
        <v>0</v>
      </c>
    </row>
    <row r="3310" spans="1:7" hidden="1" x14ac:dyDescent="0.25">
      <c r="A3310" s="336" t="s">
        <v>352</v>
      </c>
      <c r="B3310" s="336" t="s">
        <v>991</v>
      </c>
      <c r="C3310" s="337" t="s">
        <v>992</v>
      </c>
      <c r="D3310" s="338">
        <v>0</v>
      </c>
      <c r="E3310" s="498">
        <v>13980.93</v>
      </c>
      <c r="F3310" s="499"/>
      <c r="G3310" s="338">
        <v>0</v>
      </c>
    </row>
    <row r="3311" spans="1:7" hidden="1" x14ac:dyDescent="0.25">
      <c r="A3311" s="339" t="s">
        <v>324</v>
      </c>
      <c r="B3311" s="339" t="s">
        <v>354</v>
      </c>
      <c r="C3311" s="340" t="s">
        <v>24</v>
      </c>
      <c r="D3311" s="341">
        <v>0</v>
      </c>
      <c r="E3311" s="506">
        <v>13980.93</v>
      </c>
      <c r="F3311" s="499"/>
      <c r="G3311" s="341">
        <v>0</v>
      </c>
    </row>
    <row r="3312" spans="1:7" hidden="1" x14ac:dyDescent="0.25">
      <c r="A3312" s="342" t="s">
        <v>324</v>
      </c>
      <c r="B3312" s="342" t="s">
        <v>355</v>
      </c>
      <c r="C3312" s="343" t="s">
        <v>25</v>
      </c>
      <c r="D3312" s="344">
        <v>0</v>
      </c>
      <c r="E3312" s="502">
        <v>13980.93</v>
      </c>
      <c r="F3312" s="499"/>
      <c r="G3312" s="344">
        <v>0</v>
      </c>
    </row>
    <row r="3313" spans="1:7" hidden="1" x14ac:dyDescent="0.25">
      <c r="A3313" s="342" t="s">
        <v>324</v>
      </c>
      <c r="B3313" s="342" t="s">
        <v>356</v>
      </c>
      <c r="C3313" s="343" t="s">
        <v>133</v>
      </c>
      <c r="D3313" s="344">
        <v>0</v>
      </c>
      <c r="E3313" s="502">
        <v>13980.93</v>
      </c>
      <c r="F3313" s="499"/>
      <c r="G3313" s="344">
        <v>0</v>
      </c>
    </row>
    <row r="3314" spans="1:7" hidden="1" x14ac:dyDescent="0.25">
      <c r="A3314" s="345" t="s">
        <v>2052</v>
      </c>
      <c r="B3314" s="345" t="s">
        <v>297</v>
      </c>
      <c r="C3314" s="346" t="s">
        <v>134</v>
      </c>
      <c r="D3314" s="347">
        <v>0</v>
      </c>
      <c r="E3314" s="503">
        <v>13980.93</v>
      </c>
      <c r="F3314" s="499"/>
      <c r="G3314" s="347">
        <v>0</v>
      </c>
    </row>
    <row r="3315" spans="1:7" hidden="1" x14ac:dyDescent="0.25">
      <c r="A3315" s="336" t="s">
        <v>352</v>
      </c>
      <c r="B3315" s="336" t="s">
        <v>1016</v>
      </c>
      <c r="C3315" s="337" t="s">
        <v>1017</v>
      </c>
      <c r="D3315" s="338">
        <v>0</v>
      </c>
      <c r="E3315" s="498">
        <v>9939.7000000000007</v>
      </c>
      <c r="F3315" s="499"/>
      <c r="G3315" s="338">
        <v>0</v>
      </c>
    </row>
    <row r="3316" spans="1:7" hidden="1" x14ac:dyDescent="0.25">
      <c r="A3316" s="339" t="s">
        <v>324</v>
      </c>
      <c r="B3316" s="339" t="s">
        <v>354</v>
      </c>
      <c r="C3316" s="340" t="s">
        <v>24</v>
      </c>
      <c r="D3316" s="341">
        <v>0</v>
      </c>
      <c r="E3316" s="506">
        <v>9939.7000000000007</v>
      </c>
      <c r="F3316" s="499"/>
      <c r="G3316" s="341">
        <v>0</v>
      </c>
    </row>
    <row r="3317" spans="1:7" hidden="1" x14ac:dyDescent="0.25">
      <c r="A3317" s="342" t="s">
        <v>324</v>
      </c>
      <c r="B3317" s="342" t="s">
        <v>355</v>
      </c>
      <c r="C3317" s="343" t="s">
        <v>25</v>
      </c>
      <c r="D3317" s="344">
        <v>0</v>
      </c>
      <c r="E3317" s="502">
        <v>9939.7000000000007</v>
      </c>
      <c r="F3317" s="499"/>
      <c r="G3317" s="344">
        <v>0</v>
      </c>
    </row>
    <row r="3318" spans="1:7" hidden="1" x14ac:dyDescent="0.25">
      <c r="A3318" s="342" t="s">
        <v>324</v>
      </c>
      <c r="B3318" s="342" t="s">
        <v>356</v>
      </c>
      <c r="C3318" s="343" t="s">
        <v>133</v>
      </c>
      <c r="D3318" s="344">
        <v>0</v>
      </c>
      <c r="E3318" s="502">
        <v>9939.7000000000007</v>
      </c>
      <c r="F3318" s="499"/>
      <c r="G3318" s="344">
        <v>0</v>
      </c>
    </row>
    <row r="3319" spans="1:7" hidden="1" x14ac:dyDescent="0.25">
      <c r="A3319" s="345" t="s">
        <v>2053</v>
      </c>
      <c r="B3319" s="345" t="s">
        <v>297</v>
      </c>
      <c r="C3319" s="346" t="s">
        <v>134</v>
      </c>
      <c r="D3319" s="347">
        <v>0</v>
      </c>
      <c r="E3319" s="503">
        <v>9939.7000000000007</v>
      </c>
      <c r="F3319" s="499"/>
      <c r="G3319" s="347">
        <v>0</v>
      </c>
    </row>
    <row r="3320" spans="1:7" hidden="1" x14ac:dyDescent="0.25">
      <c r="A3320" s="336" t="s">
        <v>352</v>
      </c>
      <c r="B3320" s="336" t="s">
        <v>1035</v>
      </c>
      <c r="C3320" s="337" t="s">
        <v>1036</v>
      </c>
      <c r="D3320" s="338">
        <v>0</v>
      </c>
      <c r="E3320" s="498">
        <v>29417.65</v>
      </c>
      <c r="F3320" s="499"/>
      <c r="G3320" s="338">
        <v>0</v>
      </c>
    </row>
    <row r="3321" spans="1:7" hidden="1" x14ac:dyDescent="0.25">
      <c r="A3321" s="339" t="s">
        <v>324</v>
      </c>
      <c r="B3321" s="339" t="s">
        <v>354</v>
      </c>
      <c r="C3321" s="340" t="s">
        <v>24</v>
      </c>
      <c r="D3321" s="341">
        <v>0</v>
      </c>
      <c r="E3321" s="506">
        <v>29417.65</v>
      </c>
      <c r="F3321" s="499"/>
      <c r="G3321" s="341">
        <v>0</v>
      </c>
    </row>
    <row r="3322" spans="1:7" hidden="1" x14ac:dyDescent="0.25">
      <c r="A3322" s="342" t="s">
        <v>324</v>
      </c>
      <c r="B3322" s="342" t="s">
        <v>355</v>
      </c>
      <c r="C3322" s="343" t="s">
        <v>25</v>
      </c>
      <c r="D3322" s="344">
        <v>0</v>
      </c>
      <c r="E3322" s="502">
        <v>29417.65</v>
      </c>
      <c r="F3322" s="499"/>
      <c r="G3322" s="344">
        <v>0</v>
      </c>
    </row>
    <row r="3323" spans="1:7" hidden="1" x14ac:dyDescent="0.25">
      <c r="A3323" s="342" t="s">
        <v>324</v>
      </c>
      <c r="B3323" s="342" t="s">
        <v>356</v>
      </c>
      <c r="C3323" s="343" t="s">
        <v>133</v>
      </c>
      <c r="D3323" s="344">
        <v>0</v>
      </c>
      <c r="E3323" s="502">
        <v>29417.65</v>
      </c>
      <c r="F3323" s="499"/>
      <c r="G3323" s="344">
        <v>0</v>
      </c>
    </row>
    <row r="3324" spans="1:7" hidden="1" x14ac:dyDescent="0.25">
      <c r="A3324" s="345" t="s">
        <v>2054</v>
      </c>
      <c r="B3324" s="345" t="s">
        <v>297</v>
      </c>
      <c r="C3324" s="346" t="s">
        <v>134</v>
      </c>
      <c r="D3324" s="347">
        <v>0</v>
      </c>
      <c r="E3324" s="503">
        <v>29417.65</v>
      </c>
      <c r="F3324" s="499"/>
      <c r="G3324" s="347">
        <v>0</v>
      </c>
    </row>
    <row r="3325" spans="1:7" hidden="1" x14ac:dyDescent="0.25">
      <c r="A3325" s="336" t="s">
        <v>352</v>
      </c>
      <c r="B3325" s="336" t="s">
        <v>1056</v>
      </c>
      <c r="C3325" s="337" t="s">
        <v>1057</v>
      </c>
      <c r="D3325" s="338">
        <v>0</v>
      </c>
      <c r="E3325" s="498">
        <v>17664.43</v>
      </c>
      <c r="F3325" s="499"/>
      <c r="G3325" s="338">
        <v>0</v>
      </c>
    </row>
    <row r="3326" spans="1:7" hidden="1" x14ac:dyDescent="0.25">
      <c r="A3326" s="339" t="s">
        <v>324</v>
      </c>
      <c r="B3326" s="339" t="s">
        <v>354</v>
      </c>
      <c r="C3326" s="340" t="s">
        <v>24</v>
      </c>
      <c r="D3326" s="341">
        <v>0</v>
      </c>
      <c r="E3326" s="506">
        <v>17664.43</v>
      </c>
      <c r="F3326" s="499"/>
      <c r="G3326" s="341">
        <v>0</v>
      </c>
    </row>
    <row r="3327" spans="1:7" hidden="1" x14ac:dyDescent="0.25">
      <c r="A3327" s="342" t="s">
        <v>324</v>
      </c>
      <c r="B3327" s="342" t="s">
        <v>355</v>
      </c>
      <c r="C3327" s="343" t="s">
        <v>25</v>
      </c>
      <c r="D3327" s="344">
        <v>0</v>
      </c>
      <c r="E3327" s="502">
        <v>17664.43</v>
      </c>
      <c r="F3327" s="499"/>
      <c r="G3327" s="344">
        <v>0</v>
      </c>
    </row>
    <row r="3328" spans="1:7" hidden="1" x14ac:dyDescent="0.25">
      <c r="A3328" s="342" t="s">
        <v>324</v>
      </c>
      <c r="B3328" s="342" t="s">
        <v>356</v>
      </c>
      <c r="C3328" s="343" t="s">
        <v>133</v>
      </c>
      <c r="D3328" s="344">
        <v>0</v>
      </c>
      <c r="E3328" s="502">
        <v>17664.43</v>
      </c>
      <c r="F3328" s="499"/>
      <c r="G3328" s="344">
        <v>0</v>
      </c>
    </row>
    <row r="3329" spans="1:7" hidden="1" x14ac:dyDescent="0.25">
      <c r="A3329" s="345" t="s">
        <v>2055</v>
      </c>
      <c r="B3329" s="345" t="s">
        <v>297</v>
      </c>
      <c r="C3329" s="346" t="s">
        <v>134</v>
      </c>
      <c r="D3329" s="347">
        <v>0</v>
      </c>
      <c r="E3329" s="503">
        <v>17664.43</v>
      </c>
      <c r="F3329" s="499"/>
      <c r="G3329" s="347">
        <v>0</v>
      </c>
    </row>
    <row r="3330" spans="1:7" hidden="1" x14ac:dyDescent="0.25">
      <c r="A3330" s="336" t="s">
        <v>352</v>
      </c>
      <c r="B3330" s="336" t="s">
        <v>353</v>
      </c>
      <c r="C3330" s="337" t="s">
        <v>339</v>
      </c>
      <c r="D3330" s="338">
        <v>1359714.85</v>
      </c>
      <c r="E3330" s="498">
        <v>0</v>
      </c>
      <c r="F3330" s="499"/>
      <c r="G3330" s="338">
        <v>0</v>
      </c>
    </row>
    <row r="3331" spans="1:7" hidden="1" x14ac:dyDescent="0.25">
      <c r="A3331" s="339" t="s">
        <v>324</v>
      </c>
      <c r="B3331" s="339" t="s">
        <v>354</v>
      </c>
      <c r="C3331" s="340" t="s">
        <v>24</v>
      </c>
      <c r="D3331" s="341">
        <v>1359714.85</v>
      </c>
      <c r="E3331" s="506">
        <v>0</v>
      </c>
      <c r="F3331" s="499"/>
      <c r="G3331" s="341">
        <v>0</v>
      </c>
    </row>
    <row r="3332" spans="1:7" hidden="1" x14ac:dyDescent="0.25">
      <c r="A3332" s="342" t="s">
        <v>324</v>
      </c>
      <c r="B3332" s="342" t="s">
        <v>355</v>
      </c>
      <c r="C3332" s="343" t="s">
        <v>25</v>
      </c>
      <c r="D3332" s="344">
        <v>1359714.85</v>
      </c>
      <c r="E3332" s="502">
        <v>0</v>
      </c>
      <c r="F3332" s="499"/>
      <c r="G3332" s="344">
        <v>0</v>
      </c>
    </row>
    <row r="3333" spans="1:7" hidden="1" x14ac:dyDescent="0.25">
      <c r="A3333" s="342" t="s">
        <v>324</v>
      </c>
      <c r="B3333" s="342" t="s">
        <v>356</v>
      </c>
      <c r="C3333" s="343" t="s">
        <v>133</v>
      </c>
      <c r="D3333" s="344">
        <v>1359714.85</v>
      </c>
      <c r="E3333" s="502">
        <v>0</v>
      </c>
      <c r="F3333" s="499"/>
      <c r="G3333" s="344">
        <v>0</v>
      </c>
    </row>
    <row r="3334" spans="1:7" hidden="1" x14ac:dyDescent="0.25">
      <c r="A3334" s="345" t="s">
        <v>2056</v>
      </c>
      <c r="B3334" s="345" t="s">
        <v>297</v>
      </c>
      <c r="C3334" s="346" t="s">
        <v>134</v>
      </c>
      <c r="D3334" s="347">
        <v>1359714.85</v>
      </c>
      <c r="E3334" s="503">
        <v>0</v>
      </c>
      <c r="F3334" s="499"/>
      <c r="G3334" s="347">
        <v>0</v>
      </c>
    </row>
    <row r="3335" spans="1:7" hidden="1" x14ac:dyDescent="0.25">
      <c r="A3335" s="327" t="s">
        <v>1254</v>
      </c>
      <c r="B3335" s="327" t="s">
        <v>2057</v>
      </c>
      <c r="C3335" s="328" t="s">
        <v>2058</v>
      </c>
      <c r="D3335" s="329">
        <v>642417.78</v>
      </c>
      <c r="E3335" s="507">
        <v>420487.38</v>
      </c>
      <c r="F3335" s="499"/>
      <c r="G3335" s="329">
        <v>65.453882674293354</v>
      </c>
    </row>
    <row r="3336" spans="1:7" hidden="1" x14ac:dyDescent="0.25">
      <c r="A3336" s="330" t="s">
        <v>349</v>
      </c>
      <c r="B3336" s="330" t="s">
        <v>350</v>
      </c>
      <c r="C3336" s="331" t="s">
        <v>351</v>
      </c>
      <c r="D3336" s="332">
        <v>642417.78</v>
      </c>
      <c r="E3336" s="504">
        <v>420487.38</v>
      </c>
      <c r="F3336" s="499"/>
      <c r="G3336" s="332">
        <v>65.453882674293354</v>
      </c>
    </row>
    <row r="3337" spans="1:7" hidden="1" x14ac:dyDescent="0.25">
      <c r="A3337" s="333" t="s">
        <v>349</v>
      </c>
      <c r="B3337" s="333" t="s">
        <v>62</v>
      </c>
      <c r="C3337" s="334" t="s">
        <v>351</v>
      </c>
      <c r="D3337" s="335">
        <v>642417.78</v>
      </c>
      <c r="E3337" s="505">
        <v>420487.38</v>
      </c>
      <c r="F3337" s="499"/>
      <c r="G3337" s="335">
        <v>65.453882674293354</v>
      </c>
    </row>
    <row r="3338" spans="1:7" hidden="1" x14ac:dyDescent="0.25">
      <c r="A3338" s="336" t="s">
        <v>352</v>
      </c>
      <c r="B3338" s="336" t="s">
        <v>353</v>
      </c>
      <c r="C3338" s="337" t="s">
        <v>339</v>
      </c>
      <c r="D3338" s="338">
        <v>642417.78</v>
      </c>
      <c r="E3338" s="498">
        <v>420487.38</v>
      </c>
      <c r="F3338" s="499"/>
      <c r="G3338" s="338">
        <v>65.453882674293354</v>
      </c>
    </row>
    <row r="3339" spans="1:7" hidden="1" x14ac:dyDescent="0.25">
      <c r="A3339" s="339" t="s">
        <v>324</v>
      </c>
      <c r="B3339" s="339" t="s">
        <v>354</v>
      </c>
      <c r="C3339" s="340" t="s">
        <v>24</v>
      </c>
      <c r="D3339" s="341">
        <v>642417.78</v>
      </c>
      <c r="E3339" s="506">
        <v>420487.38</v>
      </c>
      <c r="F3339" s="499"/>
      <c r="G3339" s="341">
        <v>65.453882674293354</v>
      </c>
    </row>
    <row r="3340" spans="1:7" hidden="1" x14ac:dyDescent="0.25">
      <c r="A3340" s="342" t="s">
        <v>324</v>
      </c>
      <c r="B3340" s="342" t="s">
        <v>447</v>
      </c>
      <c r="C3340" s="343" t="s">
        <v>164</v>
      </c>
      <c r="D3340" s="344">
        <v>642417.78</v>
      </c>
      <c r="E3340" s="502">
        <v>420487.38</v>
      </c>
      <c r="F3340" s="499"/>
      <c r="G3340" s="344">
        <v>65.453882674293354</v>
      </c>
    </row>
    <row r="3341" spans="1:7" hidden="1" x14ac:dyDescent="0.25">
      <c r="A3341" s="342" t="s">
        <v>324</v>
      </c>
      <c r="B3341" s="342" t="s">
        <v>2059</v>
      </c>
      <c r="C3341" s="343" t="s">
        <v>2060</v>
      </c>
      <c r="D3341" s="344">
        <v>642417.78</v>
      </c>
      <c r="E3341" s="502">
        <v>420487.38</v>
      </c>
      <c r="F3341" s="499"/>
      <c r="G3341" s="344">
        <v>65.453882674293354</v>
      </c>
    </row>
    <row r="3342" spans="1:7" ht="24" hidden="1" x14ac:dyDescent="0.25">
      <c r="A3342" s="345" t="s">
        <v>2061</v>
      </c>
      <c r="B3342" s="345" t="s">
        <v>2062</v>
      </c>
      <c r="C3342" s="346" t="s">
        <v>2063</v>
      </c>
      <c r="D3342" s="347">
        <v>642417.78</v>
      </c>
      <c r="E3342" s="503">
        <v>420487.38</v>
      </c>
      <c r="F3342" s="499"/>
      <c r="G3342" s="347">
        <v>65.453882674293354</v>
      </c>
    </row>
    <row r="3343" spans="1:7" hidden="1" x14ac:dyDescent="0.25">
      <c r="A3343" s="327" t="s">
        <v>1254</v>
      </c>
      <c r="B3343" s="327" t="s">
        <v>2064</v>
      </c>
      <c r="C3343" s="328" t="s">
        <v>2065</v>
      </c>
      <c r="D3343" s="329">
        <v>180000</v>
      </c>
      <c r="E3343" s="507">
        <v>0</v>
      </c>
      <c r="F3343" s="499"/>
      <c r="G3343" s="329">
        <v>0</v>
      </c>
    </row>
    <row r="3344" spans="1:7" hidden="1" x14ac:dyDescent="0.25">
      <c r="A3344" s="330" t="s">
        <v>349</v>
      </c>
      <c r="B3344" s="330" t="s">
        <v>350</v>
      </c>
      <c r="C3344" s="331" t="s">
        <v>351</v>
      </c>
      <c r="D3344" s="332">
        <v>180000</v>
      </c>
      <c r="E3344" s="504">
        <v>0</v>
      </c>
      <c r="F3344" s="499"/>
      <c r="G3344" s="332">
        <v>0</v>
      </c>
    </row>
    <row r="3345" spans="1:7" hidden="1" x14ac:dyDescent="0.25">
      <c r="A3345" s="333" t="s">
        <v>349</v>
      </c>
      <c r="B3345" s="333" t="s">
        <v>62</v>
      </c>
      <c r="C3345" s="334" t="s">
        <v>351</v>
      </c>
      <c r="D3345" s="335">
        <v>180000</v>
      </c>
      <c r="E3345" s="505">
        <v>0</v>
      </c>
      <c r="F3345" s="499"/>
      <c r="G3345" s="335">
        <v>0</v>
      </c>
    </row>
    <row r="3346" spans="1:7" hidden="1" x14ac:dyDescent="0.25">
      <c r="A3346" s="336" t="s">
        <v>352</v>
      </c>
      <c r="B3346" s="336" t="s">
        <v>353</v>
      </c>
      <c r="C3346" s="337" t="s">
        <v>339</v>
      </c>
      <c r="D3346" s="338">
        <v>180000</v>
      </c>
      <c r="E3346" s="498">
        <v>0</v>
      </c>
      <c r="F3346" s="499"/>
      <c r="G3346" s="338">
        <v>0</v>
      </c>
    </row>
    <row r="3347" spans="1:7" hidden="1" x14ac:dyDescent="0.25">
      <c r="A3347" s="339" t="s">
        <v>324</v>
      </c>
      <c r="B3347" s="339" t="s">
        <v>354</v>
      </c>
      <c r="C3347" s="340" t="s">
        <v>24</v>
      </c>
      <c r="D3347" s="341">
        <v>180000</v>
      </c>
      <c r="E3347" s="506">
        <v>0</v>
      </c>
      <c r="F3347" s="499"/>
      <c r="G3347" s="341">
        <v>0</v>
      </c>
    </row>
    <row r="3348" spans="1:7" hidden="1" x14ac:dyDescent="0.25">
      <c r="A3348" s="342" t="s">
        <v>324</v>
      </c>
      <c r="B3348" s="342" t="s">
        <v>1191</v>
      </c>
      <c r="C3348" s="343" t="s">
        <v>1192</v>
      </c>
      <c r="D3348" s="344">
        <v>180000</v>
      </c>
      <c r="E3348" s="502">
        <v>0</v>
      </c>
      <c r="F3348" s="499"/>
      <c r="G3348" s="344">
        <v>0</v>
      </c>
    </row>
    <row r="3349" spans="1:7" hidden="1" x14ac:dyDescent="0.25">
      <c r="A3349" s="342" t="s">
        <v>324</v>
      </c>
      <c r="B3349" s="342" t="s">
        <v>1779</v>
      </c>
      <c r="C3349" s="343" t="s">
        <v>1780</v>
      </c>
      <c r="D3349" s="344">
        <v>180000</v>
      </c>
      <c r="E3349" s="502">
        <v>0</v>
      </c>
      <c r="F3349" s="499"/>
      <c r="G3349" s="344">
        <v>0</v>
      </c>
    </row>
    <row r="3350" spans="1:7" hidden="1" x14ac:dyDescent="0.25">
      <c r="A3350" s="345" t="s">
        <v>2066</v>
      </c>
      <c r="B3350" s="345" t="s">
        <v>1782</v>
      </c>
      <c r="C3350" s="346" t="s">
        <v>1783</v>
      </c>
      <c r="D3350" s="347">
        <v>180000</v>
      </c>
      <c r="E3350" s="503">
        <v>0</v>
      </c>
      <c r="F3350" s="499"/>
      <c r="G3350" s="347">
        <v>0</v>
      </c>
    </row>
    <row r="3351" spans="1:7" hidden="1" x14ac:dyDescent="0.25">
      <c r="A3351" s="327" t="s">
        <v>1254</v>
      </c>
      <c r="B3351" s="327" t="s">
        <v>2067</v>
      </c>
      <c r="C3351" s="328" t="s">
        <v>2068</v>
      </c>
      <c r="D3351" s="329">
        <v>0</v>
      </c>
      <c r="E3351" s="507">
        <v>0</v>
      </c>
      <c r="F3351" s="499"/>
      <c r="G3351" s="329">
        <v>0</v>
      </c>
    </row>
    <row r="3352" spans="1:7" hidden="1" x14ac:dyDescent="0.25">
      <c r="A3352" s="330" t="s">
        <v>349</v>
      </c>
      <c r="B3352" s="330" t="s">
        <v>350</v>
      </c>
      <c r="C3352" s="331" t="s">
        <v>351</v>
      </c>
      <c r="D3352" s="332">
        <v>0</v>
      </c>
      <c r="E3352" s="504">
        <v>0</v>
      </c>
      <c r="F3352" s="499"/>
      <c r="G3352" s="332">
        <v>0</v>
      </c>
    </row>
    <row r="3353" spans="1:7" hidden="1" x14ac:dyDescent="0.25">
      <c r="A3353" s="333" t="s">
        <v>349</v>
      </c>
      <c r="B3353" s="333" t="s">
        <v>62</v>
      </c>
      <c r="C3353" s="334" t="s">
        <v>351</v>
      </c>
      <c r="D3353" s="335">
        <v>0</v>
      </c>
      <c r="E3353" s="505">
        <v>0</v>
      </c>
      <c r="F3353" s="499"/>
      <c r="G3353" s="335">
        <v>0</v>
      </c>
    </row>
    <row r="3354" spans="1:7" hidden="1" x14ac:dyDescent="0.25">
      <c r="A3354" s="336" t="s">
        <v>352</v>
      </c>
      <c r="B3354" s="336" t="s">
        <v>353</v>
      </c>
      <c r="C3354" s="337" t="s">
        <v>339</v>
      </c>
      <c r="D3354" s="338">
        <v>0</v>
      </c>
      <c r="E3354" s="498">
        <v>0</v>
      </c>
      <c r="F3354" s="499"/>
      <c r="G3354" s="338">
        <v>0</v>
      </c>
    </row>
    <row r="3355" spans="1:7" hidden="1" x14ac:dyDescent="0.25">
      <c r="A3355" s="339" t="s">
        <v>324</v>
      </c>
      <c r="B3355" s="339" t="s">
        <v>354</v>
      </c>
      <c r="C3355" s="340" t="s">
        <v>24</v>
      </c>
      <c r="D3355" s="341">
        <v>0</v>
      </c>
      <c r="E3355" s="506">
        <v>0</v>
      </c>
      <c r="F3355" s="499"/>
      <c r="G3355" s="341">
        <v>0</v>
      </c>
    </row>
    <row r="3356" spans="1:7" hidden="1" x14ac:dyDescent="0.25">
      <c r="A3356" s="342" t="s">
        <v>324</v>
      </c>
      <c r="B3356" s="342" t="s">
        <v>366</v>
      </c>
      <c r="C3356" s="343" t="s">
        <v>38</v>
      </c>
      <c r="D3356" s="344">
        <v>0</v>
      </c>
      <c r="E3356" s="502">
        <v>0</v>
      </c>
      <c r="F3356" s="499"/>
      <c r="G3356" s="344">
        <v>0</v>
      </c>
    </row>
    <row r="3357" spans="1:7" hidden="1" x14ac:dyDescent="0.25">
      <c r="A3357" s="342" t="s">
        <v>324</v>
      </c>
      <c r="B3357" s="342" t="s">
        <v>401</v>
      </c>
      <c r="C3357" s="343" t="s">
        <v>104</v>
      </c>
      <c r="D3357" s="344">
        <v>0</v>
      </c>
      <c r="E3357" s="502">
        <v>0</v>
      </c>
      <c r="F3357" s="499"/>
      <c r="G3357" s="344">
        <v>0</v>
      </c>
    </row>
    <row r="3358" spans="1:7" hidden="1" x14ac:dyDescent="0.25">
      <c r="A3358" s="345" t="s">
        <v>2069</v>
      </c>
      <c r="B3358" s="345" t="s">
        <v>296</v>
      </c>
      <c r="C3358" s="346" t="s">
        <v>104</v>
      </c>
      <c r="D3358" s="347">
        <v>0</v>
      </c>
      <c r="E3358" s="503">
        <v>0</v>
      </c>
      <c r="F3358" s="499"/>
      <c r="G3358" s="347">
        <v>0</v>
      </c>
    </row>
    <row r="3359" spans="1:7" hidden="1" x14ac:dyDescent="0.25">
      <c r="A3359" s="342" t="s">
        <v>324</v>
      </c>
      <c r="B3359" s="342" t="s">
        <v>1191</v>
      </c>
      <c r="C3359" s="343" t="s">
        <v>1192</v>
      </c>
      <c r="D3359" s="344">
        <v>0</v>
      </c>
      <c r="E3359" s="502">
        <v>0</v>
      </c>
      <c r="F3359" s="499"/>
      <c r="G3359" s="344">
        <v>0</v>
      </c>
    </row>
    <row r="3360" spans="1:7" hidden="1" x14ac:dyDescent="0.25">
      <c r="A3360" s="342" t="s">
        <v>324</v>
      </c>
      <c r="B3360" s="342" t="s">
        <v>1193</v>
      </c>
      <c r="C3360" s="343" t="s">
        <v>1194</v>
      </c>
      <c r="D3360" s="344">
        <v>0</v>
      </c>
      <c r="E3360" s="502">
        <v>0</v>
      </c>
      <c r="F3360" s="499"/>
      <c r="G3360" s="344">
        <v>0</v>
      </c>
    </row>
    <row r="3361" spans="1:7" hidden="1" x14ac:dyDescent="0.25">
      <c r="A3361" s="345" t="s">
        <v>2070</v>
      </c>
      <c r="B3361" s="345" t="s">
        <v>1693</v>
      </c>
      <c r="C3361" s="346" t="s">
        <v>1694</v>
      </c>
      <c r="D3361" s="347">
        <v>0</v>
      </c>
      <c r="E3361" s="503">
        <v>0</v>
      </c>
      <c r="F3361" s="499"/>
      <c r="G3361" s="347">
        <v>0</v>
      </c>
    </row>
    <row r="3362" spans="1:7" hidden="1" x14ac:dyDescent="0.25">
      <c r="A3362" s="342" t="s">
        <v>324</v>
      </c>
      <c r="B3362" s="342" t="s">
        <v>1632</v>
      </c>
      <c r="C3362" s="343" t="s">
        <v>167</v>
      </c>
      <c r="D3362" s="344">
        <v>0</v>
      </c>
      <c r="E3362" s="502">
        <v>0</v>
      </c>
      <c r="F3362" s="499"/>
      <c r="G3362" s="344">
        <v>0</v>
      </c>
    </row>
    <row r="3363" spans="1:7" hidden="1" x14ac:dyDescent="0.25">
      <c r="A3363" s="342" t="s">
        <v>324</v>
      </c>
      <c r="B3363" s="342" t="s">
        <v>1749</v>
      </c>
      <c r="C3363" s="343" t="s">
        <v>168</v>
      </c>
      <c r="D3363" s="344">
        <v>0</v>
      </c>
      <c r="E3363" s="502">
        <v>0</v>
      </c>
      <c r="F3363" s="499"/>
      <c r="G3363" s="344">
        <v>0</v>
      </c>
    </row>
    <row r="3364" spans="1:7" hidden="1" x14ac:dyDescent="0.25">
      <c r="A3364" s="345" t="s">
        <v>2071</v>
      </c>
      <c r="B3364" s="345" t="s">
        <v>1751</v>
      </c>
      <c r="C3364" s="346" t="s">
        <v>169</v>
      </c>
      <c r="D3364" s="347">
        <v>0</v>
      </c>
      <c r="E3364" s="503">
        <v>0</v>
      </c>
      <c r="F3364" s="499"/>
      <c r="G3364" s="347">
        <v>0</v>
      </c>
    </row>
    <row r="3365" spans="1:7" hidden="1" x14ac:dyDescent="0.25">
      <c r="A3365" s="327" t="s">
        <v>1254</v>
      </c>
      <c r="B3365" s="327" t="s">
        <v>2072</v>
      </c>
      <c r="C3365" s="328" t="s">
        <v>1180</v>
      </c>
      <c r="D3365" s="329">
        <v>10000000</v>
      </c>
      <c r="E3365" s="507">
        <v>10000000</v>
      </c>
      <c r="F3365" s="499"/>
      <c r="G3365" s="329">
        <v>100</v>
      </c>
    </row>
    <row r="3366" spans="1:7" hidden="1" x14ac:dyDescent="0.25">
      <c r="A3366" s="330" t="s">
        <v>349</v>
      </c>
      <c r="B3366" s="330" t="s">
        <v>350</v>
      </c>
      <c r="C3366" s="331" t="s">
        <v>351</v>
      </c>
      <c r="D3366" s="332">
        <v>10000000</v>
      </c>
      <c r="E3366" s="504">
        <v>10000000</v>
      </c>
      <c r="F3366" s="499"/>
      <c r="G3366" s="332">
        <v>100</v>
      </c>
    </row>
    <row r="3367" spans="1:7" hidden="1" x14ac:dyDescent="0.25">
      <c r="A3367" s="333" t="s">
        <v>349</v>
      </c>
      <c r="B3367" s="333" t="s">
        <v>62</v>
      </c>
      <c r="C3367" s="334" t="s">
        <v>351</v>
      </c>
      <c r="D3367" s="335">
        <v>10000000</v>
      </c>
      <c r="E3367" s="505">
        <v>10000000</v>
      </c>
      <c r="F3367" s="499"/>
      <c r="G3367" s="335">
        <v>100</v>
      </c>
    </row>
    <row r="3368" spans="1:7" hidden="1" x14ac:dyDescent="0.25">
      <c r="A3368" s="336" t="s">
        <v>352</v>
      </c>
      <c r="B3368" s="336" t="s">
        <v>353</v>
      </c>
      <c r="C3368" s="337" t="s">
        <v>339</v>
      </c>
      <c r="D3368" s="338">
        <v>10000000</v>
      </c>
      <c r="E3368" s="498">
        <v>10000000</v>
      </c>
      <c r="F3368" s="499"/>
      <c r="G3368" s="338">
        <v>100</v>
      </c>
    </row>
    <row r="3369" spans="1:7" hidden="1" x14ac:dyDescent="0.25">
      <c r="A3369" s="339" t="s">
        <v>324</v>
      </c>
      <c r="B3369" s="339" t="s">
        <v>2073</v>
      </c>
      <c r="C3369" s="340" t="s">
        <v>33</v>
      </c>
      <c r="D3369" s="341">
        <v>10000000</v>
      </c>
      <c r="E3369" s="506">
        <v>10000000</v>
      </c>
      <c r="F3369" s="499"/>
      <c r="G3369" s="341">
        <v>100</v>
      </c>
    </row>
    <row r="3370" spans="1:7" hidden="1" x14ac:dyDescent="0.25">
      <c r="A3370" s="342" t="s">
        <v>324</v>
      </c>
      <c r="B3370" s="342" t="s">
        <v>2074</v>
      </c>
      <c r="C3370" s="343" t="s">
        <v>41</v>
      </c>
      <c r="D3370" s="344">
        <v>10000000</v>
      </c>
      <c r="E3370" s="502">
        <v>10000000</v>
      </c>
      <c r="F3370" s="499"/>
      <c r="G3370" s="344">
        <v>100</v>
      </c>
    </row>
    <row r="3371" spans="1:7" ht="24" hidden="1" x14ac:dyDescent="0.25">
      <c r="A3371" s="342" t="s">
        <v>324</v>
      </c>
      <c r="B3371" s="342" t="s">
        <v>2075</v>
      </c>
      <c r="C3371" s="343" t="s">
        <v>2076</v>
      </c>
      <c r="D3371" s="344">
        <v>10000000</v>
      </c>
      <c r="E3371" s="502">
        <v>10000000</v>
      </c>
      <c r="F3371" s="499"/>
      <c r="G3371" s="344">
        <v>100</v>
      </c>
    </row>
    <row r="3372" spans="1:7" hidden="1" x14ac:dyDescent="0.25">
      <c r="A3372" s="345" t="s">
        <v>2077</v>
      </c>
      <c r="B3372" s="345" t="s">
        <v>2078</v>
      </c>
      <c r="C3372" s="346" t="s">
        <v>2079</v>
      </c>
      <c r="D3372" s="347">
        <v>10000000</v>
      </c>
      <c r="E3372" s="503">
        <v>10000000</v>
      </c>
      <c r="F3372" s="499"/>
      <c r="G3372" s="347">
        <v>100</v>
      </c>
    </row>
    <row r="3373" spans="1:7" hidden="1" x14ac:dyDescent="0.25">
      <c r="A3373" s="342" t="s">
        <v>324</v>
      </c>
      <c r="B3373" s="342" t="s">
        <v>2080</v>
      </c>
      <c r="C3373" s="343" t="s">
        <v>2081</v>
      </c>
      <c r="D3373" s="344">
        <v>0</v>
      </c>
      <c r="E3373" s="502">
        <v>0</v>
      </c>
      <c r="F3373" s="499"/>
      <c r="G3373" s="344">
        <v>0</v>
      </c>
    </row>
    <row r="3374" spans="1:7" hidden="1" x14ac:dyDescent="0.25">
      <c r="A3374" s="345" t="s">
        <v>2082</v>
      </c>
      <c r="B3374" s="345" t="s">
        <v>2083</v>
      </c>
      <c r="C3374" s="346" t="s">
        <v>2079</v>
      </c>
      <c r="D3374" s="347">
        <v>0</v>
      </c>
      <c r="E3374" s="503">
        <v>0</v>
      </c>
      <c r="F3374" s="499"/>
      <c r="G3374" s="347">
        <v>0</v>
      </c>
    </row>
    <row r="3375" spans="1:7" hidden="1" x14ac:dyDescent="0.25">
      <c r="A3375" s="327" t="s">
        <v>1254</v>
      </c>
      <c r="B3375" s="327" t="s">
        <v>2084</v>
      </c>
      <c r="C3375" s="328" t="s">
        <v>142</v>
      </c>
      <c r="D3375" s="329">
        <v>0</v>
      </c>
      <c r="E3375" s="507">
        <v>0</v>
      </c>
      <c r="F3375" s="499"/>
      <c r="G3375" s="329">
        <v>0</v>
      </c>
    </row>
    <row r="3376" spans="1:7" hidden="1" x14ac:dyDescent="0.25">
      <c r="A3376" s="330" t="s">
        <v>349</v>
      </c>
      <c r="B3376" s="330" t="s">
        <v>350</v>
      </c>
      <c r="C3376" s="331" t="s">
        <v>351</v>
      </c>
      <c r="D3376" s="332">
        <v>0</v>
      </c>
      <c r="E3376" s="504">
        <v>0</v>
      </c>
      <c r="F3376" s="499"/>
      <c r="G3376" s="332">
        <v>0</v>
      </c>
    </row>
    <row r="3377" spans="1:7" hidden="1" x14ac:dyDescent="0.25">
      <c r="A3377" s="333" t="s">
        <v>349</v>
      </c>
      <c r="B3377" s="333" t="s">
        <v>62</v>
      </c>
      <c r="C3377" s="334" t="s">
        <v>351</v>
      </c>
      <c r="D3377" s="335">
        <v>0</v>
      </c>
      <c r="E3377" s="505">
        <v>0</v>
      </c>
      <c r="F3377" s="499"/>
      <c r="G3377" s="335">
        <v>0</v>
      </c>
    </row>
    <row r="3378" spans="1:7" hidden="1" x14ac:dyDescent="0.25">
      <c r="A3378" s="336" t="s">
        <v>352</v>
      </c>
      <c r="B3378" s="336" t="s">
        <v>353</v>
      </c>
      <c r="C3378" s="337" t="s">
        <v>339</v>
      </c>
      <c r="D3378" s="338">
        <v>0</v>
      </c>
      <c r="E3378" s="498">
        <v>0</v>
      </c>
      <c r="F3378" s="499"/>
      <c r="G3378" s="338">
        <v>0</v>
      </c>
    </row>
    <row r="3379" spans="1:7" hidden="1" x14ac:dyDescent="0.25">
      <c r="A3379" s="339" t="s">
        <v>324</v>
      </c>
      <c r="B3379" s="339" t="s">
        <v>354</v>
      </c>
      <c r="C3379" s="340" t="s">
        <v>24</v>
      </c>
      <c r="D3379" s="341">
        <v>0</v>
      </c>
      <c r="E3379" s="506">
        <v>0</v>
      </c>
      <c r="F3379" s="499"/>
      <c r="G3379" s="341">
        <v>0</v>
      </c>
    </row>
    <row r="3380" spans="1:7" hidden="1" x14ac:dyDescent="0.25">
      <c r="A3380" s="342" t="s">
        <v>324</v>
      </c>
      <c r="B3380" s="342" t="s">
        <v>366</v>
      </c>
      <c r="C3380" s="343" t="s">
        <v>38</v>
      </c>
      <c r="D3380" s="344">
        <v>0</v>
      </c>
      <c r="E3380" s="502">
        <v>0</v>
      </c>
      <c r="F3380" s="499"/>
      <c r="G3380" s="344">
        <v>0</v>
      </c>
    </row>
    <row r="3381" spans="1:7" hidden="1" x14ac:dyDescent="0.25">
      <c r="A3381" s="342" t="s">
        <v>324</v>
      </c>
      <c r="B3381" s="342" t="s">
        <v>429</v>
      </c>
      <c r="C3381" s="343" t="s">
        <v>110</v>
      </c>
      <c r="D3381" s="344">
        <v>0</v>
      </c>
      <c r="E3381" s="502">
        <v>0</v>
      </c>
      <c r="F3381" s="499"/>
      <c r="G3381" s="344">
        <v>0</v>
      </c>
    </row>
    <row r="3382" spans="1:7" hidden="1" x14ac:dyDescent="0.25">
      <c r="A3382" s="345" t="s">
        <v>2085</v>
      </c>
      <c r="B3382" s="345" t="s">
        <v>436</v>
      </c>
      <c r="C3382" s="346" t="s">
        <v>98</v>
      </c>
      <c r="D3382" s="347">
        <v>0</v>
      </c>
      <c r="E3382" s="503">
        <v>0</v>
      </c>
      <c r="F3382" s="499"/>
      <c r="G3382" s="347">
        <v>0</v>
      </c>
    </row>
    <row r="3383" spans="1:7" hidden="1" x14ac:dyDescent="0.25">
      <c r="A3383" s="342" t="s">
        <v>324</v>
      </c>
      <c r="B3383" s="342" t="s">
        <v>401</v>
      </c>
      <c r="C3383" s="343" t="s">
        <v>104</v>
      </c>
      <c r="D3383" s="344">
        <v>0</v>
      </c>
      <c r="E3383" s="502">
        <v>0</v>
      </c>
      <c r="F3383" s="499"/>
      <c r="G3383" s="344">
        <v>0</v>
      </c>
    </row>
    <row r="3384" spans="1:7" hidden="1" x14ac:dyDescent="0.25">
      <c r="A3384" s="345" t="s">
        <v>2086</v>
      </c>
      <c r="B3384" s="345" t="s">
        <v>296</v>
      </c>
      <c r="C3384" s="346" t="s">
        <v>104</v>
      </c>
      <c r="D3384" s="347">
        <v>0</v>
      </c>
      <c r="E3384" s="503">
        <v>0</v>
      </c>
      <c r="F3384" s="499"/>
      <c r="G3384" s="347">
        <v>0</v>
      </c>
    </row>
    <row r="3385" spans="1:7" hidden="1" x14ac:dyDescent="0.25">
      <c r="A3385" s="342" t="s">
        <v>324</v>
      </c>
      <c r="B3385" s="342" t="s">
        <v>1632</v>
      </c>
      <c r="C3385" s="343" t="s">
        <v>167</v>
      </c>
      <c r="D3385" s="344">
        <v>0</v>
      </c>
      <c r="E3385" s="502">
        <v>0</v>
      </c>
      <c r="F3385" s="499"/>
      <c r="G3385" s="344">
        <v>0</v>
      </c>
    </row>
    <row r="3386" spans="1:7" hidden="1" x14ac:dyDescent="0.25">
      <c r="A3386" s="342" t="s">
        <v>324</v>
      </c>
      <c r="B3386" s="342" t="s">
        <v>1749</v>
      </c>
      <c r="C3386" s="343" t="s">
        <v>168</v>
      </c>
      <c r="D3386" s="344">
        <v>0</v>
      </c>
      <c r="E3386" s="502">
        <v>0</v>
      </c>
      <c r="F3386" s="499"/>
      <c r="G3386" s="344">
        <v>0</v>
      </c>
    </row>
    <row r="3387" spans="1:7" hidden="1" x14ac:dyDescent="0.25">
      <c r="A3387" s="345" t="s">
        <v>2087</v>
      </c>
      <c r="B3387" s="345" t="s">
        <v>1751</v>
      </c>
      <c r="C3387" s="346" t="s">
        <v>169</v>
      </c>
      <c r="D3387" s="347">
        <v>0</v>
      </c>
      <c r="E3387" s="503">
        <v>0</v>
      </c>
      <c r="F3387" s="499"/>
      <c r="G3387" s="347">
        <v>0</v>
      </c>
    </row>
    <row r="3388" spans="1:7" x14ac:dyDescent="0.25">
      <c r="A3388" s="327" t="s">
        <v>1254</v>
      </c>
      <c r="B3388" s="327" t="s">
        <v>2088</v>
      </c>
      <c r="C3388" s="328" t="s">
        <v>145</v>
      </c>
      <c r="D3388" s="329">
        <v>356086.8</v>
      </c>
      <c r="E3388" s="507">
        <v>176086.8</v>
      </c>
      <c r="F3388" s="499"/>
      <c r="G3388" s="329">
        <v>49.450527231000983</v>
      </c>
    </row>
    <row r="3389" spans="1:7" x14ac:dyDescent="0.25">
      <c r="A3389" s="330" t="s">
        <v>349</v>
      </c>
      <c r="B3389" s="330" t="s">
        <v>350</v>
      </c>
      <c r="C3389" s="331" t="s">
        <v>351</v>
      </c>
      <c r="D3389" s="332">
        <v>356086.8</v>
      </c>
      <c r="E3389" s="504">
        <v>176086.8</v>
      </c>
      <c r="F3389" s="499"/>
      <c r="G3389" s="332">
        <v>49.450527231000983</v>
      </c>
    </row>
    <row r="3390" spans="1:7" x14ac:dyDescent="0.25">
      <c r="A3390" s="333" t="s">
        <v>349</v>
      </c>
      <c r="B3390" s="333" t="s">
        <v>62</v>
      </c>
      <c r="C3390" s="334" t="s">
        <v>351</v>
      </c>
      <c r="D3390" s="335">
        <v>356086.8</v>
      </c>
      <c r="E3390" s="505">
        <v>176086.8</v>
      </c>
      <c r="F3390" s="499"/>
      <c r="G3390" s="335">
        <v>49.450527231000983</v>
      </c>
    </row>
    <row r="3391" spans="1:7" hidden="1" x14ac:dyDescent="0.25">
      <c r="A3391" s="336" t="s">
        <v>352</v>
      </c>
      <c r="B3391" s="336" t="s">
        <v>411</v>
      </c>
      <c r="C3391" s="337" t="s">
        <v>412</v>
      </c>
      <c r="D3391" s="338">
        <v>3913.04</v>
      </c>
      <c r="E3391" s="498">
        <v>3913.04</v>
      </c>
      <c r="F3391" s="499"/>
      <c r="G3391" s="338">
        <v>100</v>
      </c>
    </row>
    <row r="3392" spans="1:7" hidden="1" x14ac:dyDescent="0.25">
      <c r="A3392" s="339" t="s">
        <v>324</v>
      </c>
      <c r="B3392" s="339" t="s">
        <v>354</v>
      </c>
      <c r="C3392" s="340" t="s">
        <v>24</v>
      </c>
      <c r="D3392" s="341">
        <v>3913.04</v>
      </c>
      <c r="E3392" s="506">
        <v>3913.04</v>
      </c>
      <c r="F3392" s="499"/>
      <c r="G3392" s="341">
        <v>100</v>
      </c>
    </row>
    <row r="3393" spans="1:13" hidden="1" x14ac:dyDescent="0.25">
      <c r="A3393" s="342" t="s">
        <v>324</v>
      </c>
      <c r="B3393" s="342" t="s">
        <v>366</v>
      </c>
      <c r="C3393" s="343" t="s">
        <v>38</v>
      </c>
      <c r="D3393" s="344">
        <v>3913.04</v>
      </c>
      <c r="E3393" s="502">
        <v>3913.04</v>
      </c>
      <c r="F3393" s="499"/>
      <c r="G3393" s="344">
        <v>100</v>
      </c>
    </row>
    <row r="3394" spans="1:13" hidden="1" x14ac:dyDescent="0.25">
      <c r="A3394" s="342" t="s">
        <v>324</v>
      </c>
      <c r="B3394" s="342" t="s">
        <v>429</v>
      </c>
      <c r="C3394" s="343" t="s">
        <v>110</v>
      </c>
      <c r="D3394" s="344">
        <v>3913.04</v>
      </c>
      <c r="E3394" s="502">
        <v>3913.04</v>
      </c>
      <c r="F3394" s="499"/>
      <c r="G3394" s="344">
        <v>100</v>
      </c>
    </row>
    <row r="3395" spans="1:13" hidden="1" x14ac:dyDescent="0.25">
      <c r="A3395" s="345" t="s">
        <v>2089</v>
      </c>
      <c r="B3395" s="345" t="s">
        <v>436</v>
      </c>
      <c r="C3395" s="346" t="s">
        <v>98</v>
      </c>
      <c r="D3395" s="347">
        <v>3913.04</v>
      </c>
      <c r="E3395" s="503">
        <v>3913.04</v>
      </c>
      <c r="F3395" s="499"/>
      <c r="G3395" s="347">
        <v>100</v>
      </c>
    </row>
    <row r="3396" spans="1:13" hidden="1" x14ac:dyDescent="0.25">
      <c r="A3396" s="336" t="s">
        <v>352</v>
      </c>
      <c r="B3396" s="336" t="s">
        <v>452</v>
      </c>
      <c r="C3396" s="337" t="s">
        <v>453</v>
      </c>
      <c r="D3396" s="338">
        <v>3913.04</v>
      </c>
      <c r="E3396" s="498">
        <v>3913.04</v>
      </c>
      <c r="F3396" s="499"/>
      <c r="G3396" s="338">
        <v>100</v>
      </c>
    </row>
    <row r="3397" spans="1:13" hidden="1" x14ac:dyDescent="0.25">
      <c r="A3397" s="339" t="s">
        <v>324</v>
      </c>
      <c r="B3397" s="339" t="s">
        <v>354</v>
      </c>
      <c r="C3397" s="340" t="s">
        <v>24</v>
      </c>
      <c r="D3397" s="341">
        <v>3913.04</v>
      </c>
      <c r="E3397" s="506">
        <v>3913.04</v>
      </c>
      <c r="F3397" s="499"/>
      <c r="G3397" s="341">
        <v>100</v>
      </c>
    </row>
    <row r="3398" spans="1:13" hidden="1" x14ac:dyDescent="0.25">
      <c r="A3398" s="342" t="s">
        <v>324</v>
      </c>
      <c r="B3398" s="342" t="s">
        <v>366</v>
      </c>
      <c r="C3398" s="343" t="s">
        <v>38</v>
      </c>
      <c r="D3398" s="344">
        <v>3913.04</v>
      </c>
      <c r="E3398" s="502">
        <v>3913.04</v>
      </c>
      <c r="F3398" s="499"/>
      <c r="G3398" s="344">
        <v>100</v>
      </c>
    </row>
    <row r="3399" spans="1:13" hidden="1" x14ac:dyDescent="0.25">
      <c r="A3399" s="342" t="s">
        <v>324</v>
      </c>
      <c r="B3399" s="342" t="s">
        <v>429</v>
      </c>
      <c r="C3399" s="343" t="s">
        <v>110</v>
      </c>
      <c r="D3399" s="344">
        <v>3913.04</v>
      </c>
      <c r="E3399" s="502">
        <v>3913.04</v>
      </c>
      <c r="F3399" s="499"/>
      <c r="G3399" s="344">
        <v>100</v>
      </c>
    </row>
    <row r="3400" spans="1:13" hidden="1" x14ac:dyDescent="0.25">
      <c r="A3400" s="345" t="s">
        <v>2090</v>
      </c>
      <c r="B3400" s="345" t="s">
        <v>436</v>
      </c>
      <c r="C3400" s="346" t="s">
        <v>98</v>
      </c>
      <c r="D3400" s="347">
        <v>3913.04</v>
      </c>
      <c r="E3400" s="503">
        <v>3913.04</v>
      </c>
      <c r="F3400" s="499"/>
      <c r="G3400" s="347">
        <v>100</v>
      </c>
    </row>
    <row r="3401" spans="1:13" x14ac:dyDescent="0.25">
      <c r="A3401" s="336" t="s">
        <v>352</v>
      </c>
      <c r="B3401" s="336" t="s">
        <v>477</v>
      </c>
      <c r="C3401" s="337" t="s">
        <v>478</v>
      </c>
      <c r="D3401" s="338">
        <v>3913.04</v>
      </c>
      <c r="E3401" s="498">
        <v>3913.04</v>
      </c>
      <c r="F3401" s="499"/>
      <c r="G3401" s="338">
        <v>100</v>
      </c>
      <c r="L3401" s="502"/>
      <c r="M3401" s="499"/>
    </row>
    <row r="3402" spans="1:13" x14ac:dyDescent="0.25">
      <c r="A3402" s="339" t="s">
        <v>324</v>
      </c>
      <c r="B3402" s="339" t="s">
        <v>354</v>
      </c>
      <c r="C3402" s="340" t="s">
        <v>24</v>
      </c>
      <c r="D3402" s="341">
        <v>3913.04</v>
      </c>
      <c r="E3402" s="506">
        <v>3913.04</v>
      </c>
      <c r="F3402" s="499"/>
      <c r="G3402" s="341">
        <v>100</v>
      </c>
      <c r="L3402" s="502"/>
      <c r="M3402" s="499"/>
    </row>
    <row r="3403" spans="1:13" x14ac:dyDescent="0.25">
      <c r="A3403" s="342" t="s">
        <v>324</v>
      </c>
      <c r="B3403" s="342" t="s">
        <v>366</v>
      </c>
      <c r="C3403" s="343" t="s">
        <v>38</v>
      </c>
      <c r="D3403" s="344">
        <v>3913.04</v>
      </c>
      <c r="E3403" s="502">
        <v>3913.04</v>
      </c>
      <c r="F3403" s="499"/>
      <c r="G3403" s="344">
        <v>100</v>
      </c>
      <c r="L3403" s="502"/>
      <c r="M3403" s="499"/>
    </row>
    <row r="3404" spans="1:13" x14ac:dyDescent="0.25">
      <c r="A3404" s="342" t="s">
        <v>324</v>
      </c>
      <c r="B3404" s="342" t="s">
        <v>429</v>
      </c>
      <c r="C3404" s="343" t="s">
        <v>110</v>
      </c>
      <c r="D3404" s="344">
        <v>3913.04</v>
      </c>
      <c r="E3404" s="502">
        <v>3913.04</v>
      </c>
      <c r="F3404" s="499"/>
      <c r="G3404" s="344">
        <v>100</v>
      </c>
      <c r="L3404" s="502"/>
      <c r="M3404" s="499"/>
    </row>
    <row r="3405" spans="1:13" x14ac:dyDescent="0.25">
      <c r="A3405" s="345" t="s">
        <v>2091</v>
      </c>
      <c r="B3405" s="345" t="s">
        <v>436</v>
      </c>
      <c r="C3405" s="346" t="s">
        <v>98</v>
      </c>
      <c r="D3405" s="347">
        <v>3913.04</v>
      </c>
      <c r="E3405" s="503">
        <v>3913.04</v>
      </c>
      <c r="F3405" s="499"/>
      <c r="G3405" s="347">
        <v>100</v>
      </c>
      <c r="L3405" s="498">
        <f t="shared" ref="L3405" si="4">E3405/$L$11</f>
        <v>519.34965823876826</v>
      </c>
      <c r="M3405" s="499"/>
    </row>
    <row r="3406" spans="1:13" hidden="1" x14ac:dyDescent="0.25">
      <c r="A3406" s="336" t="s">
        <v>352</v>
      </c>
      <c r="B3406" s="336" t="s">
        <v>498</v>
      </c>
      <c r="C3406" s="337" t="s">
        <v>499</v>
      </c>
      <c r="D3406" s="338">
        <v>3913.04</v>
      </c>
      <c r="E3406" s="498">
        <v>3913.04</v>
      </c>
      <c r="F3406" s="499"/>
      <c r="G3406" s="338">
        <v>100</v>
      </c>
    </row>
    <row r="3407" spans="1:13" hidden="1" x14ac:dyDescent="0.25">
      <c r="A3407" s="339" t="s">
        <v>324</v>
      </c>
      <c r="B3407" s="339" t="s">
        <v>354</v>
      </c>
      <c r="C3407" s="340" t="s">
        <v>24</v>
      </c>
      <c r="D3407" s="341">
        <v>3913.04</v>
      </c>
      <c r="E3407" s="506">
        <v>3913.04</v>
      </c>
      <c r="F3407" s="499"/>
      <c r="G3407" s="341">
        <v>100</v>
      </c>
    </row>
    <row r="3408" spans="1:13" hidden="1" x14ac:dyDescent="0.25">
      <c r="A3408" s="342" t="s">
        <v>324</v>
      </c>
      <c r="B3408" s="342" t="s">
        <v>366</v>
      </c>
      <c r="C3408" s="343" t="s">
        <v>38</v>
      </c>
      <c r="D3408" s="344">
        <v>3913.04</v>
      </c>
      <c r="E3408" s="502">
        <v>3913.04</v>
      </c>
      <c r="F3408" s="499"/>
      <c r="G3408" s="344">
        <v>100</v>
      </c>
    </row>
    <row r="3409" spans="1:7" hidden="1" x14ac:dyDescent="0.25">
      <c r="A3409" s="342" t="s">
        <v>324</v>
      </c>
      <c r="B3409" s="342" t="s">
        <v>429</v>
      </c>
      <c r="C3409" s="343" t="s">
        <v>110</v>
      </c>
      <c r="D3409" s="344">
        <v>3913.04</v>
      </c>
      <c r="E3409" s="502">
        <v>3913.04</v>
      </c>
      <c r="F3409" s="499"/>
      <c r="G3409" s="344">
        <v>100</v>
      </c>
    </row>
    <row r="3410" spans="1:7" hidden="1" x14ac:dyDescent="0.25">
      <c r="A3410" s="345" t="s">
        <v>2092</v>
      </c>
      <c r="B3410" s="345" t="s">
        <v>436</v>
      </c>
      <c r="C3410" s="346" t="s">
        <v>98</v>
      </c>
      <c r="D3410" s="347">
        <v>3913.04</v>
      </c>
      <c r="E3410" s="503">
        <v>3913.04</v>
      </c>
      <c r="F3410" s="499"/>
      <c r="G3410" s="347">
        <v>100</v>
      </c>
    </row>
    <row r="3411" spans="1:7" hidden="1" x14ac:dyDescent="0.25">
      <c r="A3411" s="336" t="s">
        <v>352</v>
      </c>
      <c r="B3411" s="336" t="s">
        <v>399</v>
      </c>
      <c r="C3411" s="337" t="s">
        <v>400</v>
      </c>
      <c r="D3411" s="338">
        <v>3913.04</v>
      </c>
      <c r="E3411" s="498">
        <v>3913.04</v>
      </c>
      <c r="F3411" s="499"/>
      <c r="G3411" s="338">
        <v>100</v>
      </c>
    </row>
    <row r="3412" spans="1:7" hidden="1" x14ac:dyDescent="0.25">
      <c r="A3412" s="339" t="s">
        <v>324</v>
      </c>
      <c r="B3412" s="339" t="s">
        <v>354</v>
      </c>
      <c r="C3412" s="340" t="s">
        <v>24</v>
      </c>
      <c r="D3412" s="341">
        <v>3913.04</v>
      </c>
      <c r="E3412" s="506">
        <v>3913.04</v>
      </c>
      <c r="F3412" s="499"/>
      <c r="G3412" s="341">
        <v>100</v>
      </c>
    </row>
    <row r="3413" spans="1:7" hidden="1" x14ac:dyDescent="0.25">
      <c r="A3413" s="342" t="s">
        <v>324</v>
      </c>
      <c r="B3413" s="342" t="s">
        <v>366</v>
      </c>
      <c r="C3413" s="343" t="s">
        <v>38</v>
      </c>
      <c r="D3413" s="344">
        <v>3913.04</v>
      </c>
      <c r="E3413" s="502">
        <v>3913.04</v>
      </c>
      <c r="F3413" s="499"/>
      <c r="G3413" s="344">
        <v>100</v>
      </c>
    </row>
    <row r="3414" spans="1:7" hidden="1" x14ac:dyDescent="0.25">
      <c r="A3414" s="342" t="s">
        <v>324</v>
      </c>
      <c r="B3414" s="342" t="s">
        <v>429</v>
      </c>
      <c r="C3414" s="343" t="s">
        <v>110</v>
      </c>
      <c r="D3414" s="344">
        <v>3913.04</v>
      </c>
      <c r="E3414" s="502">
        <v>3913.04</v>
      </c>
      <c r="F3414" s="499"/>
      <c r="G3414" s="344">
        <v>100</v>
      </c>
    </row>
    <row r="3415" spans="1:7" hidden="1" x14ac:dyDescent="0.25">
      <c r="A3415" s="345" t="s">
        <v>2093</v>
      </c>
      <c r="B3415" s="345" t="s">
        <v>436</v>
      </c>
      <c r="C3415" s="346" t="s">
        <v>98</v>
      </c>
      <c r="D3415" s="347">
        <v>3913.04</v>
      </c>
      <c r="E3415" s="503">
        <v>3913.04</v>
      </c>
      <c r="F3415" s="499"/>
      <c r="G3415" s="347">
        <v>100</v>
      </c>
    </row>
    <row r="3416" spans="1:7" hidden="1" x14ac:dyDescent="0.25">
      <c r="A3416" s="336" t="s">
        <v>352</v>
      </c>
      <c r="B3416" s="336" t="s">
        <v>541</v>
      </c>
      <c r="C3416" s="337" t="s">
        <v>542</v>
      </c>
      <c r="D3416" s="338">
        <v>3913.04</v>
      </c>
      <c r="E3416" s="498">
        <v>3913.04</v>
      </c>
      <c r="F3416" s="499"/>
      <c r="G3416" s="338">
        <v>100</v>
      </c>
    </row>
    <row r="3417" spans="1:7" hidden="1" x14ac:dyDescent="0.25">
      <c r="A3417" s="339" t="s">
        <v>324</v>
      </c>
      <c r="B3417" s="339" t="s">
        <v>354</v>
      </c>
      <c r="C3417" s="340" t="s">
        <v>24</v>
      </c>
      <c r="D3417" s="341">
        <v>3913.04</v>
      </c>
      <c r="E3417" s="506">
        <v>3913.04</v>
      </c>
      <c r="F3417" s="499"/>
      <c r="G3417" s="341">
        <v>100</v>
      </c>
    </row>
    <row r="3418" spans="1:7" hidden="1" x14ac:dyDescent="0.25">
      <c r="A3418" s="342" t="s">
        <v>324</v>
      </c>
      <c r="B3418" s="342" t="s">
        <v>366</v>
      </c>
      <c r="C3418" s="343" t="s">
        <v>38</v>
      </c>
      <c r="D3418" s="344">
        <v>3913.04</v>
      </c>
      <c r="E3418" s="502">
        <v>3913.04</v>
      </c>
      <c r="F3418" s="499"/>
      <c r="G3418" s="344">
        <v>100</v>
      </c>
    </row>
    <row r="3419" spans="1:7" hidden="1" x14ac:dyDescent="0.25">
      <c r="A3419" s="342" t="s">
        <v>324</v>
      </c>
      <c r="B3419" s="342" t="s">
        <v>429</v>
      </c>
      <c r="C3419" s="343" t="s">
        <v>110</v>
      </c>
      <c r="D3419" s="344">
        <v>3913.04</v>
      </c>
      <c r="E3419" s="502">
        <v>3913.04</v>
      </c>
      <c r="F3419" s="499"/>
      <c r="G3419" s="344">
        <v>100</v>
      </c>
    </row>
    <row r="3420" spans="1:7" hidden="1" x14ac:dyDescent="0.25">
      <c r="A3420" s="345" t="s">
        <v>2094</v>
      </c>
      <c r="B3420" s="345" t="s">
        <v>436</v>
      </c>
      <c r="C3420" s="346" t="s">
        <v>98</v>
      </c>
      <c r="D3420" s="347">
        <v>3913.04</v>
      </c>
      <c r="E3420" s="503">
        <v>3913.04</v>
      </c>
      <c r="F3420" s="499"/>
      <c r="G3420" s="347">
        <v>100</v>
      </c>
    </row>
    <row r="3421" spans="1:7" hidden="1" x14ac:dyDescent="0.25">
      <c r="A3421" s="336" t="s">
        <v>352</v>
      </c>
      <c r="B3421" s="336" t="s">
        <v>569</v>
      </c>
      <c r="C3421" s="337" t="s">
        <v>570</v>
      </c>
      <c r="D3421" s="338">
        <v>3913.04</v>
      </c>
      <c r="E3421" s="498">
        <v>3913.04</v>
      </c>
      <c r="F3421" s="499"/>
      <c r="G3421" s="338">
        <v>100</v>
      </c>
    </row>
    <row r="3422" spans="1:7" hidden="1" x14ac:dyDescent="0.25">
      <c r="A3422" s="339" t="s">
        <v>324</v>
      </c>
      <c r="B3422" s="339" t="s">
        <v>354</v>
      </c>
      <c r="C3422" s="340" t="s">
        <v>24</v>
      </c>
      <c r="D3422" s="341">
        <v>3913.04</v>
      </c>
      <c r="E3422" s="506">
        <v>3913.04</v>
      </c>
      <c r="F3422" s="499"/>
      <c r="G3422" s="341">
        <v>100</v>
      </c>
    </row>
    <row r="3423" spans="1:7" hidden="1" x14ac:dyDescent="0.25">
      <c r="A3423" s="342" t="s">
        <v>324</v>
      </c>
      <c r="B3423" s="342" t="s">
        <v>366</v>
      </c>
      <c r="C3423" s="343" t="s">
        <v>38</v>
      </c>
      <c r="D3423" s="344">
        <v>3913.04</v>
      </c>
      <c r="E3423" s="502">
        <v>3913.04</v>
      </c>
      <c r="F3423" s="499"/>
      <c r="G3423" s="344">
        <v>100</v>
      </c>
    </row>
    <row r="3424" spans="1:7" hidden="1" x14ac:dyDescent="0.25">
      <c r="A3424" s="342" t="s">
        <v>324</v>
      </c>
      <c r="B3424" s="342" t="s">
        <v>429</v>
      </c>
      <c r="C3424" s="343" t="s">
        <v>110</v>
      </c>
      <c r="D3424" s="344">
        <v>3913.04</v>
      </c>
      <c r="E3424" s="502">
        <v>3913.04</v>
      </c>
      <c r="F3424" s="499"/>
      <c r="G3424" s="344">
        <v>100</v>
      </c>
    </row>
    <row r="3425" spans="1:7" hidden="1" x14ac:dyDescent="0.25">
      <c r="A3425" s="345" t="s">
        <v>2095</v>
      </c>
      <c r="B3425" s="345" t="s">
        <v>436</v>
      </c>
      <c r="C3425" s="346" t="s">
        <v>98</v>
      </c>
      <c r="D3425" s="347">
        <v>3913.04</v>
      </c>
      <c r="E3425" s="503">
        <v>3913.04</v>
      </c>
      <c r="F3425" s="499"/>
      <c r="G3425" s="347">
        <v>100</v>
      </c>
    </row>
    <row r="3426" spans="1:7" hidden="1" x14ac:dyDescent="0.25">
      <c r="A3426" s="336" t="s">
        <v>352</v>
      </c>
      <c r="B3426" s="336" t="s">
        <v>591</v>
      </c>
      <c r="C3426" s="337" t="s">
        <v>592</v>
      </c>
      <c r="D3426" s="338">
        <v>3913.04</v>
      </c>
      <c r="E3426" s="498">
        <v>3913.04</v>
      </c>
      <c r="F3426" s="499"/>
      <c r="G3426" s="338">
        <v>100</v>
      </c>
    </row>
    <row r="3427" spans="1:7" hidden="1" x14ac:dyDescent="0.25">
      <c r="A3427" s="339" t="s">
        <v>324</v>
      </c>
      <c r="B3427" s="339" t="s">
        <v>354</v>
      </c>
      <c r="C3427" s="340" t="s">
        <v>24</v>
      </c>
      <c r="D3427" s="341">
        <v>3913.04</v>
      </c>
      <c r="E3427" s="506">
        <v>3913.04</v>
      </c>
      <c r="F3427" s="499"/>
      <c r="G3427" s="341">
        <v>100</v>
      </c>
    </row>
    <row r="3428" spans="1:7" hidden="1" x14ac:dyDescent="0.25">
      <c r="A3428" s="342" t="s">
        <v>324</v>
      </c>
      <c r="B3428" s="342" t="s">
        <v>366</v>
      </c>
      <c r="C3428" s="343" t="s">
        <v>38</v>
      </c>
      <c r="D3428" s="344">
        <v>3913.04</v>
      </c>
      <c r="E3428" s="502">
        <v>3913.04</v>
      </c>
      <c r="F3428" s="499"/>
      <c r="G3428" s="344">
        <v>100</v>
      </c>
    </row>
    <row r="3429" spans="1:7" hidden="1" x14ac:dyDescent="0.25">
      <c r="A3429" s="342" t="s">
        <v>324</v>
      </c>
      <c r="B3429" s="342" t="s">
        <v>429</v>
      </c>
      <c r="C3429" s="343" t="s">
        <v>110</v>
      </c>
      <c r="D3429" s="344">
        <v>3913.04</v>
      </c>
      <c r="E3429" s="502">
        <v>3913.04</v>
      </c>
      <c r="F3429" s="499"/>
      <c r="G3429" s="344">
        <v>100</v>
      </c>
    </row>
    <row r="3430" spans="1:7" hidden="1" x14ac:dyDescent="0.25">
      <c r="A3430" s="345" t="s">
        <v>2096</v>
      </c>
      <c r="B3430" s="345" t="s">
        <v>436</v>
      </c>
      <c r="C3430" s="346" t="s">
        <v>98</v>
      </c>
      <c r="D3430" s="347">
        <v>3913.04</v>
      </c>
      <c r="E3430" s="503">
        <v>3913.04</v>
      </c>
      <c r="F3430" s="499"/>
      <c r="G3430" s="347">
        <v>100</v>
      </c>
    </row>
    <row r="3431" spans="1:7" hidden="1" x14ac:dyDescent="0.25">
      <c r="A3431" s="336" t="s">
        <v>352</v>
      </c>
      <c r="B3431" s="336" t="s">
        <v>611</v>
      </c>
      <c r="C3431" s="337" t="s">
        <v>612</v>
      </c>
      <c r="D3431" s="338">
        <v>3913.04</v>
      </c>
      <c r="E3431" s="498">
        <v>3913.04</v>
      </c>
      <c r="F3431" s="499"/>
      <c r="G3431" s="338">
        <v>100</v>
      </c>
    </row>
    <row r="3432" spans="1:7" hidden="1" x14ac:dyDescent="0.25">
      <c r="A3432" s="339" t="s">
        <v>324</v>
      </c>
      <c r="B3432" s="339" t="s">
        <v>354</v>
      </c>
      <c r="C3432" s="340" t="s">
        <v>24</v>
      </c>
      <c r="D3432" s="341">
        <v>3913.04</v>
      </c>
      <c r="E3432" s="506">
        <v>3913.04</v>
      </c>
      <c r="F3432" s="499"/>
      <c r="G3432" s="341">
        <v>100</v>
      </c>
    </row>
    <row r="3433" spans="1:7" hidden="1" x14ac:dyDescent="0.25">
      <c r="A3433" s="342" t="s">
        <v>324</v>
      </c>
      <c r="B3433" s="342" t="s">
        <v>366</v>
      </c>
      <c r="C3433" s="343" t="s">
        <v>38</v>
      </c>
      <c r="D3433" s="344">
        <v>3913.04</v>
      </c>
      <c r="E3433" s="502">
        <v>3913.04</v>
      </c>
      <c r="F3433" s="499"/>
      <c r="G3433" s="344">
        <v>100</v>
      </c>
    </row>
    <row r="3434" spans="1:7" hidden="1" x14ac:dyDescent="0.25">
      <c r="A3434" s="342" t="s">
        <v>324</v>
      </c>
      <c r="B3434" s="342" t="s">
        <v>429</v>
      </c>
      <c r="C3434" s="343" t="s">
        <v>110</v>
      </c>
      <c r="D3434" s="344">
        <v>3913.04</v>
      </c>
      <c r="E3434" s="502">
        <v>3913.04</v>
      </c>
      <c r="F3434" s="499"/>
      <c r="G3434" s="344">
        <v>100</v>
      </c>
    </row>
    <row r="3435" spans="1:7" hidden="1" x14ac:dyDescent="0.25">
      <c r="A3435" s="345" t="s">
        <v>2097</v>
      </c>
      <c r="B3435" s="345" t="s">
        <v>436</v>
      </c>
      <c r="C3435" s="346" t="s">
        <v>98</v>
      </c>
      <c r="D3435" s="347">
        <v>3913.04</v>
      </c>
      <c r="E3435" s="503">
        <v>3913.04</v>
      </c>
      <c r="F3435" s="499"/>
      <c r="G3435" s="347">
        <v>100</v>
      </c>
    </row>
    <row r="3436" spans="1:7" hidden="1" x14ac:dyDescent="0.25">
      <c r="A3436" s="336" t="s">
        <v>352</v>
      </c>
      <c r="B3436" s="336" t="s">
        <v>634</v>
      </c>
      <c r="C3436" s="337" t="s">
        <v>635</v>
      </c>
      <c r="D3436" s="338">
        <v>3913.04</v>
      </c>
      <c r="E3436" s="498">
        <v>3913.04</v>
      </c>
      <c r="F3436" s="499"/>
      <c r="G3436" s="338">
        <v>100</v>
      </c>
    </row>
    <row r="3437" spans="1:7" hidden="1" x14ac:dyDescent="0.25">
      <c r="A3437" s="339" t="s">
        <v>324</v>
      </c>
      <c r="B3437" s="339" t="s">
        <v>354</v>
      </c>
      <c r="C3437" s="340" t="s">
        <v>24</v>
      </c>
      <c r="D3437" s="341">
        <v>3913.04</v>
      </c>
      <c r="E3437" s="506">
        <v>3913.04</v>
      </c>
      <c r="F3437" s="499"/>
      <c r="G3437" s="341">
        <v>100</v>
      </c>
    </row>
    <row r="3438" spans="1:7" hidden="1" x14ac:dyDescent="0.25">
      <c r="A3438" s="342" t="s">
        <v>324</v>
      </c>
      <c r="B3438" s="342" t="s">
        <v>366</v>
      </c>
      <c r="C3438" s="343" t="s">
        <v>38</v>
      </c>
      <c r="D3438" s="344">
        <v>3913.04</v>
      </c>
      <c r="E3438" s="502">
        <v>3913.04</v>
      </c>
      <c r="F3438" s="499"/>
      <c r="G3438" s="344">
        <v>100</v>
      </c>
    </row>
    <row r="3439" spans="1:7" hidden="1" x14ac:dyDescent="0.25">
      <c r="A3439" s="342" t="s">
        <v>324</v>
      </c>
      <c r="B3439" s="342" t="s">
        <v>429</v>
      </c>
      <c r="C3439" s="343" t="s">
        <v>110</v>
      </c>
      <c r="D3439" s="344">
        <v>3913.04</v>
      </c>
      <c r="E3439" s="502">
        <v>3913.04</v>
      </c>
      <c r="F3439" s="499"/>
      <c r="G3439" s="344">
        <v>100</v>
      </c>
    </row>
    <row r="3440" spans="1:7" hidden="1" x14ac:dyDescent="0.25">
      <c r="A3440" s="345" t="s">
        <v>2098</v>
      </c>
      <c r="B3440" s="345" t="s">
        <v>436</v>
      </c>
      <c r="C3440" s="346" t="s">
        <v>98</v>
      </c>
      <c r="D3440" s="347">
        <v>3913.04</v>
      </c>
      <c r="E3440" s="503">
        <v>3913.04</v>
      </c>
      <c r="F3440" s="499"/>
      <c r="G3440" s="347">
        <v>100</v>
      </c>
    </row>
    <row r="3441" spans="1:7" hidden="1" x14ac:dyDescent="0.25">
      <c r="A3441" s="336" t="s">
        <v>352</v>
      </c>
      <c r="B3441" s="336" t="s">
        <v>657</v>
      </c>
      <c r="C3441" s="337" t="s">
        <v>658</v>
      </c>
      <c r="D3441" s="338">
        <v>3913.04</v>
      </c>
      <c r="E3441" s="498">
        <v>3913.04</v>
      </c>
      <c r="F3441" s="499"/>
      <c r="G3441" s="338">
        <v>100</v>
      </c>
    </row>
    <row r="3442" spans="1:7" hidden="1" x14ac:dyDescent="0.25">
      <c r="A3442" s="339" t="s">
        <v>324</v>
      </c>
      <c r="B3442" s="339" t="s">
        <v>354</v>
      </c>
      <c r="C3442" s="340" t="s">
        <v>24</v>
      </c>
      <c r="D3442" s="341">
        <v>3913.04</v>
      </c>
      <c r="E3442" s="506">
        <v>3913.04</v>
      </c>
      <c r="F3442" s="499"/>
      <c r="G3442" s="341">
        <v>100</v>
      </c>
    </row>
    <row r="3443" spans="1:7" hidden="1" x14ac:dyDescent="0.25">
      <c r="A3443" s="342" t="s">
        <v>324</v>
      </c>
      <c r="B3443" s="342" t="s">
        <v>366</v>
      </c>
      <c r="C3443" s="343" t="s">
        <v>38</v>
      </c>
      <c r="D3443" s="344">
        <v>3913.04</v>
      </c>
      <c r="E3443" s="502">
        <v>3913.04</v>
      </c>
      <c r="F3443" s="499"/>
      <c r="G3443" s="344">
        <v>100</v>
      </c>
    </row>
    <row r="3444" spans="1:7" hidden="1" x14ac:dyDescent="0.25">
      <c r="A3444" s="342" t="s">
        <v>324</v>
      </c>
      <c r="B3444" s="342" t="s">
        <v>429</v>
      </c>
      <c r="C3444" s="343" t="s">
        <v>110</v>
      </c>
      <c r="D3444" s="344">
        <v>3913.04</v>
      </c>
      <c r="E3444" s="502">
        <v>3913.04</v>
      </c>
      <c r="F3444" s="499"/>
      <c r="G3444" s="344">
        <v>100</v>
      </c>
    </row>
    <row r="3445" spans="1:7" hidden="1" x14ac:dyDescent="0.25">
      <c r="A3445" s="345" t="s">
        <v>2099</v>
      </c>
      <c r="B3445" s="345" t="s">
        <v>436</v>
      </c>
      <c r="C3445" s="346" t="s">
        <v>98</v>
      </c>
      <c r="D3445" s="347">
        <v>3913.04</v>
      </c>
      <c r="E3445" s="503">
        <v>3913.04</v>
      </c>
      <c r="F3445" s="499"/>
      <c r="G3445" s="347">
        <v>100</v>
      </c>
    </row>
    <row r="3446" spans="1:7" hidden="1" x14ac:dyDescent="0.25">
      <c r="A3446" s="336" t="s">
        <v>352</v>
      </c>
      <c r="B3446" s="336" t="s">
        <v>676</v>
      </c>
      <c r="C3446" s="337" t="s">
        <v>677</v>
      </c>
      <c r="D3446" s="338">
        <v>3913.04</v>
      </c>
      <c r="E3446" s="498">
        <v>3913.04</v>
      </c>
      <c r="F3446" s="499"/>
      <c r="G3446" s="338">
        <v>100</v>
      </c>
    </row>
    <row r="3447" spans="1:7" hidden="1" x14ac:dyDescent="0.25">
      <c r="A3447" s="339" t="s">
        <v>324</v>
      </c>
      <c r="B3447" s="339" t="s">
        <v>354</v>
      </c>
      <c r="C3447" s="340" t="s">
        <v>24</v>
      </c>
      <c r="D3447" s="341">
        <v>3913.04</v>
      </c>
      <c r="E3447" s="506">
        <v>3913.04</v>
      </c>
      <c r="F3447" s="499"/>
      <c r="G3447" s="341">
        <v>100</v>
      </c>
    </row>
    <row r="3448" spans="1:7" hidden="1" x14ac:dyDescent="0.25">
      <c r="A3448" s="342" t="s">
        <v>324</v>
      </c>
      <c r="B3448" s="342" t="s">
        <v>366</v>
      </c>
      <c r="C3448" s="343" t="s">
        <v>38</v>
      </c>
      <c r="D3448" s="344">
        <v>3913.04</v>
      </c>
      <c r="E3448" s="502">
        <v>3913.04</v>
      </c>
      <c r="F3448" s="499"/>
      <c r="G3448" s="344">
        <v>100</v>
      </c>
    </row>
    <row r="3449" spans="1:7" hidden="1" x14ac:dyDescent="0.25">
      <c r="A3449" s="342" t="s">
        <v>324</v>
      </c>
      <c r="B3449" s="342" t="s">
        <v>429</v>
      </c>
      <c r="C3449" s="343" t="s">
        <v>110</v>
      </c>
      <c r="D3449" s="344">
        <v>3913.04</v>
      </c>
      <c r="E3449" s="502">
        <v>3913.04</v>
      </c>
      <c r="F3449" s="499"/>
      <c r="G3449" s="344">
        <v>100</v>
      </c>
    </row>
    <row r="3450" spans="1:7" hidden="1" x14ac:dyDescent="0.25">
      <c r="A3450" s="345" t="s">
        <v>2100</v>
      </c>
      <c r="B3450" s="345" t="s">
        <v>436</v>
      </c>
      <c r="C3450" s="346" t="s">
        <v>98</v>
      </c>
      <c r="D3450" s="347">
        <v>3913.04</v>
      </c>
      <c r="E3450" s="503">
        <v>3913.04</v>
      </c>
      <c r="F3450" s="499"/>
      <c r="G3450" s="347">
        <v>100</v>
      </c>
    </row>
    <row r="3451" spans="1:7" hidden="1" x14ac:dyDescent="0.25">
      <c r="A3451" s="336" t="s">
        <v>352</v>
      </c>
      <c r="B3451" s="336" t="s">
        <v>691</v>
      </c>
      <c r="C3451" s="337" t="s">
        <v>692</v>
      </c>
      <c r="D3451" s="338">
        <v>3913.04</v>
      </c>
      <c r="E3451" s="498">
        <v>3913.04</v>
      </c>
      <c r="F3451" s="499"/>
      <c r="G3451" s="338">
        <v>100</v>
      </c>
    </row>
    <row r="3452" spans="1:7" hidden="1" x14ac:dyDescent="0.25">
      <c r="A3452" s="339" t="s">
        <v>324</v>
      </c>
      <c r="B3452" s="339" t="s">
        <v>354</v>
      </c>
      <c r="C3452" s="340" t="s">
        <v>24</v>
      </c>
      <c r="D3452" s="341">
        <v>3913.04</v>
      </c>
      <c r="E3452" s="506">
        <v>3913.04</v>
      </c>
      <c r="F3452" s="499"/>
      <c r="G3452" s="341">
        <v>100</v>
      </c>
    </row>
    <row r="3453" spans="1:7" hidden="1" x14ac:dyDescent="0.25">
      <c r="A3453" s="342" t="s">
        <v>324</v>
      </c>
      <c r="B3453" s="342" t="s">
        <v>366</v>
      </c>
      <c r="C3453" s="343" t="s">
        <v>38</v>
      </c>
      <c r="D3453" s="344">
        <v>3913.04</v>
      </c>
      <c r="E3453" s="502">
        <v>3913.04</v>
      </c>
      <c r="F3453" s="499"/>
      <c r="G3453" s="344">
        <v>100</v>
      </c>
    </row>
    <row r="3454" spans="1:7" hidden="1" x14ac:dyDescent="0.25">
      <c r="A3454" s="342" t="s">
        <v>324</v>
      </c>
      <c r="B3454" s="342" t="s">
        <v>429</v>
      </c>
      <c r="C3454" s="343" t="s">
        <v>110</v>
      </c>
      <c r="D3454" s="344">
        <v>3913.04</v>
      </c>
      <c r="E3454" s="502">
        <v>3913.04</v>
      </c>
      <c r="F3454" s="499"/>
      <c r="G3454" s="344">
        <v>100</v>
      </c>
    </row>
    <row r="3455" spans="1:7" hidden="1" x14ac:dyDescent="0.25">
      <c r="A3455" s="345" t="s">
        <v>2101</v>
      </c>
      <c r="B3455" s="345" t="s">
        <v>436</v>
      </c>
      <c r="C3455" s="346" t="s">
        <v>98</v>
      </c>
      <c r="D3455" s="347">
        <v>3913.04</v>
      </c>
      <c r="E3455" s="503">
        <v>3913.04</v>
      </c>
      <c r="F3455" s="499"/>
      <c r="G3455" s="347">
        <v>100</v>
      </c>
    </row>
    <row r="3456" spans="1:7" hidden="1" x14ac:dyDescent="0.25">
      <c r="A3456" s="336" t="s">
        <v>352</v>
      </c>
      <c r="B3456" s="336" t="s">
        <v>710</v>
      </c>
      <c r="C3456" s="337" t="s">
        <v>711</v>
      </c>
      <c r="D3456" s="338">
        <v>3913.04</v>
      </c>
      <c r="E3456" s="498">
        <v>3913.04</v>
      </c>
      <c r="F3456" s="499"/>
      <c r="G3456" s="338">
        <v>100</v>
      </c>
    </row>
    <row r="3457" spans="1:7" hidden="1" x14ac:dyDescent="0.25">
      <c r="A3457" s="339" t="s">
        <v>324</v>
      </c>
      <c r="B3457" s="339" t="s">
        <v>354</v>
      </c>
      <c r="C3457" s="340" t="s">
        <v>24</v>
      </c>
      <c r="D3457" s="341">
        <v>3913.04</v>
      </c>
      <c r="E3457" s="506">
        <v>3913.04</v>
      </c>
      <c r="F3457" s="499"/>
      <c r="G3457" s="341">
        <v>100</v>
      </c>
    </row>
    <row r="3458" spans="1:7" hidden="1" x14ac:dyDescent="0.25">
      <c r="A3458" s="342" t="s">
        <v>324</v>
      </c>
      <c r="B3458" s="342" t="s">
        <v>366</v>
      </c>
      <c r="C3458" s="343" t="s">
        <v>38</v>
      </c>
      <c r="D3458" s="344">
        <v>3913.04</v>
      </c>
      <c r="E3458" s="502">
        <v>3913.04</v>
      </c>
      <c r="F3458" s="499"/>
      <c r="G3458" s="344">
        <v>100</v>
      </c>
    </row>
    <row r="3459" spans="1:7" hidden="1" x14ac:dyDescent="0.25">
      <c r="A3459" s="342" t="s">
        <v>324</v>
      </c>
      <c r="B3459" s="342" t="s">
        <v>429</v>
      </c>
      <c r="C3459" s="343" t="s">
        <v>110</v>
      </c>
      <c r="D3459" s="344">
        <v>3913.04</v>
      </c>
      <c r="E3459" s="502">
        <v>3913.04</v>
      </c>
      <c r="F3459" s="499"/>
      <c r="G3459" s="344">
        <v>100</v>
      </c>
    </row>
    <row r="3460" spans="1:7" hidden="1" x14ac:dyDescent="0.25">
      <c r="A3460" s="345" t="s">
        <v>2102</v>
      </c>
      <c r="B3460" s="345" t="s">
        <v>436</v>
      </c>
      <c r="C3460" s="346" t="s">
        <v>98</v>
      </c>
      <c r="D3460" s="347">
        <v>3913.04</v>
      </c>
      <c r="E3460" s="503">
        <v>3913.04</v>
      </c>
      <c r="F3460" s="499"/>
      <c r="G3460" s="347">
        <v>100</v>
      </c>
    </row>
    <row r="3461" spans="1:7" hidden="1" x14ac:dyDescent="0.25">
      <c r="A3461" s="336" t="s">
        <v>352</v>
      </c>
      <c r="B3461" s="336" t="s">
        <v>732</v>
      </c>
      <c r="C3461" s="337" t="s">
        <v>733</v>
      </c>
      <c r="D3461" s="338">
        <v>3913.04</v>
      </c>
      <c r="E3461" s="498">
        <v>3913.04</v>
      </c>
      <c r="F3461" s="499"/>
      <c r="G3461" s="338">
        <v>100</v>
      </c>
    </row>
    <row r="3462" spans="1:7" hidden="1" x14ac:dyDescent="0.25">
      <c r="A3462" s="339" t="s">
        <v>324</v>
      </c>
      <c r="B3462" s="339" t="s">
        <v>354</v>
      </c>
      <c r="C3462" s="340" t="s">
        <v>24</v>
      </c>
      <c r="D3462" s="341">
        <v>3913.04</v>
      </c>
      <c r="E3462" s="506">
        <v>3913.04</v>
      </c>
      <c r="F3462" s="499"/>
      <c r="G3462" s="341">
        <v>100</v>
      </c>
    </row>
    <row r="3463" spans="1:7" hidden="1" x14ac:dyDescent="0.25">
      <c r="A3463" s="342" t="s">
        <v>324</v>
      </c>
      <c r="B3463" s="342" t="s">
        <v>366</v>
      </c>
      <c r="C3463" s="343" t="s">
        <v>38</v>
      </c>
      <c r="D3463" s="344">
        <v>3913.04</v>
      </c>
      <c r="E3463" s="502">
        <v>3913.04</v>
      </c>
      <c r="F3463" s="499"/>
      <c r="G3463" s="344">
        <v>100</v>
      </c>
    </row>
    <row r="3464" spans="1:7" hidden="1" x14ac:dyDescent="0.25">
      <c r="A3464" s="342" t="s">
        <v>324</v>
      </c>
      <c r="B3464" s="342" t="s">
        <v>429</v>
      </c>
      <c r="C3464" s="343" t="s">
        <v>110</v>
      </c>
      <c r="D3464" s="344">
        <v>3913.04</v>
      </c>
      <c r="E3464" s="502">
        <v>3913.04</v>
      </c>
      <c r="F3464" s="499"/>
      <c r="G3464" s="344">
        <v>100</v>
      </c>
    </row>
    <row r="3465" spans="1:7" hidden="1" x14ac:dyDescent="0.25">
      <c r="A3465" s="345" t="s">
        <v>2103</v>
      </c>
      <c r="B3465" s="345" t="s">
        <v>436</v>
      </c>
      <c r="C3465" s="346" t="s">
        <v>98</v>
      </c>
      <c r="D3465" s="347">
        <v>3913.04</v>
      </c>
      <c r="E3465" s="503">
        <v>3913.04</v>
      </c>
      <c r="F3465" s="499"/>
      <c r="G3465" s="347">
        <v>100</v>
      </c>
    </row>
    <row r="3466" spans="1:7" hidden="1" x14ac:dyDescent="0.25">
      <c r="A3466" s="336" t="s">
        <v>352</v>
      </c>
      <c r="B3466" s="336" t="s">
        <v>754</v>
      </c>
      <c r="C3466" s="337" t="s">
        <v>755</v>
      </c>
      <c r="D3466" s="338">
        <v>3913.04</v>
      </c>
      <c r="E3466" s="498">
        <v>3913.04</v>
      </c>
      <c r="F3466" s="499"/>
      <c r="G3466" s="338">
        <v>100</v>
      </c>
    </row>
    <row r="3467" spans="1:7" hidden="1" x14ac:dyDescent="0.25">
      <c r="A3467" s="339" t="s">
        <v>324</v>
      </c>
      <c r="B3467" s="339" t="s">
        <v>354</v>
      </c>
      <c r="C3467" s="340" t="s">
        <v>24</v>
      </c>
      <c r="D3467" s="341">
        <v>3913.04</v>
      </c>
      <c r="E3467" s="506">
        <v>3913.04</v>
      </c>
      <c r="F3467" s="499"/>
      <c r="G3467" s="341">
        <v>100</v>
      </c>
    </row>
    <row r="3468" spans="1:7" hidden="1" x14ac:dyDescent="0.25">
      <c r="A3468" s="342" t="s">
        <v>324</v>
      </c>
      <c r="B3468" s="342" t="s">
        <v>366</v>
      </c>
      <c r="C3468" s="343" t="s">
        <v>38</v>
      </c>
      <c r="D3468" s="344">
        <v>3913.04</v>
      </c>
      <c r="E3468" s="502">
        <v>3913.04</v>
      </c>
      <c r="F3468" s="499"/>
      <c r="G3468" s="344">
        <v>100</v>
      </c>
    </row>
    <row r="3469" spans="1:7" hidden="1" x14ac:dyDescent="0.25">
      <c r="A3469" s="342" t="s">
        <v>324</v>
      </c>
      <c r="B3469" s="342" t="s">
        <v>429</v>
      </c>
      <c r="C3469" s="343" t="s">
        <v>110</v>
      </c>
      <c r="D3469" s="344">
        <v>3913.04</v>
      </c>
      <c r="E3469" s="502">
        <v>3913.04</v>
      </c>
      <c r="F3469" s="499"/>
      <c r="G3469" s="344">
        <v>100</v>
      </c>
    </row>
    <row r="3470" spans="1:7" hidden="1" x14ac:dyDescent="0.25">
      <c r="A3470" s="345" t="s">
        <v>2104</v>
      </c>
      <c r="B3470" s="345" t="s">
        <v>436</v>
      </c>
      <c r="C3470" s="346" t="s">
        <v>98</v>
      </c>
      <c r="D3470" s="347">
        <v>3913.04</v>
      </c>
      <c r="E3470" s="503">
        <v>3913.04</v>
      </c>
      <c r="F3470" s="499"/>
      <c r="G3470" s="347">
        <v>100</v>
      </c>
    </row>
    <row r="3471" spans="1:7" hidden="1" x14ac:dyDescent="0.25">
      <c r="A3471" s="336" t="s">
        <v>352</v>
      </c>
      <c r="B3471" s="336" t="s">
        <v>773</v>
      </c>
      <c r="C3471" s="337" t="s">
        <v>774</v>
      </c>
      <c r="D3471" s="338">
        <v>3913.04</v>
      </c>
      <c r="E3471" s="498">
        <v>3913.04</v>
      </c>
      <c r="F3471" s="499"/>
      <c r="G3471" s="338">
        <v>100</v>
      </c>
    </row>
    <row r="3472" spans="1:7" hidden="1" x14ac:dyDescent="0.25">
      <c r="A3472" s="339" t="s">
        <v>324</v>
      </c>
      <c r="B3472" s="339" t="s">
        <v>354</v>
      </c>
      <c r="C3472" s="340" t="s">
        <v>24</v>
      </c>
      <c r="D3472" s="341">
        <v>3913.04</v>
      </c>
      <c r="E3472" s="506">
        <v>3913.04</v>
      </c>
      <c r="F3472" s="499"/>
      <c r="G3472" s="341">
        <v>100</v>
      </c>
    </row>
    <row r="3473" spans="1:7" hidden="1" x14ac:dyDescent="0.25">
      <c r="A3473" s="342" t="s">
        <v>324</v>
      </c>
      <c r="B3473" s="342" t="s">
        <v>366</v>
      </c>
      <c r="C3473" s="343" t="s">
        <v>38</v>
      </c>
      <c r="D3473" s="344">
        <v>3913.04</v>
      </c>
      <c r="E3473" s="502">
        <v>3913.04</v>
      </c>
      <c r="F3473" s="499"/>
      <c r="G3473" s="344">
        <v>100</v>
      </c>
    </row>
    <row r="3474" spans="1:7" hidden="1" x14ac:dyDescent="0.25">
      <c r="A3474" s="342" t="s">
        <v>324</v>
      </c>
      <c r="B3474" s="342" t="s">
        <v>429</v>
      </c>
      <c r="C3474" s="343" t="s">
        <v>110</v>
      </c>
      <c r="D3474" s="344">
        <v>3913.04</v>
      </c>
      <c r="E3474" s="502">
        <v>3913.04</v>
      </c>
      <c r="F3474" s="499"/>
      <c r="G3474" s="344">
        <v>100</v>
      </c>
    </row>
    <row r="3475" spans="1:7" hidden="1" x14ac:dyDescent="0.25">
      <c r="A3475" s="345" t="s">
        <v>2105</v>
      </c>
      <c r="B3475" s="345" t="s">
        <v>436</v>
      </c>
      <c r="C3475" s="346" t="s">
        <v>98</v>
      </c>
      <c r="D3475" s="347">
        <v>3913.04</v>
      </c>
      <c r="E3475" s="503">
        <v>3913.04</v>
      </c>
      <c r="F3475" s="499"/>
      <c r="G3475" s="347">
        <v>100</v>
      </c>
    </row>
    <row r="3476" spans="1:7" hidden="1" x14ac:dyDescent="0.25">
      <c r="A3476" s="336" t="s">
        <v>352</v>
      </c>
      <c r="B3476" s="336" t="s">
        <v>795</v>
      </c>
      <c r="C3476" s="337" t="s">
        <v>796</v>
      </c>
      <c r="D3476" s="338">
        <v>3913.04</v>
      </c>
      <c r="E3476" s="498">
        <v>3913.04</v>
      </c>
      <c r="F3476" s="499"/>
      <c r="G3476" s="338">
        <v>100</v>
      </c>
    </row>
    <row r="3477" spans="1:7" hidden="1" x14ac:dyDescent="0.25">
      <c r="A3477" s="339" t="s">
        <v>324</v>
      </c>
      <c r="B3477" s="339" t="s">
        <v>354</v>
      </c>
      <c r="C3477" s="340" t="s">
        <v>24</v>
      </c>
      <c r="D3477" s="341">
        <v>3913.04</v>
      </c>
      <c r="E3477" s="506">
        <v>3913.04</v>
      </c>
      <c r="F3477" s="499"/>
      <c r="G3477" s="341">
        <v>100</v>
      </c>
    </row>
    <row r="3478" spans="1:7" hidden="1" x14ac:dyDescent="0.25">
      <c r="A3478" s="342" t="s">
        <v>324</v>
      </c>
      <c r="B3478" s="342" t="s">
        <v>366</v>
      </c>
      <c r="C3478" s="343" t="s">
        <v>38</v>
      </c>
      <c r="D3478" s="344">
        <v>3913.04</v>
      </c>
      <c r="E3478" s="502">
        <v>3913.04</v>
      </c>
      <c r="F3478" s="499"/>
      <c r="G3478" s="344">
        <v>100</v>
      </c>
    </row>
    <row r="3479" spans="1:7" hidden="1" x14ac:dyDescent="0.25">
      <c r="A3479" s="342" t="s">
        <v>324</v>
      </c>
      <c r="B3479" s="342" t="s">
        <v>429</v>
      </c>
      <c r="C3479" s="343" t="s">
        <v>110</v>
      </c>
      <c r="D3479" s="344">
        <v>3913.04</v>
      </c>
      <c r="E3479" s="502">
        <v>3913.04</v>
      </c>
      <c r="F3479" s="499"/>
      <c r="G3479" s="344">
        <v>100</v>
      </c>
    </row>
    <row r="3480" spans="1:7" hidden="1" x14ac:dyDescent="0.25">
      <c r="A3480" s="345" t="s">
        <v>2106</v>
      </c>
      <c r="B3480" s="345" t="s">
        <v>436</v>
      </c>
      <c r="C3480" s="346" t="s">
        <v>98</v>
      </c>
      <c r="D3480" s="347">
        <v>3913.04</v>
      </c>
      <c r="E3480" s="503">
        <v>3913.04</v>
      </c>
      <c r="F3480" s="499"/>
      <c r="G3480" s="347">
        <v>100</v>
      </c>
    </row>
    <row r="3481" spans="1:7" hidden="1" x14ac:dyDescent="0.25">
      <c r="A3481" s="336" t="s">
        <v>352</v>
      </c>
      <c r="B3481" s="336" t="s">
        <v>816</v>
      </c>
      <c r="C3481" s="337" t="s">
        <v>817</v>
      </c>
      <c r="D3481" s="338">
        <v>3913.04</v>
      </c>
      <c r="E3481" s="498">
        <v>3913.04</v>
      </c>
      <c r="F3481" s="499"/>
      <c r="G3481" s="338">
        <v>100</v>
      </c>
    </row>
    <row r="3482" spans="1:7" hidden="1" x14ac:dyDescent="0.25">
      <c r="A3482" s="339" t="s">
        <v>324</v>
      </c>
      <c r="B3482" s="339" t="s">
        <v>354</v>
      </c>
      <c r="C3482" s="340" t="s">
        <v>24</v>
      </c>
      <c r="D3482" s="341">
        <v>3913.04</v>
      </c>
      <c r="E3482" s="506">
        <v>3913.04</v>
      </c>
      <c r="F3482" s="499"/>
      <c r="G3482" s="341">
        <v>100</v>
      </c>
    </row>
    <row r="3483" spans="1:7" hidden="1" x14ac:dyDescent="0.25">
      <c r="A3483" s="342" t="s">
        <v>324</v>
      </c>
      <c r="B3483" s="342" t="s">
        <v>366</v>
      </c>
      <c r="C3483" s="343" t="s">
        <v>38</v>
      </c>
      <c r="D3483" s="344">
        <v>3913.04</v>
      </c>
      <c r="E3483" s="502">
        <v>3913.04</v>
      </c>
      <c r="F3483" s="499"/>
      <c r="G3483" s="344">
        <v>100</v>
      </c>
    </row>
    <row r="3484" spans="1:7" hidden="1" x14ac:dyDescent="0.25">
      <c r="A3484" s="342" t="s">
        <v>324</v>
      </c>
      <c r="B3484" s="342" t="s">
        <v>429</v>
      </c>
      <c r="C3484" s="343" t="s">
        <v>110</v>
      </c>
      <c r="D3484" s="344">
        <v>3913.04</v>
      </c>
      <c r="E3484" s="502">
        <v>3913.04</v>
      </c>
      <c r="F3484" s="499"/>
      <c r="G3484" s="344">
        <v>100</v>
      </c>
    </row>
    <row r="3485" spans="1:7" hidden="1" x14ac:dyDescent="0.25">
      <c r="A3485" s="345" t="s">
        <v>2107</v>
      </c>
      <c r="B3485" s="345" t="s">
        <v>436</v>
      </c>
      <c r="C3485" s="346" t="s">
        <v>98</v>
      </c>
      <c r="D3485" s="347">
        <v>3913.04</v>
      </c>
      <c r="E3485" s="503">
        <v>3913.04</v>
      </c>
      <c r="F3485" s="499"/>
      <c r="G3485" s="347">
        <v>100</v>
      </c>
    </row>
    <row r="3486" spans="1:7" hidden="1" x14ac:dyDescent="0.25">
      <c r="A3486" s="336" t="s">
        <v>352</v>
      </c>
      <c r="B3486" s="336" t="s">
        <v>836</v>
      </c>
      <c r="C3486" s="337" t="s">
        <v>837</v>
      </c>
      <c r="D3486" s="338">
        <v>3913.04</v>
      </c>
      <c r="E3486" s="498">
        <v>3913.04</v>
      </c>
      <c r="F3486" s="499"/>
      <c r="G3486" s="338">
        <v>100</v>
      </c>
    </row>
    <row r="3487" spans="1:7" hidden="1" x14ac:dyDescent="0.25">
      <c r="A3487" s="339" t="s">
        <v>324</v>
      </c>
      <c r="B3487" s="339" t="s">
        <v>354</v>
      </c>
      <c r="C3487" s="340" t="s">
        <v>24</v>
      </c>
      <c r="D3487" s="341">
        <v>3913.04</v>
      </c>
      <c r="E3487" s="506">
        <v>3913.04</v>
      </c>
      <c r="F3487" s="499"/>
      <c r="G3487" s="341">
        <v>100</v>
      </c>
    </row>
    <row r="3488" spans="1:7" hidden="1" x14ac:dyDescent="0.25">
      <c r="A3488" s="342" t="s">
        <v>324</v>
      </c>
      <c r="B3488" s="342" t="s">
        <v>366</v>
      </c>
      <c r="C3488" s="343" t="s">
        <v>38</v>
      </c>
      <c r="D3488" s="344">
        <v>3913.04</v>
      </c>
      <c r="E3488" s="502">
        <v>3913.04</v>
      </c>
      <c r="F3488" s="499"/>
      <c r="G3488" s="344">
        <v>100</v>
      </c>
    </row>
    <row r="3489" spans="1:7" hidden="1" x14ac:dyDescent="0.25">
      <c r="A3489" s="342" t="s">
        <v>324</v>
      </c>
      <c r="B3489" s="342" t="s">
        <v>429</v>
      </c>
      <c r="C3489" s="343" t="s">
        <v>110</v>
      </c>
      <c r="D3489" s="344">
        <v>3913.04</v>
      </c>
      <c r="E3489" s="502">
        <v>3913.04</v>
      </c>
      <c r="F3489" s="499"/>
      <c r="G3489" s="344">
        <v>100</v>
      </c>
    </row>
    <row r="3490" spans="1:7" hidden="1" x14ac:dyDescent="0.25">
      <c r="A3490" s="345" t="s">
        <v>2108</v>
      </c>
      <c r="B3490" s="345" t="s">
        <v>436</v>
      </c>
      <c r="C3490" s="346" t="s">
        <v>98</v>
      </c>
      <c r="D3490" s="347">
        <v>3913.04</v>
      </c>
      <c r="E3490" s="503">
        <v>3913.04</v>
      </c>
      <c r="F3490" s="499"/>
      <c r="G3490" s="347">
        <v>100</v>
      </c>
    </row>
    <row r="3491" spans="1:7" hidden="1" x14ac:dyDescent="0.25">
      <c r="A3491" s="336" t="s">
        <v>352</v>
      </c>
      <c r="B3491" s="336" t="s">
        <v>860</v>
      </c>
      <c r="C3491" s="337" t="s">
        <v>861</v>
      </c>
      <c r="D3491" s="338">
        <v>3913.04</v>
      </c>
      <c r="E3491" s="498">
        <v>3913.04</v>
      </c>
      <c r="F3491" s="499"/>
      <c r="G3491" s="338">
        <v>100</v>
      </c>
    </row>
    <row r="3492" spans="1:7" hidden="1" x14ac:dyDescent="0.25">
      <c r="A3492" s="339" t="s">
        <v>324</v>
      </c>
      <c r="B3492" s="339" t="s">
        <v>354</v>
      </c>
      <c r="C3492" s="340" t="s">
        <v>24</v>
      </c>
      <c r="D3492" s="341">
        <v>3913.04</v>
      </c>
      <c r="E3492" s="506">
        <v>3913.04</v>
      </c>
      <c r="F3492" s="499"/>
      <c r="G3492" s="341">
        <v>100</v>
      </c>
    </row>
    <row r="3493" spans="1:7" hidden="1" x14ac:dyDescent="0.25">
      <c r="A3493" s="342" t="s">
        <v>324</v>
      </c>
      <c r="B3493" s="342" t="s">
        <v>366</v>
      </c>
      <c r="C3493" s="343" t="s">
        <v>38</v>
      </c>
      <c r="D3493" s="344">
        <v>3913.04</v>
      </c>
      <c r="E3493" s="502">
        <v>3913.04</v>
      </c>
      <c r="F3493" s="499"/>
      <c r="G3493" s="344">
        <v>100</v>
      </c>
    </row>
    <row r="3494" spans="1:7" hidden="1" x14ac:dyDescent="0.25">
      <c r="A3494" s="342" t="s">
        <v>324</v>
      </c>
      <c r="B3494" s="342" t="s">
        <v>429</v>
      </c>
      <c r="C3494" s="343" t="s">
        <v>110</v>
      </c>
      <c r="D3494" s="344">
        <v>3913.04</v>
      </c>
      <c r="E3494" s="502">
        <v>3913.04</v>
      </c>
      <c r="F3494" s="499"/>
      <c r="G3494" s="344">
        <v>100</v>
      </c>
    </row>
    <row r="3495" spans="1:7" hidden="1" x14ac:dyDescent="0.25">
      <c r="A3495" s="345" t="s">
        <v>2109</v>
      </c>
      <c r="B3495" s="345" t="s">
        <v>436</v>
      </c>
      <c r="C3495" s="346" t="s">
        <v>98</v>
      </c>
      <c r="D3495" s="347">
        <v>3913.04</v>
      </c>
      <c r="E3495" s="503">
        <v>3913.04</v>
      </c>
      <c r="F3495" s="499"/>
      <c r="G3495" s="347">
        <v>100</v>
      </c>
    </row>
    <row r="3496" spans="1:7" hidden="1" x14ac:dyDescent="0.25">
      <c r="A3496" s="336" t="s">
        <v>352</v>
      </c>
      <c r="B3496" s="336" t="s">
        <v>877</v>
      </c>
      <c r="C3496" s="337" t="s">
        <v>878</v>
      </c>
      <c r="D3496" s="338">
        <v>3913.04</v>
      </c>
      <c r="E3496" s="498">
        <v>3913.04</v>
      </c>
      <c r="F3496" s="499"/>
      <c r="G3496" s="338">
        <v>100</v>
      </c>
    </row>
    <row r="3497" spans="1:7" hidden="1" x14ac:dyDescent="0.25">
      <c r="A3497" s="339" t="s">
        <v>324</v>
      </c>
      <c r="B3497" s="339" t="s">
        <v>354</v>
      </c>
      <c r="C3497" s="340" t="s">
        <v>24</v>
      </c>
      <c r="D3497" s="341">
        <v>3913.04</v>
      </c>
      <c r="E3497" s="506">
        <v>3913.04</v>
      </c>
      <c r="F3497" s="499"/>
      <c r="G3497" s="341">
        <v>100</v>
      </c>
    </row>
    <row r="3498" spans="1:7" hidden="1" x14ac:dyDescent="0.25">
      <c r="A3498" s="342" t="s">
        <v>324</v>
      </c>
      <c r="B3498" s="342" t="s">
        <v>366</v>
      </c>
      <c r="C3498" s="343" t="s">
        <v>38</v>
      </c>
      <c r="D3498" s="344">
        <v>3913.04</v>
      </c>
      <c r="E3498" s="502">
        <v>3913.04</v>
      </c>
      <c r="F3498" s="499"/>
      <c r="G3498" s="344">
        <v>100</v>
      </c>
    </row>
    <row r="3499" spans="1:7" hidden="1" x14ac:dyDescent="0.25">
      <c r="A3499" s="342" t="s">
        <v>324</v>
      </c>
      <c r="B3499" s="342" t="s">
        <v>429</v>
      </c>
      <c r="C3499" s="343" t="s">
        <v>110</v>
      </c>
      <c r="D3499" s="344">
        <v>3913.04</v>
      </c>
      <c r="E3499" s="502">
        <v>3913.04</v>
      </c>
      <c r="F3499" s="499"/>
      <c r="G3499" s="344">
        <v>100</v>
      </c>
    </row>
    <row r="3500" spans="1:7" hidden="1" x14ac:dyDescent="0.25">
      <c r="A3500" s="345" t="s">
        <v>2110</v>
      </c>
      <c r="B3500" s="345" t="s">
        <v>436</v>
      </c>
      <c r="C3500" s="346" t="s">
        <v>98</v>
      </c>
      <c r="D3500" s="347">
        <v>3913.04</v>
      </c>
      <c r="E3500" s="503">
        <v>3913.04</v>
      </c>
      <c r="F3500" s="499"/>
      <c r="G3500" s="347">
        <v>100</v>
      </c>
    </row>
    <row r="3501" spans="1:7" hidden="1" x14ac:dyDescent="0.25">
      <c r="A3501" s="336" t="s">
        <v>352</v>
      </c>
      <c r="B3501" s="336" t="s">
        <v>899</v>
      </c>
      <c r="C3501" s="337" t="s">
        <v>900</v>
      </c>
      <c r="D3501" s="338">
        <v>3913.04</v>
      </c>
      <c r="E3501" s="498">
        <v>3913.04</v>
      </c>
      <c r="F3501" s="499"/>
      <c r="G3501" s="338">
        <v>100</v>
      </c>
    </row>
    <row r="3502" spans="1:7" hidden="1" x14ac:dyDescent="0.25">
      <c r="A3502" s="339" t="s">
        <v>324</v>
      </c>
      <c r="B3502" s="339" t="s">
        <v>354</v>
      </c>
      <c r="C3502" s="340" t="s">
        <v>24</v>
      </c>
      <c r="D3502" s="341">
        <v>3913.04</v>
      </c>
      <c r="E3502" s="506">
        <v>3913.04</v>
      </c>
      <c r="F3502" s="499"/>
      <c r="G3502" s="341">
        <v>100</v>
      </c>
    </row>
    <row r="3503" spans="1:7" hidden="1" x14ac:dyDescent="0.25">
      <c r="A3503" s="342" t="s">
        <v>324</v>
      </c>
      <c r="B3503" s="342" t="s">
        <v>366</v>
      </c>
      <c r="C3503" s="343" t="s">
        <v>38</v>
      </c>
      <c r="D3503" s="344">
        <v>3913.04</v>
      </c>
      <c r="E3503" s="502">
        <v>3913.04</v>
      </c>
      <c r="F3503" s="499"/>
      <c r="G3503" s="344">
        <v>100</v>
      </c>
    </row>
    <row r="3504" spans="1:7" hidden="1" x14ac:dyDescent="0.25">
      <c r="A3504" s="342" t="s">
        <v>324</v>
      </c>
      <c r="B3504" s="342" t="s">
        <v>429</v>
      </c>
      <c r="C3504" s="343" t="s">
        <v>110</v>
      </c>
      <c r="D3504" s="344">
        <v>3913.04</v>
      </c>
      <c r="E3504" s="502">
        <v>3913.04</v>
      </c>
      <c r="F3504" s="499"/>
      <c r="G3504" s="344">
        <v>100</v>
      </c>
    </row>
    <row r="3505" spans="1:7" hidden="1" x14ac:dyDescent="0.25">
      <c r="A3505" s="345" t="s">
        <v>2111</v>
      </c>
      <c r="B3505" s="345" t="s">
        <v>436</v>
      </c>
      <c r="C3505" s="346" t="s">
        <v>98</v>
      </c>
      <c r="D3505" s="347">
        <v>3913.04</v>
      </c>
      <c r="E3505" s="503">
        <v>3913.04</v>
      </c>
      <c r="F3505" s="499"/>
      <c r="G3505" s="347">
        <v>100</v>
      </c>
    </row>
    <row r="3506" spans="1:7" hidden="1" x14ac:dyDescent="0.25">
      <c r="A3506" s="336" t="s">
        <v>352</v>
      </c>
      <c r="B3506" s="336" t="s">
        <v>918</v>
      </c>
      <c r="C3506" s="337" t="s">
        <v>919</v>
      </c>
      <c r="D3506" s="338">
        <v>3913.04</v>
      </c>
      <c r="E3506" s="498">
        <v>3913.04</v>
      </c>
      <c r="F3506" s="499"/>
      <c r="G3506" s="338">
        <v>100</v>
      </c>
    </row>
    <row r="3507" spans="1:7" hidden="1" x14ac:dyDescent="0.25">
      <c r="A3507" s="339" t="s">
        <v>324</v>
      </c>
      <c r="B3507" s="339" t="s">
        <v>354</v>
      </c>
      <c r="C3507" s="340" t="s">
        <v>24</v>
      </c>
      <c r="D3507" s="341">
        <v>3913.04</v>
      </c>
      <c r="E3507" s="506">
        <v>3913.04</v>
      </c>
      <c r="F3507" s="499"/>
      <c r="G3507" s="341">
        <v>100</v>
      </c>
    </row>
    <row r="3508" spans="1:7" hidden="1" x14ac:dyDescent="0.25">
      <c r="A3508" s="342" t="s">
        <v>324</v>
      </c>
      <c r="B3508" s="342" t="s">
        <v>366</v>
      </c>
      <c r="C3508" s="343" t="s">
        <v>38</v>
      </c>
      <c r="D3508" s="344">
        <v>3913.04</v>
      </c>
      <c r="E3508" s="502">
        <v>3913.04</v>
      </c>
      <c r="F3508" s="499"/>
      <c r="G3508" s="344">
        <v>100</v>
      </c>
    </row>
    <row r="3509" spans="1:7" hidden="1" x14ac:dyDescent="0.25">
      <c r="A3509" s="342" t="s">
        <v>324</v>
      </c>
      <c r="B3509" s="342" t="s">
        <v>429</v>
      </c>
      <c r="C3509" s="343" t="s">
        <v>110</v>
      </c>
      <c r="D3509" s="344">
        <v>3913.04</v>
      </c>
      <c r="E3509" s="502">
        <v>3913.04</v>
      </c>
      <c r="F3509" s="499"/>
      <c r="G3509" s="344">
        <v>100</v>
      </c>
    </row>
    <row r="3510" spans="1:7" hidden="1" x14ac:dyDescent="0.25">
      <c r="A3510" s="345" t="s">
        <v>2112</v>
      </c>
      <c r="B3510" s="345" t="s">
        <v>436</v>
      </c>
      <c r="C3510" s="346" t="s">
        <v>98</v>
      </c>
      <c r="D3510" s="347">
        <v>3913.04</v>
      </c>
      <c r="E3510" s="503">
        <v>3913.04</v>
      </c>
      <c r="F3510" s="499"/>
      <c r="G3510" s="347">
        <v>100</v>
      </c>
    </row>
    <row r="3511" spans="1:7" hidden="1" x14ac:dyDescent="0.25">
      <c r="A3511" s="336" t="s">
        <v>352</v>
      </c>
      <c r="B3511" s="336" t="s">
        <v>936</v>
      </c>
      <c r="C3511" s="337" t="s">
        <v>937</v>
      </c>
      <c r="D3511" s="338">
        <v>3913.04</v>
      </c>
      <c r="E3511" s="498">
        <v>3913.04</v>
      </c>
      <c r="F3511" s="499"/>
      <c r="G3511" s="338">
        <v>100</v>
      </c>
    </row>
    <row r="3512" spans="1:7" hidden="1" x14ac:dyDescent="0.25">
      <c r="A3512" s="339" t="s">
        <v>324</v>
      </c>
      <c r="B3512" s="339" t="s">
        <v>354</v>
      </c>
      <c r="C3512" s="340" t="s">
        <v>24</v>
      </c>
      <c r="D3512" s="341">
        <v>3913.04</v>
      </c>
      <c r="E3512" s="506">
        <v>3913.04</v>
      </c>
      <c r="F3512" s="499"/>
      <c r="G3512" s="341">
        <v>100</v>
      </c>
    </row>
    <row r="3513" spans="1:7" hidden="1" x14ac:dyDescent="0.25">
      <c r="A3513" s="342" t="s">
        <v>324</v>
      </c>
      <c r="B3513" s="342" t="s">
        <v>366</v>
      </c>
      <c r="C3513" s="343" t="s">
        <v>38</v>
      </c>
      <c r="D3513" s="344">
        <v>3913.04</v>
      </c>
      <c r="E3513" s="502">
        <v>3913.04</v>
      </c>
      <c r="F3513" s="499"/>
      <c r="G3513" s="344">
        <v>100</v>
      </c>
    </row>
    <row r="3514" spans="1:7" hidden="1" x14ac:dyDescent="0.25">
      <c r="A3514" s="342" t="s">
        <v>324</v>
      </c>
      <c r="B3514" s="342" t="s">
        <v>429</v>
      </c>
      <c r="C3514" s="343" t="s">
        <v>110</v>
      </c>
      <c r="D3514" s="344">
        <v>3913.04</v>
      </c>
      <c r="E3514" s="502">
        <v>3913.04</v>
      </c>
      <c r="F3514" s="499"/>
      <c r="G3514" s="344">
        <v>100</v>
      </c>
    </row>
    <row r="3515" spans="1:7" hidden="1" x14ac:dyDescent="0.25">
      <c r="A3515" s="345" t="s">
        <v>2113</v>
      </c>
      <c r="B3515" s="345" t="s">
        <v>436</v>
      </c>
      <c r="C3515" s="346" t="s">
        <v>98</v>
      </c>
      <c r="D3515" s="347">
        <v>3913.04</v>
      </c>
      <c r="E3515" s="503">
        <v>3913.04</v>
      </c>
      <c r="F3515" s="499"/>
      <c r="G3515" s="347">
        <v>100</v>
      </c>
    </row>
    <row r="3516" spans="1:7" hidden="1" x14ac:dyDescent="0.25">
      <c r="A3516" s="336" t="s">
        <v>352</v>
      </c>
      <c r="B3516" s="336" t="s">
        <v>1264</v>
      </c>
      <c r="C3516" s="337" t="s">
        <v>1265</v>
      </c>
      <c r="D3516" s="338">
        <v>3913.04</v>
      </c>
      <c r="E3516" s="498">
        <v>3913.04</v>
      </c>
      <c r="F3516" s="499"/>
      <c r="G3516" s="338">
        <v>100</v>
      </c>
    </row>
    <row r="3517" spans="1:7" hidden="1" x14ac:dyDescent="0.25">
      <c r="A3517" s="339" t="s">
        <v>324</v>
      </c>
      <c r="B3517" s="339" t="s">
        <v>354</v>
      </c>
      <c r="C3517" s="340" t="s">
        <v>24</v>
      </c>
      <c r="D3517" s="341">
        <v>3913.04</v>
      </c>
      <c r="E3517" s="506">
        <v>3913.04</v>
      </c>
      <c r="F3517" s="499"/>
      <c r="G3517" s="341">
        <v>100</v>
      </c>
    </row>
    <row r="3518" spans="1:7" hidden="1" x14ac:dyDescent="0.25">
      <c r="A3518" s="342" t="s">
        <v>324</v>
      </c>
      <c r="B3518" s="342" t="s">
        <v>366</v>
      </c>
      <c r="C3518" s="343" t="s">
        <v>38</v>
      </c>
      <c r="D3518" s="344">
        <v>3913.04</v>
      </c>
      <c r="E3518" s="502">
        <v>3913.04</v>
      </c>
      <c r="F3518" s="499"/>
      <c r="G3518" s="344">
        <v>100</v>
      </c>
    </row>
    <row r="3519" spans="1:7" hidden="1" x14ac:dyDescent="0.25">
      <c r="A3519" s="342" t="s">
        <v>324</v>
      </c>
      <c r="B3519" s="342" t="s">
        <v>429</v>
      </c>
      <c r="C3519" s="343" t="s">
        <v>110</v>
      </c>
      <c r="D3519" s="344">
        <v>3913.04</v>
      </c>
      <c r="E3519" s="502">
        <v>3913.04</v>
      </c>
      <c r="F3519" s="499"/>
      <c r="G3519" s="344">
        <v>100</v>
      </c>
    </row>
    <row r="3520" spans="1:7" hidden="1" x14ac:dyDescent="0.25">
      <c r="A3520" s="345" t="s">
        <v>2114</v>
      </c>
      <c r="B3520" s="345" t="s">
        <v>436</v>
      </c>
      <c r="C3520" s="346" t="s">
        <v>98</v>
      </c>
      <c r="D3520" s="347">
        <v>3913.04</v>
      </c>
      <c r="E3520" s="503">
        <v>3913.04</v>
      </c>
      <c r="F3520" s="499"/>
      <c r="G3520" s="347">
        <v>100</v>
      </c>
    </row>
    <row r="3521" spans="1:7" hidden="1" x14ac:dyDescent="0.25">
      <c r="A3521" s="336" t="s">
        <v>352</v>
      </c>
      <c r="B3521" s="336" t="s">
        <v>1288</v>
      </c>
      <c r="C3521" s="337" t="s">
        <v>1289</v>
      </c>
      <c r="D3521" s="338">
        <v>3913.04</v>
      </c>
      <c r="E3521" s="498">
        <v>3913.04</v>
      </c>
      <c r="F3521" s="499"/>
      <c r="G3521" s="338">
        <v>100</v>
      </c>
    </row>
    <row r="3522" spans="1:7" hidden="1" x14ac:dyDescent="0.25">
      <c r="A3522" s="339" t="s">
        <v>324</v>
      </c>
      <c r="B3522" s="339" t="s">
        <v>354</v>
      </c>
      <c r="C3522" s="340" t="s">
        <v>24</v>
      </c>
      <c r="D3522" s="341">
        <v>3913.04</v>
      </c>
      <c r="E3522" s="506">
        <v>3913.04</v>
      </c>
      <c r="F3522" s="499"/>
      <c r="G3522" s="341">
        <v>100</v>
      </c>
    </row>
    <row r="3523" spans="1:7" hidden="1" x14ac:dyDescent="0.25">
      <c r="A3523" s="342" t="s">
        <v>324</v>
      </c>
      <c r="B3523" s="342" t="s">
        <v>366</v>
      </c>
      <c r="C3523" s="343" t="s">
        <v>38</v>
      </c>
      <c r="D3523" s="344">
        <v>3913.04</v>
      </c>
      <c r="E3523" s="502">
        <v>3913.04</v>
      </c>
      <c r="F3523" s="499"/>
      <c r="G3523" s="344">
        <v>100</v>
      </c>
    </row>
    <row r="3524" spans="1:7" hidden="1" x14ac:dyDescent="0.25">
      <c r="A3524" s="342" t="s">
        <v>324</v>
      </c>
      <c r="B3524" s="342" t="s">
        <v>429</v>
      </c>
      <c r="C3524" s="343" t="s">
        <v>110</v>
      </c>
      <c r="D3524" s="344">
        <v>3913.04</v>
      </c>
      <c r="E3524" s="502">
        <v>3913.04</v>
      </c>
      <c r="F3524" s="499"/>
      <c r="G3524" s="344">
        <v>100</v>
      </c>
    </row>
    <row r="3525" spans="1:7" hidden="1" x14ac:dyDescent="0.25">
      <c r="A3525" s="345" t="s">
        <v>2115</v>
      </c>
      <c r="B3525" s="345" t="s">
        <v>436</v>
      </c>
      <c r="C3525" s="346" t="s">
        <v>98</v>
      </c>
      <c r="D3525" s="347">
        <v>3913.04</v>
      </c>
      <c r="E3525" s="503">
        <v>3913.04</v>
      </c>
      <c r="F3525" s="499"/>
      <c r="G3525" s="347">
        <v>100</v>
      </c>
    </row>
    <row r="3526" spans="1:7" hidden="1" x14ac:dyDescent="0.25">
      <c r="A3526" s="336" t="s">
        <v>352</v>
      </c>
      <c r="B3526" s="336" t="s">
        <v>1310</v>
      </c>
      <c r="C3526" s="337" t="s">
        <v>1311</v>
      </c>
      <c r="D3526" s="338">
        <v>3913.04</v>
      </c>
      <c r="E3526" s="498">
        <v>3913.04</v>
      </c>
      <c r="F3526" s="499"/>
      <c r="G3526" s="338">
        <v>100</v>
      </c>
    </row>
    <row r="3527" spans="1:7" hidden="1" x14ac:dyDescent="0.25">
      <c r="A3527" s="339" t="s">
        <v>324</v>
      </c>
      <c r="B3527" s="339" t="s">
        <v>354</v>
      </c>
      <c r="C3527" s="340" t="s">
        <v>24</v>
      </c>
      <c r="D3527" s="341">
        <v>3913.04</v>
      </c>
      <c r="E3527" s="506">
        <v>3913.04</v>
      </c>
      <c r="F3527" s="499"/>
      <c r="G3527" s="341">
        <v>100</v>
      </c>
    </row>
    <row r="3528" spans="1:7" hidden="1" x14ac:dyDescent="0.25">
      <c r="A3528" s="342" t="s">
        <v>324</v>
      </c>
      <c r="B3528" s="342" t="s">
        <v>366</v>
      </c>
      <c r="C3528" s="343" t="s">
        <v>38</v>
      </c>
      <c r="D3528" s="344">
        <v>3913.04</v>
      </c>
      <c r="E3528" s="502">
        <v>3913.04</v>
      </c>
      <c r="F3528" s="499"/>
      <c r="G3528" s="344">
        <v>100</v>
      </c>
    </row>
    <row r="3529" spans="1:7" hidden="1" x14ac:dyDescent="0.25">
      <c r="A3529" s="342" t="s">
        <v>324</v>
      </c>
      <c r="B3529" s="342" t="s">
        <v>429</v>
      </c>
      <c r="C3529" s="343" t="s">
        <v>110</v>
      </c>
      <c r="D3529" s="344">
        <v>3913.04</v>
      </c>
      <c r="E3529" s="502">
        <v>3913.04</v>
      </c>
      <c r="F3529" s="499"/>
      <c r="G3529" s="344">
        <v>100</v>
      </c>
    </row>
    <row r="3530" spans="1:7" hidden="1" x14ac:dyDescent="0.25">
      <c r="A3530" s="345" t="s">
        <v>2116</v>
      </c>
      <c r="B3530" s="345" t="s">
        <v>436</v>
      </c>
      <c r="C3530" s="346" t="s">
        <v>98</v>
      </c>
      <c r="D3530" s="347">
        <v>3913.04</v>
      </c>
      <c r="E3530" s="503">
        <v>3913.04</v>
      </c>
      <c r="F3530" s="499"/>
      <c r="G3530" s="347">
        <v>100</v>
      </c>
    </row>
    <row r="3531" spans="1:7" hidden="1" x14ac:dyDescent="0.25">
      <c r="A3531" s="336" t="s">
        <v>352</v>
      </c>
      <c r="B3531" s="336" t="s">
        <v>1329</v>
      </c>
      <c r="C3531" s="337" t="s">
        <v>1330</v>
      </c>
      <c r="D3531" s="338">
        <v>3913.04</v>
      </c>
      <c r="E3531" s="498">
        <v>3913.04</v>
      </c>
      <c r="F3531" s="499"/>
      <c r="G3531" s="338">
        <v>100</v>
      </c>
    </row>
    <row r="3532" spans="1:7" hidden="1" x14ac:dyDescent="0.25">
      <c r="A3532" s="339" t="s">
        <v>324</v>
      </c>
      <c r="B3532" s="339" t="s">
        <v>354</v>
      </c>
      <c r="C3532" s="340" t="s">
        <v>24</v>
      </c>
      <c r="D3532" s="341">
        <v>3913.04</v>
      </c>
      <c r="E3532" s="506">
        <v>3913.04</v>
      </c>
      <c r="F3532" s="499"/>
      <c r="G3532" s="341">
        <v>100</v>
      </c>
    </row>
    <row r="3533" spans="1:7" hidden="1" x14ac:dyDescent="0.25">
      <c r="A3533" s="342" t="s">
        <v>324</v>
      </c>
      <c r="B3533" s="342" t="s">
        <v>366</v>
      </c>
      <c r="C3533" s="343" t="s">
        <v>38</v>
      </c>
      <c r="D3533" s="344">
        <v>3913.04</v>
      </c>
      <c r="E3533" s="502">
        <v>3913.04</v>
      </c>
      <c r="F3533" s="499"/>
      <c r="G3533" s="344">
        <v>100</v>
      </c>
    </row>
    <row r="3534" spans="1:7" hidden="1" x14ac:dyDescent="0.25">
      <c r="A3534" s="342" t="s">
        <v>324</v>
      </c>
      <c r="B3534" s="342" t="s">
        <v>429</v>
      </c>
      <c r="C3534" s="343" t="s">
        <v>110</v>
      </c>
      <c r="D3534" s="344">
        <v>3913.04</v>
      </c>
      <c r="E3534" s="502">
        <v>3913.04</v>
      </c>
      <c r="F3534" s="499"/>
      <c r="G3534" s="344">
        <v>100</v>
      </c>
    </row>
    <row r="3535" spans="1:7" hidden="1" x14ac:dyDescent="0.25">
      <c r="A3535" s="345" t="s">
        <v>2117</v>
      </c>
      <c r="B3535" s="345" t="s">
        <v>436</v>
      </c>
      <c r="C3535" s="346" t="s">
        <v>98</v>
      </c>
      <c r="D3535" s="347">
        <v>3913.04</v>
      </c>
      <c r="E3535" s="503">
        <v>3913.04</v>
      </c>
      <c r="F3535" s="499"/>
      <c r="G3535" s="347">
        <v>100</v>
      </c>
    </row>
    <row r="3536" spans="1:7" hidden="1" x14ac:dyDescent="0.25">
      <c r="A3536" s="336" t="s">
        <v>352</v>
      </c>
      <c r="B3536" s="336" t="s">
        <v>1353</v>
      </c>
      <c r="C3536" s="337" t="s">
        <v>1354</v>
      </c>
      <c r="D3536" s="338">
        <v>3913.04</v>
      </c>
      <c r="E3536" s="498">
        <v>3913.04</v>
      </c>
      <c r="F3536" s="499"/>
      <c r="G3536" s="338">
        <v>100</v>
      </c>
    </row>
    <row r="3537" spans="1:7" hidden="1" x14ac:dyDescent="0.25">
      <c r="A3537" s="339" t="s">
        <v>324</v>
      </c>
      <c r="B3537" s="339" t="s">
        <v>354</v>
      </c>
      <c r="C3537" s="340" t="s">
        <v>24</v>
      </c>
      <c r="D3537" s="341">
        <v>3913.04</v>
      </c>
      <c r="E3537" s="506">
        <v>3913.04</v>
      </c>
      <c r="F3537" s="499"/>
      <c r="G3537" s="341">
        <v>100</v>
      </c>
    </row>
    <row r="3538" spans="1:7" hidden="1" x14ac:dyDescent="0.25">
      <c r="A3538" s="342" t="s">
        <v>324</v>
      </c>
      <c r="B3538" s="342" t="s">
        <v>366</v>
      </c>
      <c r="C3538" s="343" t="s">
        <v>38</v>
      </c>
      <c r="D3538" s="344">
        <v>3913.04</v>
      </c>
      <c r="E3538" s="502">
        <v>3913.04</v>
      </c>
      <c r="F3538" s="499"/>
      <c r="G3538" s="344">
        <v>100</v>
      </c>
    </row>
    <row r="3539" spans="1:7" hidden="1" x14ac:dyDescent="0.25">
      <c r="A3539" s="342" t="s">
        <v>324</v>
      </c>
      <c r="B3539" s="342" t="s">
        <v>429</v>
      </c>
      <c r="C3539" s="343" t="s">
        <v>110</v>
      </c>
      <c r="D3539" s="344">
        <v>3913.04</v>
      </c>
      <c r="E3539" s="502">
        <v>3913.04</v>
      </c>
      <c r="F3539" s="499"/>
      <c r="G3539" s="344">
        <v>100</v>
      </c>
    </row>
    <row r="3540" spans="1:7" hidden="1" x14ac:dyDescent="0.25">
      <c r="A3540" s="345" t="s">
        <v>2118</v>
      </c>
      <c r="B3540" s="345" t="s">
        <v>436</v>
      </c>
      <c r="C3540" s="346" t="s">
        <v>98</v>
      </c>
      <c r="D3540" s="347">
        <v>3913.04</v>
      </c>
      <c r="E3540" s="503">
        <v>3913.04</v>
      </c>
      <c r="F3540" s="499"/>
      <c r="G3540" s="347">
        <v>100</v>
      </c>
    </row>
    <row r="3541" spans="1:7" hidden="1" x14ac:dyDescent="0.25">
      <c r="A3541" s="336" t="s">
        <v>352</v>
      </c>
      <c r="B3541" s="336" t="s">
        <v>1371</v>
      </c>
      <c r="C3541" s="337" t="s">
        <v>1372</v>
      </c>
      <c r="D3541" s="338">
        <v>3913.04</v>
      </c>
      <c r="E3541" s="498">
        <v>3913.04</v>
      </c>
      <c r="F3541" s="499"/>
      <c r="G3541" s="338">
        <v>100</v>
      </c>
    </row>
    <row r="3542" spans="1:7" hidden="1" x14ac:dyDescent="0.25">
      <c r="A3542" s="339" t="s">
        <v>324</v>
      </c>
      <c r="B3542" s="339" t="s">
        <v>354</v>
      </c>
      <c r="C3542" s="340" t="s">
        <v>24</v>
      </c>
      <c r="D3542" s="341">
        <v>3913.04</v>
      </c>
      <c r="E3542" s="506">
        <v>3913.04</v>
      </c>
      <c r="F3542" s="499"/>
      <c r="G3542" s="341">
        <v>100</v>
      </c>
    </row>
    <row r="3543" spans="1:7" hidden="1" x14ac:dyDescent="0.25">
      <c r="A3543" s="342" t="s">
        <v>324</v>
      </c>
      <c r="B3543" s="342" t="s">
        <v>366</v>
      </c>
      <c r="C3543" s="343" t="s">
        <v>38</v>
      </c>
      <c r="D3543" s="344">
        <v>3913.04</v>
      </c>
      <c r="E3543" s="502">
        <v>3913.04</v>
      </c>
      <c r="F3543" s="499"/>
      <c r="G3543" s="344">
        <v>100</v>
      </c>
    </row>
    <row r="3544" spans="1:7" hidden="1" x14ac:dyDescent="0.25">
      <c r="A3544" s="342" t="s">
        <v>324</v>
      </c>
      <c r="B3544" s="342" t="s">
        <v>429</v>
      </c>
      <c r="C3544" s="343" t="s">
        <v>110</v>
      </c>
      <c r="D3544" s="344">
        <v>3913.04</v>
      </c>
      <c r="E3544" s="502">
        <v>3913.04</v>
      </c>
      <c r="F3544" s="499"/>
      <c r="G3544" s="344">
        <v>100</v>
      </c>
    </row>
    <row r="3545" spans="1:7" hidden="1" x14ac:dyDescent="0.25">
      <c r="A3545" s="345" t="s">
        <v>2119</v>
      </c>
      <c r="B3545" s="345" t="s">
        <v>436</v>
      </c>
      <c r="C3545" s="346" t="s">
        <v>98</v>
      </c>
      <c r="D3545" s="347">
        <v>3913.04</v>
      </c>
      <c r="E3545" s="503">
        <v>3913.04</v>
      </c>
      <c r="F3545" s="499"/>
      <c r="G3545" s="347">
        <v>100</v>
      </c>
    </row>
    <row r="3546" spans="1:7" hidden="1" x14ac:dyDescent="0.25">
      <c r="A3546" s="336" t="s">
        <v>352</v>
      </c>
      <c r="B3546" s="336" t="s">
        <v>1396</v>
      </c>
      <c r="C3546" s="337" t="s">
        <v>1397</v>
      </c>
      <c r="D3546" s="338">
        <v>3913.04</v>
      </c>
      <c r="E3546" s="498">
        <v>3913.04</v>
      </c>
      <c r="F3546" s="499"/>
      <c r="G3546" s="338">
        <v>100</v>
      </c>
    </row>
    <row r="3547" spans="1:7" hidden="1" x14ac:dyDescent="0.25">
      <c r="A3547" s="339" t="s">
        <v>324</v>
      </c>
      <c r="B3547" s="339" t="s">
        <v>354</v>
      </c>
      <c r="C3547" s="340" t="s">
        <v>24</v>
      </c>
      <c r="D3547" s="341">
        <v>3913.04</v>
      </c>
      <c r="E3547" s="506">
        <v>3913.04</v>
      </c>
      <c r="F3547" s="499"/>
      <c r="G3547" s="341">
        <v>100</v>
      </c>
    </row>
    <row r="3548" spans="1:7" hidden="1" x14ac:dyDescent="0.25">
      <c r="A3548" s="342" t="s">
        <v>324</v>
      </c>
      <c r="B3548" s="342" t="s">
        <v>366</v>
      </c>
      <c r="C3548" s="343" t="s">
        <v>38</v>
      </c>
      <c r="D3548" s="344">
        <v>3913.04</v>
      </c>
      <c r="E3548" s="502">
        <v>3913.04</v>
      </c>
      <c r="F3548" s="499"/>
      <c r="G3548" s="344">
        <v>100</v>
      </c>
    </row>
    <row r="3549" spans="1:7" hidden="1" x14ac:dyDescent="0.25">
      <c r="A3549" s="342" t="s">
        <v>324</v>
      </c>
      <c r="B3549" s="342" t="s">
        <v>429</v>
      </c>
      <c r="C3549" s="343" t="s">
        <v>110</v>
      </c>
      <c r="D3549" s="344">
        <v>3913.04</v>
      </c>
      <c r="E3549" s="502">
        <v>3913.04</v>
      </c>
      <c r="F3549" s="499"/>
      <c r="G3549" s="344">
        <v>100</v>
      </c>
    </row>
    <row r="3550" spans="1:7" hidden="1" x14ac:dyDescent="0.25">
      <c r="A3550" s="345" t="s">
        <v>2120</v>
      </c>
      <c r="B3550" s="345" t="s">
        <v>436</v>
      </c>
      <c r="C3550" s="346" t="s">
        <v>98</v>
      </c>
      <c r="D3550" s="347">
        <v>3913.04</v>
      </c>
      <c r="E3550" s="503">
        <v>3913.04</v>
      </c>
      <c r="F3550" s="499"/>
      <c r="G3550" s="347">
        <v>100</v>
      </c>
    </row>
    <row r="3551" spans="1:7" hidden="1" x14ac:dyDescent="0.25">
      <c r="A3551" s="336" t="s">
        <v>352</v>
      </c>
      <c r="B3551" s="336" t="s">
        <v>1419</v>
      </c>
      <c r="C3551" s="337" t="s">
        <v>1420</v>
      </c>
      <c r="D3551" s="338">
        <v>3913.04</v>
      </c>
      <c r="E3551" s="498">
        <v>3913.04</v>
      </c>
      <c r="F3551" s="499"/>
      <c r="G3551" s="338">
        <v>100</v>
      </c>
    </row>
    <row r="3552" spans="1:7" hidden="1" x14ac:dyDescent="0.25">
      <c r="A3552" s="339" t="s">
        <v>324</v>
      </c>
      <c r="B3552" s="339" t="s">
        <v>354</v>
      </c>
      <c r="C3552" s="340" t="s">
        <v>24</v>
      </c>
      <c r="D3552" s="341">
        <v>3913.04</v>
      </c>
      <c r="E3552" s="506">
        <v>3913.04</v>
      </c>
      <c r="F3552" s="499"/>
      <c r="G3552" s="341">
        <v>100</v>
      </c>
    </row>
    <row r="3553" spans="1:7" hidden="1" x14ac:dyDescent="0.25">
      <c r="A3553" s="342" t="s">
        <v>324</v>
      </c>
      <c r="B3553" s="342" t="s">
        <v>366</v>
      </c>
      <c r="C3553" s="343" t="s">
        <v>38</v>
      </c>
      <c r="D3553" s="344">
        <v>3913.04</v>
      </c>
      <c r="E3553" s="502">
        <v>3913.04</v>
      </c>
      <c r="F3553" s="499"/>
      <c r="G3553" s="344">
        <v>100</v>
      </c>
    </row>
    <row r="3554" spans="1:7" hidden="1" x14ac:dyDescent="0.25">
      <c r="A3554" s="342" t="s">
        <v>324</v>
      </c>
      <c r="B3554" s="342" t="s">
        <v>429</v>
      </c>
      <c r="C3554" s="343" t="s">
        <v>110</v>
      </c>
      <c r="D3554" s="344">
        <v>3913.04</v>
      </c>
      <c r="E3554" s="502">
        <v>3913.04</v>
      </c>
      <c r="F3554" s="499"/>
      <c r="G3554" s="344">
        <v>100</v>
      </c>
    </row>
    <row r="3555" spans="1:7" hidden="1" x14ac:dyDescent="0.25">
      <c r="A3555" s="345" t="s">
        <v>2121</v>
      </c>
      <c r="B3555" s="345" t="s">
        <v>436</v>
      </c>
      <c r="C3555" s="346" t="s">
        <v>98</v>
      </c>
      <c r="D3555" s="347">
        <v>3913.04</v>
      </c>
      <c r="E3555" s="503">
        <v>3913.04</v>
      </c>
      <c r="F3555" s="499"/>
      <c r="G3555" s="347">
        <v>100</v>
      </c>
    </row>
    <row r="3556" spans="1:7" hidden="1" x14ac:dyDescent="0.25">
      <c r="A3556" s="336" t="s">
        <v>352</v>
      </c>
      <c r="B3556" s="336" t="s">
        <v>1446</v>
      </c>
      <c r="C3556" s="337" t="s">
        <v>1447</v>
      </c>
      <c r="D3556" s="338">
        <v>3913.04</v>
      </c>
      <c r="E3556" s="498">
        <v>3913.04</v>
      </c>
      <c r="F3556" s="499"/>
      <c r="G3556" s="338">
        <v>100</v>
      </c>
    </row>
    <row r="3557" spans="1:7" hidden="1" x14ac:dyDescent="0.25">
      <c r="A3557" s="339" t="s">
        <v>324</v>
      </c>
      <c r="B3557" s="339" t="s">
        <v>354</v>
      </c>
      <c r="C3557" s="340" t="s">
        <v>24</v>
      </c>
      <c r="D3557" s="341">
        <v>3913.04</v>
      </c>
      <c r="E3557" s="506">
        <v>3913.04</v>
      </c>
      <c r="F3557" s="499"/>
      <c r="G3557" s="341">
        <v>100</v>
      </c>
    </row>
    <row r="3558" spans="1:7" hidden="1" x14ac:dyDescent="0.25">
      <c r="A3558" s="342" t="s">
        <v>324</v>
      </c>
      <c r="B3558" s="342" t="s">
        <v>366</v>
      </c>
      <c r="C3558" s="343" t="s">
        <v>38</v>
      </c>
      <c r="D3558" s="344">
        <v>3913.04</v>
      </c>
      <c r="E3558" s="502">
        <v>3913.04</v>
      </c>
      <c r="F3558" s="499"/>
      <c r="G3558" s="344">
        <v>100</v>
      </c>
    </row>
    <row r="3559" spans="1:7" hidden="1" x14ac:dyDescent="0.25">
      <c r="A3559" s="342" t="s">
        <v>324</v>
      </c>
      <c r="B3559" s="342" t="s">
        <v>429</v>
      </c>
      <c r="C3559" s="343" t="s">
        <v>110</v>
      </c>
      <c r="D3559" s="344">
        <v>3913.04</v>
      </c>
      <c r="E3559" s="502">
        <v>3913.04</v>
      </c>
      <c r="F3559" s="499"/>
      <c r="G3559" s="344">
        <v>100</v>
      </c>
    </row>
    <row r="3560" spans="1:7" hidden="1" x14ac:dyDescent="0.25">
      <c r="A3560" s="345" t="s">
        <v>2122</v>
      </c>
      <c r="B3560" s="345" t="s">
        <v>436</v>
      </c>
      <c r="C3560" s="346" t="s">
        <v>98</v>
      </c>
      <c r="D3560" s="347">
        <v>3913.04</v>
      </c>
      <c r="E3560" s="503">
        <v>3913.04</v>
      </c>
      <c r="F3560" s="499"/>
      <c r="G3560" s="347">
        <v>100</v>
      </c>
    </row>
    <row r="3561" spans="1:7" hidden="1" x14ac:dyDescent="0.25">
      <c r="A3561" s="336" t="s">
        <v>352</v>
      </c>
      <c r="B3561" s="336" t="s">
        <v>1466</v>
      </c>
      <c r="C3561" s="337" t="s">
        <v>1467</v>
      </c>
      <c r="D3561" s="338">
        <v>3913.04</v>
      </c>
      <c r="E3561" s="498">
        <v>3913.04</v>
      </c>
      <c r="F3561" s="499"/>
      <c r="G3561" s="338">
        <v>100</v>
      </c>
    </row>
    <row r="3562" spans="1:7" hidden="1" x14ac:dyDescent="0.25">
      <c r="A3562" s="339" t="s">
        <v>324</v>
      </c>
      <c r="B3562" s="339" t="s">
        <v>354</v>
      </c>
      <c r="C3562" s="340" t="s">
        <v>24</v>
      </c>
      <c r="D3562" s="341">
        <v>3913.04</v>
      </c>
      <c r="E3562" s="506">
        <v>3913.04</v>
      </c>
      <c r="F3562" s="499"/>
      <c r="G3562" s="341">
        <v>100</v>
      </c>
    </row>
    <row r="3563" spans="1:7" hidden="1" x14ac:dyDescent="0.25">
      <c r="A3563" s="342" t="s">
        <v>324</v>
      </c>
      <c r="B3563" s="342" t="s">
        <v>366</v>
      </c>
      <c r="C3563" s="343" t="s">
        <v>38</v>
      </c>
      <c r="D3563" s="344">
        <v>3913.04</v>
      </c>
      <c r="E3563" s="502">
        <v>3913.04</v>
      </c>
      <c r="F3563" s="499"/>
      <c r="G3563" s="344">
        <v>100</v>
      </c>
    </row>
    <row r="3564" spans="1:7" hidden="1" x14ac:dyDescent="0.25">
      <c r="A3564" s="342" t="s">
        <v>324</v>
      </c>
      <c r="B3564" s="342" t="s">
        <v>429</v>
      </c>
      <c r="C3564" s="343" t="s">
        <v>110</v>
      </c>
      <c r="D3564" s="344">
        <v>3913.04</v>
      </c>
      <c r="E3564" s="502">
        <v>3913.04</v>
      </c>
      <c r="F3564" s="499"/>
      <c r="G3564" s="344">
        <v>100</v>
      </c>
    </row>
    <row r="3565" spans="1:7" hidden="1" x14ac:dyDescent="0.25">
      <c r="A3565" s="345" t="s">
        <v>2123</v>
      </c>
      <c r="B3565" s="345" t="s">
        <v>436</v>
      </c>
      <c r="C3565" s="346" t="s">
        <v>98</v>
      </c>
      <c r="D3565" s="347">
        <v>3913.04</v>
      </c>
      <c r="E3565" s="503">
        <v>3913.04</v>
      </c>
      <c r="F3565" s="499"/>
      <c r="G3565" s="347">
        <v>100</v>
      </c>
    </row>
    <row r="3566" spans="1:7" hidden="1" x14ac:dyDescent="0.25">
      <c r="A3566" s="336" t="s">
        <v>352</v>
      </c>
      <c r="B3566" s="336" t="s">
        <v>1487</v>
      </c>
      <c r="C3566" s="337" t="s">
        <v>1488</v>
      </c>
      <c r="D3566" s="338">
        <v>3913.04</v>
      </c>
      <c r="E3566" s="498">
        <v>3913.04</v>
      </c>
      <c r="F3566" s="499"/>
      <c r="G3566" s="338">
        <v>100</v>
      </c>
    </row>
    <row r="3567" spans="1:7" hidden="1" x14ac:dyDescent="0.25">
      <c r="A3567" s="339" t="s">
        <v>324</v>
      </c>
      <c r="B3567" s="339" t="s">
        <v>354</v>
      </c>
      <c r="C3567" s="340" t="s">
        <v>24</v>
      </c>
      <c r="D3567" s="341">
        <v>3913.04</v>
      </c>
      <c r="E3567" s="506">
        <v>3913.04</v>
      </c>
      <c r="F3567" s="499"/>
      <c r="G3567" s="341">
        <v>100</v>
      </c>
    </row>
    <row r="3568" spans="1:7" hidden="1" x14ac:dyDescent="0.25">
      <c r="A3568" s="342" t="s">
        <v>324</v>
      </c>
      <c r="B3568" s="342" t="s">
        <v>366</v>
      </c>
      <c r="C3568" s="343" t="s">
        <v>38</v>
      </c>
      <c r="D3568" s="344">
        <v>3913.04</v>
      </c>
      <c r="E3568" s="502">
        <v>3913.04</v>
      </c>
      <c r="F3568" s="499"/>
      <c r="G3568" s="344">
        <v>100</v>
      </c>
    </row>
    <row r="3569" spans="1:7" hidden="1" x14ac:dyDescent="0.25">
      <c r="A3569" s="342" t="s">
        <v>324</v>
      </c>
      <c r="B3569" s="342" t="s">
        <v>429</v>
      </c>
      <c r="C3569" s="343" t="s">
        <v>110</v>
      </c>
      <c r="D3569" s="344">
        <v>3913.04</v>
      </c>
      <c r="E3569" s="502">
        <v>3913.04</v>
      </c>
      <c r="F3569" s="499"/>
      <c r="G3569" s="344">
        <v>100</v>
      </c>
    </row>
    <row r="3570" spans="1:7" hidden="1" x14ac:dyDescent="0.25">
      <c r="A3570" s="345" t="s">
        <v>2124</v>
      </c>
      <c r="B3570" s="345" t="s">
        <v>436</v>
      </c>
      <c r="C3570" s="346" t="s">
        <v>98</v>
      </c>
      <c r="D3570" s="347">
        <v>3913.04</v>
      </c>
      <c r="E3570" s="503">
        <v>3913.04</v>
      </c>
      <c r="F3570" s="499"/>
      <c r="G3570" s="347">
        <v>100</v>
      </c>
    </row>
    <row r="3571" spans="1:7" hidden="1" x14ac:dyDescent="0.25">
      <c r="A3571" s="336" t="s">
        <v>352</v>
      </c>
      <c r="B3571" s="336" t="s">
        <v>1509</v>
      </c>
      <c r="C3571" s="337" t="s">
        <v>1510</v>
      </c>
      <c r="D3571" s="338">
        <v>3913.04</v>
      </c>
      <c r="E3571" s="498">
        <v>3913.04</v>
      </c>
      <c r="F3571" s="499"/>
      <c r="G3571" s="338">
        <v>100</v>
      </c>
    </row>
    <row r="3572" spans="1:7" hidden="1" x14ac:dyDescent="0.25">
      <c r="A3572" s="339" t="s">
        <v>324</v>
      </c>
      <c r="B3572" s="339" t="s">
        <v>354</v>
      </c>
      <c r="C3572" s="340" t="s">
        <v>24</v>
      </c>
      <c r="D3572" s="341">
        <v>3913.04</v>
      </c>
      <c r="E3572" s="506">
        <v>3913.04</v>
      </c>
      <c r="F3572" s="499"/>
      <c r="G3572" s="341">
        <v>100</v>
      </c>
    </row>
    <row r="3573" spans="1:7" hidden="1" x14ac:dyDescent="0.25">
      <c r="A3573" s="342" t="s">
        <v>324</v>
      </c>
      <c r="B3573" s="342" t="s">
        <v>366</v>
      </c>
      <c r="C3573" s="343" t="s">
        <v>38</v>
      </c>
      <c r="D3573" s="344">
        <v>3913.04</v>
      </c>
      <c r="E3573" s="502">
        <v>3913.04</v>
      </c>
      <c r="F3573" s="499"/>
      <c r="G3573" s="344">
        <v>100</v>
      </c>
    </row>
    <row r="3574" spans="1:7" hidden="1" x14ac:dyDescent="0.25">
      <c r="A3574" s="342" t="s">
        <v>324</v>
      </c>
      <c r="B3574" s="342" t="s">
        <v>429</v>
      </c>
      <c r="C3574" s="343" t="s">
        <v>110</v>
      </c>
      <c r="D3574" s="344">
        <v>3913.04</v>
      </c>
      <c r="E3574" s="502">
        <v>3913.04</v>
      </c>
      <c r="F3574" s="499"/>
      <c r="G3574" s="344">
        <v>100</v>
      </c>
    </row>
    <row r="3575" spans="1:7" hidden="1" x14ac:dyDescent="0.25">
      <c r="A3575" s="345" t="s">
        <v>2125</v>
      </c>
      <c r="B3575" s="345" t="s">
        <v>436</v>
      </c>
      <c r="C3575" s="346" t="s">
        <v>98</v>
      </c>
      <c r="D3575" s="347">
        <v>3913.04</v>
      </c>
      <c r="E3575" s="503">
        <v>3913.04</v>
      </c>
      <c r="F3575" s="499"/>
      <c r="G3575" s="347">
        <v>100</v>
      </c>
    </row>
    <row r="3576" spans="1:7" hidden="1" x14ac:dyDescent="0.25">
      <c r="A3576" s="336" t="s">
        <v>352</v>
      </c>
      <c r="B3576" s="336" t="s">
        <v>1526</v>
      </c>
      <c r="C3576" s="337" t="s">
        <v>1527</v>
      </c>
      <c r="D3576" s="338">
        <v>3913.04</v>
      </c>
      <c r="E3576" s="498">
        <v>3913.04</v>
      </c>
      <c r="F3576" s="499"/>
      <c r="G3576" s="338">
        <v>100</v>
      </c>
    </row>
    <row r="3577" spans="1:7" hidden="1" x14ac:dyDescent="0.25">
      <c r="A3577" s="339" t="s">
        <v>324</v>
      </c>
      <c r="B3577" s="339" t="s">
        <v>354</v>
      </c>
      <c r="C3577" s="340" t="s">
        <v>24</v>
      </c>
      <c r="D3577" s="341">
        <v>3913.04</v>
      </c>
      <c r="E3577" s="506">
        <v>3913.04</v>
      </c>
      <c r="F3577" s="499"/>
      <c r="G3577" s="341">
        <v>100</v>
      </c>
    </row>
    <row r="3578" spans="1:7" hidden="1" x14ac:dyDescent="0.25">
      <c r="A3578" s="342" t="s">
        <v>324</v>
      </c>
      <c r="B3578" s="342" t="s">
        <v>366</v>
      </c>
      <c r="C3578" s="343" t="s">
        <v>38</v>
      </c>
      <c r="D3578" s="344">
        <v>3913.04</v>
      </c>
      <c r="E3578" s="502">
        <v>3913.04</v>
      </c>
      <c r="F3578" s="499"/>
      <c r="G3578" s="344">
        <v>100</v>
      </c>
    </row>
    <row r="3579" spans="1:7" hidden="1" x14ac:dyDescent="0.25">
      <c r="A3579" s="342" t="s">
        <v>324</v>
      </c>
      <c r="B3579" s="342" t="s">
        <v>429</v>
      </c>
      <c r="C3579" s="343" t="s">
        <v>110</v>
      </c>
      <c r="D3579" s="344">
        <v>3913.04</v>
      </c>
      <c r="E3579" s="502">
        <v>3913.04</v>
      </c>
      <c r="F3579" s="499"/>
      <c r="G3579" s="344">
        <v>100</v>
      </c>
    </row>
    <row r="3580" spans="1:7" hidden="1" x14ac:dyDescent="0.25">
      <c r="A3580" s="345" t="s">
        <v>2126</v>
      </c>
      <c r="B3580" s="345" t="s">
        <v>436</v>
      </c>
      <c r="C3580" s="346" t="s">
        <v>98</v>
      </c>
      <c r="D3580" s="347">
        <v>3913.04</v>
      </c>
      <c r="E3580" s="503">
        <v>3913.04</v>
      </c>
      <c r="F3580" s="499"/>
      <c r="G3580" s="347">
        <v>100</v>
      </c>
    </row>
    <row r="3581" spans="1:7" hidden="1" x14ac:dyDescent="0.25">
      <c r="A3581" s="336" t="s">
        <v>352</v>
      </c>
      <c r="B3581" s="336" t="s">
        <v>1550</v>
      </c>
      <c r="C3581" s="337" t="s">
        <v>1551</v>
      </c>
      <c r="D3581" s="338">
        <v>3913.04</v>
      </c>
      <c r="E3581" s="498">
        <v>3913.04</v>
      </c>
      <c r="F3581" s="499"/>
      <c r="G3581" s="338">
        <v>100</v>
      </c>
    </row>
    <row r="3582" spans="1:7" hidden="1" x14ac:dyDescent="0.25">
      <c r="A3582" s="339" t="s">
        <v>324</v>
      </c>
      <c r="B3582" s="339" t="s">
        <v>354</v>
      </c>
      <c r="C3582" s="340" t="s">
        <v>24</v>
      </c>
      <c r="D3582" s="341">
        <v>3913.04</v>
      </c>
      <c r="E3582" s="506">
        <v>3913.04</v>
      </c>
      <c r="F3582" s="499"/>
      <c r="G3582" s="341">
        <v>100</v>
      </c>
    </row>
    <row r="3583" spans="1:7" hidden="1" x14ac:dyDescent="0.25">
      <c r="A3583" s="342" t="s">
        <v>324</v>
      </c>
      <c r="B3583" s="342" t="s">
        <v>366</v>
      </c>
      <c r="C3583" s="343" t="s">
        <v>38</v>
      </c>
      <c r="D3583" s="344">
        <v>3913.04</v>
      </c>
      <c r="E3583" s="502">
        <v>3913.04</v>
      </c>
      <c r="F3583" s="499"/>
      <c r="G3583" s="344">
        <v>100</v>
      </c>
    </row>
    <row r="3584" spans="1:7" hidden="1" x14ac:dyDescent="0.25">
      <c r="A3584" s="342" t="s">
        <v>324</v>
      </c>
      <c r="B3584" s="342" t="s">
        <v>429</v>
      </c>
      <c r="C3584" s="343" t="s">
        <v>110</v>
      </c>
      <c r="D3584" s="344">
        <v>3913.04</v>
      </c>
      <c r="E3584" s="502">
        <v>3913.04</v>
      </c>
      <c r="F3584" s="499"/>
      <c r="G3584" s="344">
        <v>100</v>
      </c>
    </row>
    <row r="3585" spans="1:7" hidden="1" x14ac:dyDescent="0.25">
      <c r="A3585" s="345" t="s">
        <v>2127</v>
      </c>
      <c r="B3585" s="345" t="s">
        <v>436</v>
      </c>
      <c r="C3585" s="346" t="s">
        <v>98</v>
      </c>
      <c r="D3585" s="347">
        <v>3913.04</v>
      </c>
      <c r="E3585" s="503">
        <v>3913.04</v>
      </c>
      <c r="F3585" s="499"/>
      <c r="G3585" s="347">
        <v>100</v>
      </c>
    </row>
    <row r="3586" spans="1:7" hidden="1" x14ac:dyDescent="0.25">
      <c r="A3586" s="336" t="s">
        <v>352</v>
      </c>
      <c r="B3586" s="336" t="s">
        <v>950</v>
      </c>
      <c r="C3586" s="337" t="s">
        <v>951</v>
      </c>
      <c r="D3586" s="338">
        <v>3913.04</v>
      </c>
      <c r="E3586" s="498">
        <v>3913.04</v>
      </c>
      <c r="F3586" s="499"/>
      <c r="G3586" s="338">
        <v>100</v>
      </c>
    </row>
    <row r="3587" spans="1:7" hidden="1" x14ac:dyDescent="0.25">
      <c r="A3587" s="339" t="s">
        <v>324</v>
      </c>
      <c r="B3587" s="339" t="s">
        <v>354</v>
      </c>
      <c r="C3587" s="340" t="s">
        <v>24</v>
      </c>
      <c r="D3587" s="341">
        <v>3913.04</v>
      </c>
      <c r="E3587" s="506">
        <v>3913.04</v>
      </c>
      <c r="F3587" s="499"/>
      <c r="G3587" s="341">
        <v>100</v>
      </c>
    </row>
    <row r="3588" spans="1:7" hidden="1" x14ac:dyDescent="0.25">
      <c r="A3588" s="342" t="s">
        <v>324</v>
      </c>
      <c r="B3588" s="342" t="s">
        <v>366</v>
      </c>
      <c r="C3588" s="343" t="s">
        <v>38</v>
      </c>
      <c r="D3588" s="344">
        <v>3913.04</v>
      </c>
      <c r="E3588" s="502">
        <v>3913.04</v>
      </c>
      <c r="F3588" s="499"/>
      <c r="G3588" s="344">
        <v>100</v>
      </c>
    </row>
    <row r="3589" spans="1:7" hidden="1" x14ac:dyDescent="0.25">
      <c r="A3589" s="342" t="s">
        <v>324</v>
      </c>
      <c r="B3589" s="342" t="s">
        <v>429</v>
      </c>
      <c r="C3589" s="343" t="s">
        <v>110</v>
      </c>
      <c r="D3589" s="344">
        <v>3913.04</v>
      </c>
      <c r="E3589" s="502">
        <v>3913.04</v>
      </c>
      <c r="F3589" s="499"/>
      <c r="G3589" s="344">
        <v>100</v>
      </c>
    </row>
    <row r="3590" spans="1:7" hidden="1" x14ac:dyDescent="0.25">
      <c r="A3590" s="345" t="s">
        <v>2128</v>
      </c>
      <c r="B3590" s="345" t="s">
        <v>436</v>
      </c>
      <c r="C3590" s="346" t="s">
        <v>98</v>
      </c>
      <c r="D3590" s="347">
        <v>3913.04</v>
      </c>
      <c r="E3590" s="503">
        <v>3913.04</v>
      </c>
      <c r="F3590" s="499"/>
      <c r="G3590" s="347">
        <v>100</v>
      </c>
    </row>
    <row r="3591" spans="1:7" hidden="1" x14ac:dyDescent="0.25">
      <c r="A3591" s="336" t="s">
        <v>352</v>
      </c>
      <c r="B3591" s="336" t="s">
        <v>967</v>
      </c>
      <c r="C3591" s="337" t="s">
        <v>968</v>
      </c>
      <c r="D3591" s="338">
        <v>3913.04</v>
      </c>
      <c r="E3591" s="498">
        <v>3913.04</v>
      </c>
      <c r="F3591" s="499"/>
      <c r="G3591" s="338">
        <v>100</v>
      </c>
    </row>
    <row r="3592" spans="1:7" hidden="1" x14ac:dyDescent="0.25">
      <c r="A3592" s="339" t="s">
        <v>324</v>
      </c>
      <c r="B3592" s="339" t="s">
        <v>354</v>
      </c>
      <c r="C3592" s="340" t="s">
        <v>24</v>
      </c>
      <c r="D3592" s="341">
        <v>3913.04</v>
      </c>
      <c r="E3592" s="506">
        <v>3913.04</v>
      </c>
      <c r="F3592" s="499"/>
      <c r="G3592" s="341">
        <v>100</v>
      </c>
    </row>
    <row r="3593" spans="1:7" hidden="1" x14ac:dyDescent="0.25">
      <c r="A3593" s="342" t="s">
        <v>324</v>
      </c>
      <c r="B3593" s="342" t="s">
        <v>366</v>
      </c>
      <c r="C3593" s="343" t="s">
        <v>38</v>
      </c>
      <c r="D3593" s="344">
        <v>3913.04</v>
      </c>
      <c r="E3593" s="502">
        <v>3913.04</v>
      </c>
      <c r="F3593" s="499"/>
      <c r="G3593" s="344">
        <v>100</v>
      </c>
    </row>
    <row r="3594" spans="1:7" hidden="1" x14ac:dyDescent="0.25">
      <c r="A3594" s="342" t="s">
        <v>324</v>
      </c>
      <c r="B3594" s="342" t="s">
        <v>429</v>
      </c>
      <c r="C3594" s="343" t="s">
        <v>110</v>
      </c>
      <c r="D3594" s="344">
        <v>3913.04</v>
      </c>
      <c r="E3594" s="502">
        <v>3913.04</v>
      </c>
      <c r="F3594" s="499"/>
      <c r="G3594" s="344">
        <v>100</v>
      </c>
    </row>
    <row r="3595" spans="1:7" hidden="1" x14ac:dyDescent="0.25">
      <c r="A3595" s="345" t="s">
        <v>2129</v>
      </c>
      <c r="B3595" s="345" t="s">
        <v>436</v>
      </c>
      <c r="C3595" s="346" t="s">
        <v>98</v>
      </c>
      <c r="D3595" s="347">
        <v>3913.04</v>
      </c>
      <c r="E3595" s="503">
        <v>3913.04</v>
      </c>
      <c r="F3595" s="499"/>
      <c r="G3595" s="347">
        <v>100</v>
      </c>
    </row>
    <row r="3596" spans="1:7" hidden="1" x14ac:dyDescent="0.25">
      <c r="A3596" s="336" t="s">
        <v>352</v>
      </c>
      <c r="B3596" s="336" t="s">
        <v>991</v>
      </c>
      <c r="C3596" s="337" t="s">
        <v>992</v>
      </c>
      <c r="D3596" s="338">
        <v>3913.04</v>
      </c>
      <c r="E3596" s="498">
        <v>3913.04</v>
      </c>
      <c r="F3596" s="499"/>
      <c r="G3596" s="338">
        <v>100</v>
      </c>
    </row>
    <row r="3597" spans="1:7" hidden="1" x14ac:dyDescent="0.25">
      <c r="A3597" s="339" t="s">
        <v>324</v>
      </c>
      <c r="B3597" s="339" t="s">
        <v>354</v>
      </c>
      <c r="C3597" s="340" t="s">
        <v>24</v>
      </c>
      <c r="D3597" s="341">
        <v>3913.04</v>
      </c>
      <c r="E3597" s="506">
        <v>3913.04</v>
      </c>
      <c r="F3597" s="499"/>
      <c r="G3597" s="341">
        <v>100</v>
      </c>
    </row>
    <row r="3598" spans="1:7" hidden="1" x14ac:dyDescent="0.25">
      <c r="A3598" s="342" t="s">
        <v>324</v>
      </c>
      <c r="B3598" s="342" t="s">
        <v>366</v>
      </c>
      <c r="C3598" s="343" t="s">
        <v>38</v>
      </c>
      <c r="D3598" s="344">
        <v>3913.04</v>
      </c>
      <c r="E3598" s="502">
        <v>3913.04</v>
      </c>
      <c r="F3598" s="499"/>
      <c r="G3598" s="344">
        <v>100</v>
      </c>
    </row>
    <row r="3599" spans="1:7" hidden="1" x14ac:dyDescent="0.25">
      <c r="A3599" s="342" t="s">
        <v>324</v>
      </c>
      <c r="B3599" s="342" t="s">
        <v>429</v>
      </c>
      <c r="C3599" s="343" t="s">
        <v>110</v>
      </c>
      <c r="D3599" s="344">
        <v>3913.04</v>
      </c>
      <c r="E3599" s="502">
        <v>3913.04</v>
      </c>
      <c r="F3599" s="499"/>
      <c r="G3599" s="344">
        <v>100</v>
      </c>
    </row>
    <row r="3600" spans="1:7" hidden="1" x14ac:dyDescent="0.25">
      <c r="A3600" s="345" t="s">
        <v>2130</v>
      </c>
      <c r="B3600" s="345" t="s">
        <v>436</v>
      </c>
      <c r="C3600" s="346" t="s">
        <v>98</v>
      </c>
      <c r="D3600" s="347">
        <v>3913.04</v>
      </c>
      <c r="E3600" s="503">
        <v>3913.04</v>
      </c>
      <c r="F3600" s="499"/>
      <c r="G3600" s="347">
        <v>100</v>
      </c>
    </row>
    <row r="3601" spans="1:7" hidden="1" x14ac:dyDescent="0.25">
      <c r="A3601" s="336" t="s">
        <v>352</v>
      </c>
      <c r="B3601" s="336" t="s">
        <v>1016</v>
      </c>
      <c r="C3601" s="337" t="s">
        <v>1017</v>
      </c>
      <c r="D3601" s="338">
        <v>3913.04</v>
      </c>
      <c r="E3601" s="498">
        <v>3913.04</v>
      </c>
      <c r="F3601" s="499"/>
      <c r="G3601" s="338">
        <v>100</v>
      </c>
    </row>
    <row r="3602" spans="1:7" hidden="1" x14ac:dyDescent="0.25">
      <c r="A3602" s="339" t="s">
        <v>324</v>
      </c>
      <c r="B3602" s="339" t="s">
        <v>354</v>
      </c>
      <c r="C3602" s="340" t="s">
        <v>24</v>
      </c>
      <c r="D3602" s="341">
        <v>3913.04</v>
      </c>
      <c r="E3602" s="506">
        <v>3913.04</v>
      </c>
      <c r="F3602" s="499"/>
      <c r="G3602" s="341">
        <v>100</v>
      </c>
    </row>
    <row r="3603" spans="1:7" hidden="1" x14ac:dyDescent="0.25">
      <c r="A3603" s="342" t="s">
        <v>324</v>
      </c>
      <c r="B3603" s="342" t="s">
        <v>366</v>
      </c>
      <c r="C3603" s="343" t="s">
        <v>38</v>
      </c>
      <c r="D3603" s="344">
        <v>3913.04</v>
      </c>
      <c r="E3603" s="502">
        <v>3913.04</v>
      </c>
      <c r="F3603" s="499"/>
      <c r="G3603" s="344">
        <v>100</v>
      </c>
    </row>
    <row r="3604" spans="1:7" hidden="1" x14ac:dyDescent="0.25">
      <c r="A3604" s="342" t="s">
        <v>324</v>
      </c>
      <c r="B3604" s="342" t="s">
        <v>429</v>
      </c>
      <c r="C3604" s="343" t="s">
        <v>110</v>
      </c>
      <c r="D3604" s="344">
        <v>3913.04</v>
      </c>
      <c r="E3604" s="502">
        <v>3913.04</v>
      </c>
      <c r="F3604" s="499"/>
      <c r="G3604" s="344">
        <v>100</v>
      </c>
    </row>
    <row r="3605" spans="1:7" hidden="1" x14ac:dyDescent="0.25">
      <c r="A3605" s="345" t="s">
        <v>2131</v>
      </c>
      <c r="B3605" s="345" t="s">
        <v>436</v>
      </c>
      <c r="C3605" s="346" t="s">
        <v>98</v>
      </c>
      <c r="D3605" s="347">
        <v>3913.04</v>
      </c>
      <c r="E3605" s="503">
        <v>3913.04</v>
      </c>
      <c r="F3605" s="499"/>
      <c r="G3605" s="347">
        <v>100</v>
      </c>
    </row>
    <row r="3606" spans="1:7" hidden="1" x14ac:dyDescent="0.25">
      <c r="A3606" s="336" t="s">
        <v>352</v>
      </c>
      <c r="B3606" s="336" t="s">
        <v>1035</v>
      </c>
      <c r="C3606" s="337" t="s">
        <v>1036</v>
      </c>
      <c r="D3606" s="338">
        <v>3913.04</v>
      </c>
      <c r="E3606" s="498">
        <v>3913.04</v>
      </c>
      <c r="F3606" s="499"/>
      <c r="G3606" s="338">
        <v>100</v>
      </c>
    </row>
    <row r="3607" spans="1:7" hidden="1" x14ac:dyDescent="0.25">
      <c r="A3607" s="339" t="s">
        <v>324</v>
      </c>
      <c r="B3607" s="339" t="s">
        <v>354</v>
      </c>
      <c r="C3607" s="340" t="s">
        <v>24</v>
      </c>
      <c r="D3607" s="341">
        <v>3913.04</v>
      </c>
      <c r="E3607" s="506">
        <v>3913.04</v>
      </c>
      <c r="F3607" s="499"/>
      <c r="G3607" s="341">
        <v>100</v>
      </c>
    </row>
    <row r="3608" spans="1:7" hidden="1" x14ac:dyDescent="0.25">
      <c r="A3608" s="342" t="s">
        <v>324</v>
      </c>
      <c r="B3608" s="342" t="s">
        <v>366</v>
      </c>
      <c r="C3608" s="343" t="s">
        <v>38</v>
      </c>
      <c r="D3608" s="344">
        <v>3913.04</v>
      </c>
      <c r="E3608" s="502">
        <v>3913.04</v>
      </c>
      <c r="F3608" s="499"/>
      <c r="G3608" s="344">
        <v>100</v>
      </c>
    </row>
    <row r="3609" spans="1:7" hidden="1" x14ac:dyDescent="0.25">
      <c r="A3609" s="342" t="s">
        <v>324</v>
      </c>
      <c r="B3609" s="342" t="s">
        <v>429</v>
      </c>
      <c r="C3609" s="343" t="s">
        <v>110</v>
      </c>
      <c r="D3609" s="344">
        <v>3913.04</v>
      </c>
      <c r="E3609" s="502">
        <v>3913.04</v>
      </c>
      <c r="F3609" s="499"/>
      <c r="G3609" s="344">
        <v>100</v>
      </c>
    </row>
    <row r="3610" spans="1:7" hidden="1" x14ac:dyDescent="0.25">
      <c r="A3610" s="345" t="s">
        <v>2132</v>
      </c>
      <c r="B3610" s="345" t="s">
        <v>436</v>
      </c>
      <c r="C3610" s="346" t="s">
        <v>98</v>
      </c>
      <c r="D3610" s="347">
        <v>3913.04</v>
      </c>
      <c r="E3610" s="503">
        <v>3913.04</v>
      </c>
      <c r="F3610" s="499"/>
      <c r="G3610" s="347">
        <v>100</v>
      </c>
    </row>
    <row r="3611" spans="1:7" hidden="1" x14ac:dyDescent="0.25">
      <c r="A3611" s="336" t="s">
        <v>352</v>
      </c>
      <c r="B3611" s="336" t="s">
        <v>1056</v>
      </c>
      <c r="C3611" s="337" t="s">
        <v>1057</v>
      </c>
      <c r="D3611" s="338">
        <v>3913.04</v>
      </c>
      <c r="E3611" s="498">
        <v>3913.04</v>
      </c>
      <c r="F3611" s="499"/>
      <c r="G3611" s="338">
        <v>100</v>
      </c>
    </row>
    <row r="3612" spans="1:7" hidden="1" x14ac:dyDescent="0.25">
      <c r="A3612" s="339" t="s">
        <v>324</v>
      </c>
      <c r="B3612" s="339" t="s">
        <v>354</v>
      </c>
      <c r="C3612" s="340" t="s">
        <v>24</v>
      </c>
      <c r="D3612" s="341">
        <v>3913.04</v>
      </c>
      <c r="E3612" s="506">
        <v>3913.04</v>
      </c>
      <c r="F3612" s="499"/>
      <c r="G3612" s="341">
        <v>100</v>
      </c>
    </row>
    <row r="3613" spans="1:7" hidden="1" x14ac:dyDescent="0.25">
      <c r="A3613" s="342" t="s">
        <v>324</v>
      </c>
      <c r="B3613" s="342" t="s">
        <v>366</v>
      </c>
      <c r="C3613" s="343" t="s">
        <v>38</v>
      </c>
      <c r="D3613" s="344">
        <v>3913.04</v>
      </c>
      <c r="E3613" s="502">
        <v>3913.04</v>
      </c>
      <c r="F3613" s="499"/>
      <c r="G3613" s="344">
        <v>100</v>
      </c>
    </row>
    <row r="3614" spans="1:7" hidden="1" x14ac:dyDescent="0.25">
      <c r="A3614" s="342" t="s">
        <v>324</v>
      </c>
      <c r="B3614" s="342" t="s">
        <v>429</v>
      </c>
      <c r="C3614" s="343" t="s">
        <v>110</v>
      </c>
      <c r="D3614" s="344">
        <v>3913.04</v>
      </c>
      <c r="E3614" s="502">
        <v>3913.04</v>
      </c>
      <c r="F3614" s="499"/>
      <c r="G3614" s="344">
        <v>100</v>
      </c>
    </row>
    <row r="3615" spans="1:7" hidden="1" x14ac:dyDescent="0.25">
      <c r="A3615" s="345" t="s">
        <v>2133</v>
      </c>
      <c r="B3615" s="345" t="s">
        <v>436</v>
      </c>
      <c r="C3615" s="346" t="s">
        <v>98</v>
      </c>
      <c r="D3615" s="347">
        <v>3913.04</v>
      </c>
      <c r="E3615" s="503">
        <v>3913.04</v>
      </c>
      <c r="F3615" s="499"/>
      <c r="G3615" s="347">
        <v>100</v>
      </c>
    </row>
    <row r="3616" spans="1:7" hidden="1" x14ac:dyDescent="0.25">
      <c r="A3616" s="336" t="s">
        <v>352</v>
      </c>
      <c r="B3616" s="336" t="s">
        <v>353</v>
      </c>
      <c r="C3616" s="337" t="s">
        <v>339</v>
      </c>
      <c r="D3616" s="338">
        <v>180000</v>
      </c>
      <c r="E3616" s="498">
        <v>0</v>
      </c>
      <c r="F3616" s="499"/>
      <c r="G3616" s="338">
        <v>0</v>
      </c>
    </row>
    <row r="3617" spans="1:7" hidden="1" x14ac:dyDescent="0.25">
      <c r="A3617" s="339" t="s">
        <v>324</v>
      </c>
      <c r="B3617" s="339" t="s">
        <v>354</v>
      </c>
      <c r="C3617" s="340" t="s">
        <v>24</v>
      </c>
      <c r="D3617" s="341">
        <v>180000</v>
      </c>
      <c r="E3617" s="506">
        <v>0</v>
      </c>
      <c r="F3617" s="499"/>
      <c r="G3617" s="341">
        <v>0</v>
      </c>
    </row>
    <row r="3618" spans="1:7" hidden="1" x14ac:dyDescent="0.25">
      <c r="A3618" s="342" t="s">
        <v>324</v>
      </c>
      <c r="B3618" s="342" t="s">
        <v>366</v>
      </c>
      <c r="C3618" s="343" t="s">
        <v>38</v>
      </c>
      <c r="D3618" s="344">
        <v>180000</v>
      </c>
      <c r="E3618" s="502">
        <v>0</v>
      </c>
      <c r="F3618" s="499"/>
      <c r="G3618" s="344">
        <v>0</v>
      </c>
    </row>
    <row r="3619" spans="1:7" hidden="1" x14ac:dyDescent="0.25">
      <c r="A3619" s="342" t="s">
        <v>324</v>
      </c>
      <c r="B3619" s="342" t="s">
        <v>429</v>
      </c>
      <c r="C3619" s="343" t="s">
        <v>110</v>
      </c>
      <c r="D3619" s="344">
        <v>180000</v>
      </c>
      <c r="E3619" s="502">
        <v>0</v>
      </c>
      <c r="F3619" s="499"/>
      <c r="G3619" s="344">
        <v>0</v>
      </c>
    </row>
    <row r="3620" spans="1:7" hidden="1" x14ac:dyDescent="0.25">
      <c r="A3620" s="345" t="s">
        <v>2134</v>
      </c>
      <c r="B3620" s="345" t="s">
        <v>436</v>
      </c>
      <c r="C3620" s="346" t="s">
        <v>98</v>
      </c>
      <c r="D3620" s="347">
        <v>180000</v>
      </c>
      <c r="E3620" s="503">
        <v>0</v>
      </c>
      <c r="F3620" s="499"/>
      <c r="G3620" s="347">
        <v>0</v>
      </c>
    </row>
    <row r="3621" spans="1:7" hidden="1" x14ac:dyDescent="0.25">
      <c r="A3621" s="327" t="s">
        <v>1254</v>
      </c>
      <c r="B3621" s="327" t="s">
        <v>2135</v>
      </c>
      <c r="C3621" s="328" t="s">
        <v>2136</v>
      </c>
      <c r="D3621" s="329">
        <v>60000</v>
      </c>
      <c r="E3621" s="507">
        <v>60000</v>
      </c>
      <c r="F3621" s="499"/>
      <c r="G3621" s="329">
        <v>100</v>
      </c>
    </row>
    <row r="3622" spans="1:7" hidden="1" x14ac:dyDescent="0.25">
      <c r="A3622" s="330" t="s">
        <v>349</v>
      </c>
      <c r="B3622" s="330" t="s">
        <v>350</v>
      </c>
      <c r="C3622" s="331" t="s">
        <v>351</v>
      </c>
      <c r="D3622" s="332">
        <v>60000</v>
      </c>
      <c r="E3622" s="504">
        <v>60000</v>
      </c>
      <c r="F3622" s="499"/>
      <c r="G3622" s="332">
        <v>100</v>
      </c>
    </row>
    <row r="3623" spans="1:7" hidden="1" x14ac:dyDescent="0.25">
      <c r="A3623" s="333" t="s">
        <v>349</v>
      </c>
      <c r="B3623" s="333" t="s">
        <v>62</v>
      </c>
      <c r="C3623" s="334" t="s">
        <v>351</v>
      </c>
      <c r="D3623" s="335">
        <v>60000</v>
      </c>
      <c r="E3623" s="505">
        <v>60000</v>
      </c>
      <c r="F3623" s="499"/>
      <c r="G3623" s="335">
        <v>100</v>
      </c>
    </row>
    <row r="3624" spans="1:7" hidden="1" x14ac:dyDescent="0.25">
      <c r="A3624" s="336" t="s">
        <v>352</v>
      </c>
      <c r="B3624" s="336" t="s">
        <v>353</v>
      </c>
      <c r="C3624" s="337" t="s">
        <v>339</v>
      </c>
      <c r="D3624" s="338">
        <v>60000</v>
      </c>
      <c r="E3624" s="498">
        <v>60000</v>
      </c>
      <c r="F3624" s="499"/>
      <c r="G3624" s="338">
        <v>100</v>
      </c>
    </row>
    <row r="3625" spans="1:7" hidden="1" x14ac:dyDescent="0.25">
      <c r="A3625" s="339" t="s">
        <v>324</v>
      </c>
      <c r="B3625" s="339" t="s">
        <v>354</v>
      </c>
      <c r="C3625" s="340" t="s">
        <v>24</v>
      </c>
      <c r="D3625" s="341">
        <v>60000</v>
      </c>
      <c r="E3625" s="506">
        <v>60000</v>
      </c>
      <c r="F3625" s="499"/>
      <c r="G3625" s="341">
        <v>100</v>
      </c>
    </row>
    <row r="3626" spans="1:7" hidden="1" x14ac:dyDescent="0.25">
      <c r="A3626" s="342" t="s">
        <v>324</v>
      </c>
      <c r="B3626" s="342" t="s">
        <v>366</v>
      </c>
      <c r="C3626" s="343" t="s">
        <v>38</v>
      </c>
      <c r="D3626" s="344">
        <v>60000</v>
      </c>
      <c r="E3626" s="502">
        <v>60000</v>
      </c>
      <c r="F3626" s="499"/>
      <c r="G3626" s="344">
        <v>100</v>
      </c>
    </row>
    <row r="3627" spans="1:7" hidden="1" x14ac:dyDescent="0.25">
      <c r="A3627" s="342" t="s">
        <v>324</v>
      </c>
      <c r="B3627" s="342" t="s">
        <v>429</v>
      </c>
      <c r="C3627" s="343" t="s">
        <v>110</v>
      </c>
      <c r="D3627" s="344">
        <v>60000</v>
      </c>
      <c r="E3627" s="502">
        <v>60000</v>
      </c>
      <c r="F3627" s="499"/>
      <c r="G3627" s="344">
        <v>100</v>
      </c>
    </row>
    <row r="3628" spans="1:7" hidden="1" x14ac:dyDescent="0.25">
      <c r="A3628" s="345" t="s">
        <v>2137</v>
      </c>
      <c r="B3628" s="345" t="s">
        <v>439</v>
      </c>
      <c r="C3628" s="346" t="s">
        <v>100</v>
      </c>
      <c r="D3628" s="347">
        <v>60000</v>
      </c>
      <c r="E3628" s="503">
        <v>60000</v>
      </c>
      <c r="F3628" s="499"/>
      <c r="G3628" s="347">
        <v>100</v>
      </c>
    </row>
    <row r="3629" spans="1:7" hidden="1" x14ac:dyDescent="0.25">
      <c r="A3629" s="327" t="s">
        <v>1254</v>
      </c>
      <c r="B3629" s="327" t="s">
        <v>2138</v>
      </c>
      <c r="C3629" s="328" t="s">
        <v>2139</v>
      </c>
      <c r="D3629" s="329">
        <v>62000</v>
      </c>
      <c r="E3629" s="507">
        <v>0</v>
      </c>
      <c r="F3629" s="499"/>
      <c r="G3629" s="329">
        <v>0</v>
      </c>
    </row>
    <row r="3630" spans="1:7" hidden="1" x14ac:dyDescent="0.25">
      <c r="A3630" s="330" t="s">
        <v>349</v>
      </c>
      <c r="B3630" s="330" t="s">
        <v>350</v>
      </c>
      <c r="C3630" s="331" t="s">
        <v>351</v>
      </c>
      <c r="D3630" s="332">
        <v>62000</v>
      </c>
      <c r="E3630" s="504">
        <v>0</v>
      </c>
      <c r="F3630" s="499"/>
      <c r="G3630" s="332">
        <v>0</v>
      </c>
    </row>
    <row r="3631" spans="1:7" hidden="1" x14ac:dyDescent="0.25">
      <c r="A3631" s="333" t="s">
        <v>349</v>
      </c>
      <c r="B3631" s="333" t="s">
        <v>62</v>
      </c>
      <c r="C3631" s="334" t="s">
        <v>351</v>
      </c>
      <c r="D3631" s="335">
        <v>62000</v>
      </c>
      <c r="E3631" s="505">
        <v>0</v>
      </c>
      <c r="F3631" s="499"/>
      <c r="G3631" s="335">
        <v>0</v>
      </c>
    </row>
    <row r="3632" spans="1:7" hidden="1" x14ac:dyDescent="0.25">
      <c r="A3632" s="336" t="s">
        <v>352</v>
      </c>
      <c r="B3632" s="336" t="s">
        <v>353</v>
      </c>
      <c r="C3632" s="337" t="s">
        <v>339</v>
      </c>
      <c r="D3632" s="338">
        <v>62000</v>
      </c>
      <c r="E3632" s="498">
        <v>0</v>
      </c>
      <c r="F3632" s="499"/>
      <c r="G3632" s="338">
        <v>0</v>
      </c>
    </row>
    <row r="3633" spans="1:7" hidden="1" x14ac:dyDescent="0.25">
      <c r="A3633" s="339" t="s">
        <v>324</v>
      </c>
      <c r="B3633" s="339" t="s">
        <v>354</v>
      </c>
      <c r="C3633" s="340" t="s">
        <v>24</v>
      </c>
      <c r="D3633" s="341">
        <v>62000</v>
      </c>
      <c r="E3633" s="506">
        <v>0</v>
      </c>
      <c r="F3633" s="499"/>
      <c r="G3633" s="341">
        <v>0</v>
      </c>
    </row>
    <row r="3634" spans="1:7" hidden="1" x14ac:dyDescent="0.25">
      <c r="A3634" s="342" t="s">
        <v>324</v>
      </c>
      <c r="B3634" s="342" t="s">
        <v>366</v>
      </c>
      <c r="C3634" s="343" t="s">
        <v>38</v>
      </c>
      <c r="D3634" s="344">
        <v>62000</v>
      </c>
      <c r="E3634" s="502">
        <v>0</v>
      </c>
      <c r="F3634" s="499"/>
      <c r="G3634" s="344">
        <v>0</v>
      </c>
    </row>
    <row r="3635" spans="1:7" hidden="1" x14ac:dyDescent="0.25">
      <c r="A3635" s="342" t="s">
        <v>324</v>
      </c>
      <c r="B3635" s="342" t="s">
        <v>429</v>
      </c>
      <c r="C3635" s="343" t="s">
        <v>110</v>
      </c>
      <c r="D3635" s="344">
        <v>62000</v>
      </c>
      <c r="E3635" s="502">
        <v>0</v>
      </c>
      <c r="F3635" s="499"/>
      <c r="G3635" s="344">
        <v>0</v>
      </c>
    </row>
    <row r="3636" spans="1:7" hidden="1" x14ac:dyDescent="0.25">
      <c r="A3636" s="345" t="s">
        <v>2140</v>
      </c>
      <c r="B3636" s="345" t="s">
        <v>439</v>
      </c>
      <c r="C3636" s="346" t="s">
        <v>100</v>
      </c>
      <c r="D3636" s="347">
        <v>62000</v>
      </c>
      <c r="E3636" s="503">
        <v>0</v>
      </c>
      <c r="F3636" s="499"/>
      <c r="G3636" s="347">
        <v>0</v>
      </c>
    </row>
    <row r="3637" spans="1:7" hidden="1" x14ac:dyDescent="0.25">
      <c r="A3637" s="327" t="s">
        <v>1254</v>
      </c>
      <c r="B3637" s="327" t="s">
        <v>2141</v>
      </c>
      <c r="C3637" s="328" t="s">
        <v>2142</v>
      </c>
      <c r="D3637" s="329">
        <v>115000</v>
      </c>
      <c r="E3637" s="507">
        <v>0</v>
      </c>
      <c r="F3637" s="499"/>
      <c r="G3637" s="329">
        <v>0</v>
      </c>
    </row>
    <row r="3638" spans="1:7" hidden="1" x14ac:dyDescent="0.25">
      <c r="A3638" s="330" t="s">
        <v>349</v>
      </c>
      <c r="B3638" s="330" t="s">
        <v>350</v>
      </c>
      <c r="C3638" s="331" t="s">
        <v>351</v>
      </c>
      <c r="D3638" s="332">
        <v>115000</v>
      </c>
      <c r="E3638" s="504">
        <v>0</v>
      </c>
      <c r="F3638" s="499"/>
      <c r="G3638" s="332">
        <v>0</v>
      </c>
    </row>
    <row r="3639" spans="1:7" hidden="1" x14ac:dyDescent="0.25">
      <c r="A3639" s="333" t="s">
        <v>349</v>
      </c>
      <c r="B3639" s="333" t="s">
        <v>62</v>
      </c>
      <c r="C3639" s="334" t="s">
        <v>351</v>
      </c>
      <c r="D3639" s="335">
        <v>115000</v>
      </c>
      <c r="E3639" s="505">
        <v>0</v>
      </c>
      <c r="F3639" s="499"/>
      <c r="G3639" s="335">
        <v>0</v>
      </c>
    </row>
    <row r="3640" spans="1:7" hidden="1" x14ac:dyDescent="0.25">
      <c r="A3640" s="336" t="s">
        <v>352</v>
      </c>
      <c r="B3640" s="336" t="s">
        <v>353</v>
      </c>
      <c r="C3640" s="337" t="s">
        <v>339</v>
      </c>
      <c r="D3640" s="338">
        <v>115000</v>
      </c>
      <c r="E3640" s="498">
        <v>0</v>
      </c>
      <c r="F3640" s="499"/>
      <c r="G3640" s="338">
        <v>0</v>
      </c>
    </row>
    <row r="3641" spans="1:7" hidden="1" x14ac:dyDescent="0.25">
      <c r="A3641" s="339" t="s">
        <v>324</v>
      </c>
      <c r="B3641" s="339" t="s">
        <v>354</v>
      </c>
      <c r="C3641" s="340" t="s">
        <v>24</v>
      </c>
      <c r="D3641" s="341">
        <v>115000</v>
      </c>
      <c r="E3641" s="506">
        <v>0</v>
      </c>
      <c r="F3641" s="499"/>
      <c r="G3641" s="341">
        <v>0</v>
      </c>
    </row>
    <row r="3642" spans="1:7" hidden="1" x14ac:dyDescent="0.25">
      <c r="A3642" s="342" t="s">
        <v>324</v>
      </c>
      <c r="B3642" s="342" t="s">
        <v>366</v>
      </c>
      <c r="C3642" s="343" t="s">
        <v>38</v>
      </c>
      <c r="D3642" s="344">
        <v>115000</v>
      </c>
      <c r="E3642" s="502">
        <v>0</v>
      </c>
      <c r="F3642" s="499"/>
      <c r="G3642" s="344">
        <v>0</v>
      </c>
    </row>
    <row r="3643" spans="1:7" hidden="1" x14ac:dyDescent="0.25">
      <c r="A3643" s="342" t="s">
        <v>324</v>
      </c>
      <c r="B3643" s="342" t="s">
        <v>401</v>
      </c>
      <c r="C3643" s="343" t="s">
        <v>104</v>
      </c>
      <c r="D3643" s="344">
        <v>115000</v>
      </c>
      <c r="E3643" s="502">
        <v>0</v>
      </c>
      <c r="F3643" s="499"/>
      <c r="G3643" s="344">
        <v>0</v>
      </c>
    </row>
    <row r="3644" spans="1:7" hidden="1" x14ac:dyDescent="0.25">
      <c r="A3644" s="345" t="s">
        <v>2143</v>
      </c>
      <c r="B3644" s="345" t="s">
        <v>294</v>
      </c>
      <c r="C3644" s="346" t="s">
        <v>101</v>
      </c>
      <c r="D3644" s="347">
        <v>20000</v>
      </c>
      <c r="E3644" s="503">
        <v>0</v>
      </c>
      <c r="F3644" s="499"/>
      <c r="G3644" s="347">
        <v>0</v>
      </c>
    </row>
    <row r="3645" spans="1:7" hidden="1" x14ac:dyDescent="0.25">
      <c r="A3645" s="345" t="s">
        <v>2144</v>
      </c>
      <c r="B3645" s="345" t="s">
        <v>296</v>
      </c>
      <c r="C3645" s="346" t="s">
        <v>104</v>
      </c>
      <c r="D3645" s="347">
        <v>95000</v>
      </c>
      <c r="E3645" s="503">
        <v>0</v>
      </c>
      <c r="F3645" s="499"/>
      <c r="G3645" s="347">
        <v>0</v>
      </c>
    </row>
    <row r="3646" spans="1:7" x14ac:dyDescent="0.25">
      <c r="A3646" s="327" t="s">
        <v>1254</v>
      </c>
      <c r="B3646" s="327" t="s">
        <v>2145</v>
      </c>
      <c r="C3646" s="328" t="s">
        <v>132</v>
      </c>
      <c r="D3646" s="329">
        <v>2548000.5299999998</v>
      </c>
      <c r="E3646" s="507">
        <v>2468035.9300000002</v>
      </c>
      <c r="F3646" s="499"/>
      <c r="G3646" s="329">
        <v>96.861672552320854</v>
      </c>
    </row>
    <row r="3647" spans="1:7" x14ac:dyDescent="0.25">
      <c r="A3647" s="330" t="s">
        <v>349</v>
      </c>
      <c r="B3647" s="330" t="s">
        <v>350</v>
      </c>
      <c r="C3647" s="331" t="s">
        <v>351</v>
      </c>
      <c r="D3647" s="332">
        <v>398000.53</v>
      </c>
      <c r="E3647" s="504">
        <v>370595.43</v>
      </c>
      <c r="F3647" s="499"/>
      <c r="G3647" s="332">
        <v>93.114305651804031</v>
      </c>
    </row>
    <row r="3648" spans="1:7" x14ac:dyDescent="0.25">
      <c r="A3648" s="333" t="s">
        <v>349</v>
      </c>
      <c r="B3648" s="333" t="s">
        <v>62</v>
      </c>
      <c r="C3648" s="334" t="s">
        <v>351</v>
      </c>
      <c r="D3648" s="335">
        <v>398000.53</v>
      </c>
      <c r="E3648" s="505">
        <v>370595.43</v>
      </c>
      <c r="F3648" s="499"/>
      <c r="G3648" s="335">
        <v>93.114305651804031</v>
      </c>
    </row>
    <row r="3649" spans="1:7" hidden="1" x14ac:dyDescent="0.25">
      <c r="A3649" s="336" t="s">
        <v>352</v>
      </c>
      <c r="B3649" s="336" t="s">
        <v>411</v>
      </c>
      <c r="C3649" s="337" t="s">
        <v>412</v>
      </c>
      <c r="D3649" s="338">
        <v>0</v>
      </c>
      <c r="E3649" s="498">
        <v>3383.39</v>
      </c>
      <c r="F3649" s="499"/>
      <c r="G3649" s="338">
        <v>0</v>
      </c>
    </row>
    <row r="3650" spans="1:7" hidden="1" x14ac:dyDescent="0.25">
      <c r="A3650" s="339" t="s">
        <v>324</v>
      </c>
      <c r="B3650" s="339" t="s">
        <v>354</v>
      </c>
      <c r="C3650" s="340" t="s">
        <v>24</v>
      </c>
      <c r="D3650" s="341">
        <v>0</v>
      </c>
      <c r="E3650" s="506">
        <v>3383.39</v>
      </c>
      <c r="F3650" s="499"/>
      <c r="G3650" s="341">
        <v>0</v>
      </c>
    </row>
    <row r="3651" spans="1:7" hidden="1" x14ac:dyDescent="0.25">
      <c r="A3651" s="342" t="s">
        <v>324</v>
      </c>
      <c r="B3651" s="342" t="s">
        <v>355</v>
      </c>
      <c r="C3651" s="343" t="s">
        <v>25</v>
      </c>
      <c r="D3651" s="344">
        <v>0</v>
      </c>
      <c r="E3651" s="502">
        <v>3102.59</v>
      </c>
      <c r="F3651" s="499"/>
      <c r="G3651" s="344">
        <v>0</v>
      </c>
    </row>
    <row r="3652" spans="1:7" hidden="1" x14ac:dyDescent="0.25">
      <c r="A3652" s="342" t="s">
        <v>324</v>
      </c>
      <c r="B3652" s="342" t="s">
        <v>356</v>
      </c>
      <c r="C3652" s="343" t="s">
        <v>133</v>
      </c>
      <c r="D3652" s="344">
        <v>0</v>
      </c>
      <c r="E3652" s="502">
        <v>2405.65</v>
      </c>
      <c r="F3652" s="499"/>
      <c r="G3652" s="344">
        <v>0</v>
      </c>
    </row>
    <row r="3653" spans="1:7" hidden="1" x14ac:dyDescent="0.25">
      <c r="A3653" s="345" t="s">
        <v>2146</v>
      </c>
      <c r="B3653" s="345" t="s">
        <v>297</v>
      </c>
      <c r="C3653" s="346" t="s">
        <v>134</v>
      </c>
      <c r="D3653" s="347">
        <v>0</v>
      </c>
      <c r="E3653" s="503">
        <v>2405.65</v>
      </c>
      <c r="F3653" s="499"/>
      <c r="G3653" s="347">
        <v>0</v>
      </c>
    </row>
    <row r="3654" spans="1:7" hidden="1" x14ac:dyDescent="0.25">
      <c r="A3654" s="342" t="s">
        <v>324</v>
      </c>
      <c r="B3654" s="342" t="s">
        <v>361</v>
      </c>
      <c r="C3654" s="343" t="s">
        <v>135</v>
      </c>
      <c r="D3654" s="344">
        <v>0</v>
      </c>
      <c r="E3654" s="502">
        <v>300</v>
      </c>
      <c r="F3654" s="499"/>
      <c r="G3654" s="344">
        <v>0</v>
      </c>
    </row>
    <row r="3655" spans="1:7" hidden="1" x14ac:dyDescent="0.25">
      <c r="A3655" s="345" t="s">
        <v>2147</v>
      </c>
      <c r="B3655" s="345" t="s">
        <v>298</v>
      </c>
      <c r="C3655" s="346" t="s">
        <v>135</v>
      </c>
      <c r="D3655" s="347">
        <v>0</v>
      </c>
      <c r="E3655" s="503">
        <v>300</v>
      </c>
      <c r="F3655" s="499"/>
      <c r="G3655" s="347">
        <v>0</v>
      </c>
    </row>
    <row r="3656" spans="1:7" hidden="1" x14ac:dyDescent="0.25">
      <c r="A3656" s="342" t="s">
        <v>324</v>
      </c>
      <c r="B3656" s="342" t="s">
        <v>363</v>
      </c>
      <c r="C3656" s="343" t="s">
        <v>136</v>
      </c>
      <c r="D3656" s="344">
        <v>0</v>
      </c>
      <c r="E3656" s="502">
        <v>396.94</v>
      </c>
      <c r="F3656" s="499"/>
      <c r="G3656" s="344">
        <v>0</v>
      </c>
    </row>
    <row r="3657" spans="1:7" hidden="1" x14ac:dyDescent="0.25">
      <c r="A3657" s="345" t="s">
        <v>2148</v>
      </c>
      <c r="B3657" s="345" t="s">
        <v>299</v>
      </c>
      <c r="C3657" s="346" t="s">
        <v>365</v>
      </c>
      <c r="D3657" s="347">
        <v>0</v>
      </c>
      <c r="E3657" s="503">
        <v>396.94</v>
      </c>
      <c r="F3657" s="499"/>
      <c r="G3657" s="347">
        <v>0</v>
      </c>
    </row>
    <row r="3658" spans="1:7" hidden="1" x14ac:dyDescent="0.25">
      <c r="A3658" s="342" t="s">
        <v>324</v>
      </c>
      <c r="B3658" s="342" t="s">
        <v>366</v>
      </c>
      <c r="C3658" s="343" t="s">
        <v>38</v>
      </c>
      <c r="D3658" s="344">
        <v>0</v>
      </c>
      <c r="E3658" s="502">
        <v>280.8</v>
      </c>
      <c r="F3658" s="499"/>
      <c r="G3658" s="344">
        <v>0</v>
      </c>
    </row>
    <row r="3659" spans="1:7" hidden="1" x14ac:dyDescent="0.25">
      <c r="A3659" s="342" t="s">
        <v>324</v>
      </c>
      <c r="B3659" s="342" t="s">
        <v>367</v>
      </c>
      <c r="C3659" s="343" t="s">
        <v>138</v>
      </c>
      <c r="D3659" s="344">
        <v>0</v>
      </c>
      <c r="E3659" s="502">
        <v>280.8</v>
      </c>
      <c r="F3659" s="499"/>
      <c r="G3659" s="344">
        <v>0</v>
      </c>
    </row>
    <row r="3660" spans="1:7" hidden="1" x14ac:dyDescent="0.25">
      <c r="A3660" s="345" t="s">
        <v>2149</v>
      </c>
      <c r="B3660" s="345" t="s">
        <v>300</v>
      </c>
      <c r="C3660" s="346" t="s">
        <v>87</v>
      </c>
      <c r="D3660" s="347">
        <v>0</v>
      </c>
      <c r="E3660" s="503">
        <v>0</v>
      </c>
      <c r="F3660" s="499"/>
      <c r="G3660" s="347">
        <v>0</v>
      </c>
    </row>
    <row r="3661" spans="1:7" hidden="1" x14ac:dyDescent="0.25">
      <c r="A3661" s="345" t="s">
        <v>2150</v>
      </c>
      <c r="B3661" s="345" t="s">
        <v>301</v>
      </c>
      <c r="C3661" s="346" t="s">
        <v>371</v>
      </c>
      <c r="D3661" s="347">
        <v>0</v>
      </c>
      <c r="E3661" s="503">
        <v>280.8</v>
      </c>
      <c r="F3661" s="499"/>
      <c r="G3661" s="347">
        <v>0</v>
      </c>
    </row>
    <row r="3662" spans="1:7" hidden="1" x14ac:dyDescent="0.25">
      <c r="A3662" s="336" t="s">
        <v>352</v>
      </c>
      <c r="B3662" s="336" t="s">
        <v>452</v>
      </c>
      <c r="C3662" s="337" t="s">
        <v>453</v>
      </c>
      <c r="D3662" s="338">
        <v>0</v>
      </c>
      <c r="E3662" s="498">
        <v>24070.720000000001</v>
      </c>
      <c r="F3662" s="499"/>
      <c r="G3662" s="338">
        <v>0</v>
      </c>
    </row>
    <row r="3663" spans="1:7" hidden="1" x14ac:dyDescent="0.25">
      <c r="A3663" s="339" t="s">
        <v>324</v>
      </c>
      <c r="B3663" s="339" t="s">
        <v>354</v>
      </c>
      <c r="C3663" s="340" t="s">
        <v>24</v>
      </c>
      <c r="D3663" s="341">
        <v>0</v>
      </c>
      <c r="E3663" s="506">
        <v>24070.720000000001</v>
      </c>
      <c r="F3663" s="499"/>
      <c r="G3663" s="341">
        <v>0</v>
      </c>
    </row>
    <row r="3664" spans="1:7" hidden="1" x14ac:dyDescent="0.25">
      <c r="A3664" s="342" t="s">
        <v>324</v>
      </c>
      <c r="B3664" s="342" t="s">
        <v>355</v>
      </c>
      <c r="C3664" s="343" t="s">
        <v>25</v>
      </c>
      <c r="D3664" s="344">
        <v>0</v>
      </c>
      <c r="E3664" s="502">
        <v>22549.91</v>
      </c>
      <c r="F3664" s="499"/>
      <c r="G3664" s="344">
        <v>0</v>
      </c>
    </row>
    <row r="3665" spans="1:13" hidden="1" x14ac:dyDescent="0.25">
      <c r="A3665" s="342" t="s">
        <v>324</v>
      </c>
      <c r="B3665" s="342" t="s">
        <v>356</v>
      </c>
      <c r="C3665" s="343" t="s">
        <v>133</v>
      </c>
      <c r="D3665" s="344">
        <v>0</v>
      </c>
      <c r="E3665" s="502">
        <v>17891.55</v>
      </c>
      <c r="F3665" s="499"/>
      <c r="G3665" s="344">
        <v>0</v>
      </c>
    </row>
    <row r="3666" spans="1:13" hidden="1" x14ac:dyDescent="0.25">
      <c r="A3666" s="345" t="s">
        <v>2151</v>
      </c>
      <c r="B3666" s="345" t="s">
        <v>297</v>
      </c>
      <c r="C3666" s="346" t="s">
        <v>134</v>
      </c>
      <c r="D3666" s="347">
        <v>0</v>
      </c>
      <c r="E3666" s="503">
        <v>17891.55</v>
      </c>
      <c r="F3666" s="499"/>
      <c r="G3666" s="347">
        <v>0</v>
      </c>
    </row>
    <row r="3667" spans="1:13" hidden="1" x14ac:dyDescent="0.25">
      <c r="A3667" s="342" t="s">
        <v>324</v>
      </c>
      <c r="B3667" s="342" t="s">
        <v>361</v>
      </c>
      <c r="C3667" s="343" t="s">
        <v>135</v>
      </c>
      <c r="D3667" s="344">
        <v>0</v>
      </c>
      <c r="E3667" s="502">
        <v>1706.25</v>
      </c>
      <c r="F3667" s="499"/>
      <c r="G3667" s="344">
        <v>0</v>
      </c>
    </row>
    <row r="3668" spans="1:13" hidden="1" x14ac:dyDescent="0.25">
      <c r="A3668" s="345" t="s">
        <v>2152</v>
      </c>
      <c r="B3668" s="345" t="s">
        <v>298</v>
      </c>
      <c r="C3668" s="346" t="s">
        <v>135</v>
      </c>
      <c r="D3668" s="347">
        <v>0</v>
      </c>
      <c r="E3668" s="503">
        <v>1706.25</v>
      </c>
      <c r="F3668" s="499"/>
      <c r="G3668" s="347">
        <v>0</v>
      </c>
    </row>
    <row r="3669" spans="1:13" hidden="1" x14ac:dyDescent="0.25">
      <c r="A3669" s="342" t="s">
        <v>324</v>
      </c>
      <c r="B3669" s="342" t="s">
        <v>363</v>
      </c>
      <c r="C3669" s="343" t="s">
        <v>136</v>
      </c>
      <c r="D3669" s="344">
        <v>0</v>
      </c>
      <c r="E3669" s="502">
        <v>2952.11</v>
      </c>
      <c r="F3669" s="499"/>
      <c r="G3669" s="344">
        <v>0</v>
      </c>
    </row>
    <row r="3670" spans="1:13" hidden="1" x14ac:dyDescent="0.25">
      <c r="A3670" s="345" t="s">
        <v>2153</v>
      </c>
      <c r="B3670" s="345" t="s">
        <v>299</v>
      </c>
      <c r="C3670" s="346" t="s">
        <v>365</v>
      </c>
      <c r="D3670" s="347">
        <v>0</v>
      </c>
      <c r="E3670" s="503">
        <v>2952.11</v>
      </c>
      <c r="F3670" s="499"/>
      <c r="G3670" s="347">
        <v>0</v>
      </c>
    </row>
    <row r="3671" spans="1:13" hidden="1" x14ac:dyDescent="0.25">
      <c r="A3671" s="342" t="s">
        <v>324</v>
      </c>
      <c r="B3671" s="342" t="s">
        <v>366</v>
      </c>
      <c r="C3671" s="343" t="s">
        <v>38</v>
      </c>
      <c r="D3671" s="344">
        <v>0</v>
      </c>
      <c r="E3671" s="502">
        <v>1520.81</v>
      </c>
      <c r="F3671" s="499"/>
      <c r="G3671" s="344">
        <v>0</v>
      </c>
    </row>
    <row r="3672" spans="1:13" hidden="1" x14ac:dyDescent="0.25">
      <c r="A3672" s="342" t="s">
        <v>324</v>
      </c>
      <c r="B3672" s="342" t="s">
        <v>367</v>
      </c>
      <c r="C3672" s="343" t="s">
        <v>138</v>
      </c>
      <c r="D3672" s="344">
        <v>0</v>
      </c>
      <c r="E3672" s="502">
        <v>1520.81</v>
      </c>
      <c r="F3672" s="499"/>
      <c r="G3672" s="344">
        <v>0</v>
      </c>
    </row>
    <row r="3673" spans="1:13" hidden="1" x14ac:dyDescent="0.25">
      <c r="A3673" s="345" t="s">
        <v>2154</v>
      </c>
      <c r="B3673" s="345" t="s">
        <v>300</v>
      </c>
      <c r="C3673" s="346" t="s">
        <v>87</v>
      </c>
      <c r="D3673" s="347">
        <v>0</v>
      </c>
      <c r="E3673" s="503">
        <v>30</v>
      </c>
      <c r="F3673" s="499"/>
      <c r="G3673" s="347">
        <v>0</v>
      </c>
    </row>
    <row r="3674" spans="1:13" hidden="1" x14ac:dyDescent="0.25">
      <c r="A3674" s="345" t="s">
        <v>2155</v>
      </c>
      <c r="B3674" s="345" t="s">
        <v>301</v>
      </c>
      <c r="C3674" s="346" t="s">
        <v>371</v>
      </c>
      <c r="D3674" s="347">
        <v>0</v>
      </c>
      <c r="E3674" s="503">
        <v>1490.81</v>
      </c>
      <c r="F3674" s="499"/>
      <c r="G3674" s="347">
        <v>0</v>
      </c>
    </row>
    <row r="3675" spans="1:13" x14ac:dyDescent="0.25">
      <c r="A3675" s="336" t="s">
        <v>352</v>
      </c>
      <c r="B3675" s="336" t="s">
        <v>477</v>
      </c>
      <c r="C3675" s="337" t="s">
        <v>478</v>
      </c>
      <c r="D3675" s="338">
        <v>0</v>
      </c>
      <c r="E3675" s="498">
        <v>10830.96</v>
      </c>
      <c r="F3675" s="499"/>
      <c r="G3675" s="338">
        <v>0</v>
      </c>
      <c r="L3675" s="498">
        <f t="shared" ref="L3675" si="5">E3675/$L$11</f>
        <v>1437.5154290264779</v>
      </c>
      <c r="M3675" s="499"/>
    </row>
    <row r="3676" spans="1:13" x14ac:dyDescent="0.25">
      <c r="A3676" s="339" t="s">
        <v>324</v>
      </c>
      <c r="B3676" s="339" t="s">
        <v>354</v>
      </c>
      <c r="C3676" s="340" t="s">
        <v>24</v>
      </c>
      <c r="D3676" s="341">
        <v>0</v>
      </c>
      <c r="E3676" s="506">
        <v>10830.96</v>
      </c>
      <c r="F3676" s="499"/>
      <c r="G3676" s="341">
        <v>0</v>
      </c>
      <c r="L3676" s="502"/>
      <c r="M3676" s="499"/>
    </row>
    <row r="3677" spans="1:13" x14ac:dyDescent="0.25">
      <c r="A3677" s="342" t="s">
        <v>324</v>
      </c>
      <c r="B3677" s="342" t="s">
        <v>355</v>
      </c>
      <c r="C3677" s="343" t="s">
        <v>25</v>
      </c>
      <c r="D3677" s="344">
        <v>0</v>
      </c>
      <c r="E3677" s="502">
        <v>10782.09</v>
      </c>
      <c r="F3677" s="499"/>
      <c r="G3677" s="344">
        <v>0</v>
      </c>
      <c r="L3677" s="502"/>
      <c r="M3677" s="499"/>
    </row>
    <row r="3678" spans="1:13" x14ac:dyDescent="0.25">
      <c r="A3678" s="342" t="s">
        <v>324</v>
      </c>
      <c r="B3678" s="342" t="s">
        <v>356</v>
      </c>
      <c r="C3678" s="343" t="s">
        <v>133</v>
      </c>
      <c r="D3678" s="344">
        <v>0</v>
      </c>
      <c r="E3678" s="502">
        <v>8482.4699999999993</v>
      </c>
      <c r="F3678" s="499"/>
      <c r="G3678" s="344">
        <v>0</v>
      </c>
      <c r="L3678" s="502"/>
      <c r="M3678" s="499"/>
    </row>
    <row r="3679" spans="1:13" x14ac:dyDescent="0.25">
      <c r="A3679" s="345" t="s">
        <v>2156</v>
      </c>
      <c r="B3679" s="345" t="s">
        <v>297</v>
      </c>
      <c r="C3679" s="346" t="s">
        <v>134</v>
      </c>
      <c r="D3679" s="347">
        <v>0</v>
      </c>
      <c r="E3679" s="503">
        <v>8482.4699999999993</v>
      </c>
      <c r="F3679" s="499"/>
      <c r="G3679" s="347">
        <v>0</v>
      </c>
      <c r="L3679" s="502"/>
      <c r="M3679" s="499"/>
    </row>
    <row r="3680" spans="1:13" x14ac:dyDescent="0.25">
      <c r="A3680" s="342" t="s">
        <v>324</v>
      </c>
      <c r="B3680" s="342" t="s">
        <v>361</v>
      </c>
      <c r="C3680" s="343" t="s">
        <v>135</v>
      </c>
      <c r="D3680" s="344">
        <v>0</v>
      </c>
      <c r="E3680" s="502">
        <v>900</v>
      </c>
      <c r="F3680" s="499"/>
      <c r="G3680" s="344">
        <v>0</v>
      </c>
      <c r="L3680" s="502"/>
      <c r="M3680" s="499"/>
    </row>
    <row r="3681" spans="1:13" x14ac:dyDescent="0.25">
      <c r="A3681" s="345" t="s">
        <v>2157</v>
      </c>
      <c r="B3681" s="345" t="s">
        <v>298</v>
      </c>
      <c r="C3681" s="346" t="s">
        <v>135</v>
      </c>
      <c r="D3681" s="347">
        <v>0</v>
      </c>
      <c r="E3681" s="503">
        <v>900</v>
      </c>
      <c r="F3681" s="499"/>
      <c r="G3681" s="347">
        <v>0</v>
      </c>
      <c r="L3681" s="502"/>
      <c r="M3681" s="499"/>
    </row>
    <row r="3682" spans="1:13" x14ac:dyDescent="0.25">
      <c r="A3682" s="342" t="s">
        <v>324</v>
      </c>
      <c r="B3682" s="342" t="s">
        <v>363</v>
      </c>
      <c r="C3682" s="343" t="s">
        <v>136</v>
      </c>
      <c r="D3682" s="344">
        <v>0</v>
      </c>
      <c r="E3682" s="502">
        <v>1399.62</v>
      </c>
      <c r="F3682" s="499"/>
      <c r="G3682" s="344">
        <v>0</v>
      </c>
      <c r="L3682" s="502"/>
      <c r="M3682" s="499"/>
    </row>
    <row r="3683" spans="1:13" x14ac:dyDescent="0.25">
      <c r="A3683" s="345" t="s">
        <v>2158</v>
      </c>
      <c r="B3683" s="345" t="s">
        <v>299</v>
      </c>
      <c r="C3683" s="346" t="s">
        <v>365</v>
      </c>
      <c r="D3683" s="347">
        <v>0</v>
      </c>
      <c r="E3683" s="503">
        <v>1399.62</v>
      </c>
      <c r="F3683" s="499"/>
      <c r="G3683" s="347">
        <v>0</v>
      </c>
      <c r="L3683" s="502"/>
      <c r="M3683" s="499"/>
    </row>
    <row r="3684" spans="1:13" x14ac:dyDescent="0.25">
      <c r="A3684" s="342" t="s">
        <v>324</v>
      </c>
      <c r="B3684" s="342" t="s">
        <v>366</v>
      </c>
      <c r="C3684" s="343" t="s">
        <v>38</v>
      </c>
      <c r="D3684" s="344">
        <v>0</v>
      </c>
      <c r="E3684" s="502">
        <v>48.87</v>
      </c>
      <c r="F3684" s="499"/>
      <c r="G3684" s="344">
        <v>0</v>
      </c>
      <c r="L3684" s="502"/>
      <c r="M3684" s="499"/>
    </row>
    <row r="3685" spans="1:13" x14ac:dyDescent="0.25">
      <c r="A3685" s="342" t="s">
        <v>324</v>
      </c>
      <c r="B3685" s="342" t="s">
        <v>367</v>
      </c>
      <c r="C3685" s="343" t="s">
        <v>138</v>
      </c>
      <c r="D3685" s="344">
        <v>0</v>
      </c>
      <c r="E3685" s="502">
        <v>48.87</v>
      </c>
      <c r="F3685" s="499"/>
      <c r="G3685" s="344">
        <v>0</v>
      </c>
      <c r="L3685" s="502"/>
      <c r="M3685" s="499"/>
    </row>
    <row r="3686" spans="1:13" x14ac:dyDescent="0.25">
      <c r="A3686" s="345" t="s">
        <v>2159</v>
      </c>
      <c r="B3686" s="345" t="s">
        <v>300</v>
      </c>
      <c r="C3686" s="346" t="s">
        <v>87</v>
      </c>
      <c r="D3686" s="347">
        <v>0</v>
      </c>
      <c r="E3686" s="503">
        <v>0</v>
      </c>
      <c r="F3686" s="499"/>
      <c r="G3686" s="347">
        <v>0</v>
      </c>
      <c r="L3686" s="502"/>
      <c r="M3686" s="499"/>
    </row>
    <row r="3687" spans="1:13" x14ac:dyDescent="0.25">
      <c r="A3687" s="345" t="s">
        <v>2160</v>
      </c>
      <c r="B3687" s="345" t="s">
        <v>301</v>
      </c>
      <c r="C3687" s="346" t="s">
        <v>371</v>
      </c>
      <c r="D3687" s="347">
        <v>0</v>
      </c>
      <c r="E3687" s="503">
        <v>48.87</v>
      </c>
      <c r="F3687" s="499"/>
      <c r="G3687" s="347">
        <v>0</v>
      </c>
      <c r="L3687" s="502"/>
      <c r="M3687" s="499"/>
    </row>
    <row r="3688" spans="1:13" hidden="1" x14ac:dyDescent="0.25">
      <c r="A3688" s="336" t="s">
        <v>352</v>
      </c>
      <c r="B3688" s="336" t="s">
        <v>498</v>
      </c>
      <c r="C3688" s="337" t="s">
        <v>499</v>
      </c>
      <c r="D3688" s="338">
        <v>0</v>
      </c>
      <c r="E3688" s="498">
        <v>7567.38</v>
      </c>
      <c r="F3688" s="499"/>
      <c r="G3688" s="338">
        <v>0</v>
      </c>
    </row>
    <row r="3689" spans="1:13" hidden="1" x14ac:dyDescent="0.25">
      <c r="A3689" s="339" t="s">
        <v>324</v>
      </c>
      <c r="B3689" s="339" t="s">
        <v>354</v>
      </c>
      <c r="C3689" s="340" t="s">
        <v>24</v>
      </c>
      <c r="D3689" s="341">
        <v>0</v>
      </c>
      <c r="E3689" s="506">
        <v>7567.38</v>
      </c>
      <c r="F3689" s="499"/>
      <c r="G3689" s="341">
        <v>0</v>
      </c>
    </row>
    <row r="3690" spans="1:13" hidden="1" x14ac:dyDescent="0.25">
      <c r="A3690" s="342" t="s">
        <v>324</v>
      </c>
      <c r="B3690" s="342" t="s">
        <v>355</v>
      </c>
      <c r="C3690" s="343" t="s">
        <v>25</v>
      </c>
      <c r="D3690" s="344">
        <v>0</v>
      </c>
      <c r="E3690" s="502">
        <v>6920.51</v>
      </c>
      <c r="F3690" s="499"/>
      <c r="G3690" s="344">
        <v>0</v>
      </c>
    </row>
    <row r="3691" spans="1:13" hidden="1" x14ac:dyDescent="0.25">
      <c r="A3691" s="342" t="s">
        <v>324</v>
      </c>
      <c r="B3691" s="342" t="s">
        <v>356</v>
      </c>
      <c r="C3691" s="343" t="s">
        <v>133</v>
      </c>
      <c r="D3691" s="344">
        <v>0</v>
      </c>
      <c r="E3691" s="502">
        <v>5425.33</v>
      </c>
      <c r="F3691" s="499"/>
      <c r="G3691" s="344">
        <v>0</v>
      </c>
    </row>
    <row r="3692" spans="1:13" hidden="1" x14ac:dyDescent="0.25">
      <c r="A3692" s="345" t="s">
        <v>2161</v>
      </c>
      <c r="B3692" s="345" t="s">
        <v>297</v>
      </c>
      <c r="C3692" s="346" t="s">
        <v>134</v>
      </c>
      <c r="D3692" s="347">
        <v>0</v>
      </c>
      <c r="E3692" s="503">
        <v>5425.33</v>
      </c>
      <c r="F3692" s="499"/>
      <c r="G3692" s="347">
        <v>0</v>
      </c>
    </row>
    <row r="3693" spans="1:13" hidden="1" x14ac:dyDescent="0.25">
      <c r="A3693" s="342" t="s">
        <v>324</v>
      </c>
      <c r="B3693" s="342" t="s">
        <v>361</v>
      </c>
      <c r="C3693" s="343" t="s">
        <v>135</v>
      </c>
      <c r="D3693" s="344">
        <v>0</v>
      </c>
      <c r="E3693" s="502">
        <v>600</v>
      </c>
      <c r="F3693" s="499"/>
      <c r="G3693" s="344">
        <v>0</v>
      </c>
    </row>
    <row r="3694" spans="1:13" hidden="1" x14ac:dyDescent="0.25">
      <c r="A3694" s="345" t="s">
        <v>2162</v>
      </c>
      <c r="B3694" s="345" t="s">
        <v>298</v>
      </c>
      <c r="C3694" s="346" t="s">
        <v>135</v>
      </c>
      <c r="D3694" s="347">
        <v>0</v>
      </c>
      <c r="E3694" s="503">
        <v>600</v>
      </c>
      <c r="F3694" s="499"/>
      <c r="G3694" s="347">
        <v>0</v>
      </c>
    </row>
    <row r="3695" spans="1:13" hidden="1" x14ac:dyDescent="0.25">
      <c r="A3695" s="342" t="s">
        <v>324</v>
      </c>
      <c r="B3695" s="342" t="s">
        <v>363</v>
      </c>
      <c r="C3695" s="343" t="s">
        <v>136</v>
      </c>
      <c r="D3695" s="344">
        <v>0</v>
      </c>
      <c r="E3695" s="502">
        <v>895.18</v>
      </c>
      <c r="F3695" s="499"/>
      <c r="G3695" s="344">
        <v>0</v>
      </c>
    </row>
    <row r="3696" spans="1:13" hidden="1" x14ac:dyDescent="0.25">
      <c r="A3696" s="345" t="s">
        <v>2163</v>
      </c>
      <c r="B3696" s="345" t="s">
        <v>299</v>
      </c>
      <c r="C3696" s="346" t="s">
        <v>365</v>
      </c>
      <c r="D3696" s="347">
        <v>0</v>
      </c>
      <c r="E3696" s="503">
        <v>895.18</v>
      </c>
      <c r="F3696" s="499"/>
      <c r="G3696" s="347">
        <v>0</v>
      </c>
    </row>
    <row r="3697" spans="1:7" hidden="1" x14ac:dyDescent="0.25">
      <c r="A3697" s="342" t="s">
        <v>324</v>
      </c>
      <c r="B3697" s="342" t="s">
        <v>366</v>
      </c>
      <c r="C3697" s="343" t="s">
        <v>38</v>
      </c>
      <c r="D3697" s="344">
        <v>0</v>
      </c>
      <c r="E3697" s="502">
        <v>646.87</v>
      </c>
      <c r="F3697" s="499"/>
      <c r="G3697" s="344">
        <v>0</v>
      </c>
    </row>
    <row r="3698" spans="1:7" hidden="1" x14ac:dyDescent="0.25">
      <c r="A3698" s="342" t="s">
        <v>324</v>
      </c>
      <c r="B3698" s="342" t="s">
        <v>367</v>
      </c>
      <c r="C3698" s="343" t="s">
        <v>138</v>
      </c>
      <c r="D3698" s="344">
        <v>0</v>
      </c>
      <c r="E3698" s="502">
        <v>646.87</v>
      </c>
      <c r="F3698" s="499"/>
      <c r="G3698" s="344">
        <v>0</v>
      </c>
    </row>
    <row r="3699" spans="1:7" hidden="1" x14ac:dyDescent="0.25">
      <c r="A3699" s="345" t="s">
        <v>2164</v>
      </c>
      <c r="B3699" s="345" t="s">
        <v>300</v>
      </c>
      <c r="C3699" s="346" t="s">
        <v>87</v>
      </c>
      <c r="D3699" s="347">
        <v>0</v>
      </c>
      <c r="E3699" s="503">
        <v>60</v>
      </c>
      <c r="F3699" s="499"/>
      <c r="G3699" s="347">
        <v>0</v>
      </c>
    </row>
    <row r="3700" spans="1:7" hidden="1" x14ac:dyDescent="0.25">
      <c r="A3700" s="345" t="s">
        <v>2165</v>
      </c>
      <c r="B3700" s="345" t="s">
        <v>301</v>
      </c>
      <c r="C3700" s="346" t="s">
        <v>371</v>
      </c>
      <c r="D3700" s="347">
        <v>0</v>
      </c>
      <c r="E3700" s="503">
        <v>586.87</v>
      </c>
      <c r="F3700" s="499"/>
      <c r="G3700" s="347">
        <v>0</v>
      </c>
    </row>
    <row r="3701" spans="1:7" hidden="1" x14ac:dyDescent="0.25">
      <c r="A3701" s="336" t="s">
        <v>352</v>
      </c>
      <c r="B3701" s="336" t="s">
        <v>399</v>
      </c>
      <c r="C3701" s="337" t="s">
        <v>400</v>
      </c>
      <c r="D3701" s="338">
        <v>0</v>
      </c>
      <c r="E3701" s="498">
        <v>11877.68</v>
      </c>
      <c r="F3701" s="499"/>
      <c r="G3701" s="338">
        <v>0</v>
      </c>
    </row>
    <row r="3702" spans="1:7" hidden="1" x14ac:dyDescent="0.25">
      <c r="A3702" s="339" t="s">
        <v>324</v>
      </c>
      <c r="B3702" s="339" t="s">
        <v>354</v>
      </c>
      <c r="C3702" s="340" t="s">
        <v>24</v>
      </c>
      <c r="D3702" s="341">
        <v>0</v>
      </c>
      <c r="E3702" s="506">
        <v>11877.68</v>
      </c>
      <c r="F3702" s="499"/>
      <c r="G3702" s="341">
        <v>0</v>
      </c>
    </row>
    <row r="3703" spans="1:7" hidden="1" x14ac:dyDescent="0.25">
      <c r="A3703" s="342" t="s">
        <v>324</v>
      </c>
      <c r="B3703" s="342" t="s">
        <v>355</v>
      </c>
      <c r="C3703" s="343" t="s">
        <v>25</v>
      </c>
      <c r="D3703" s="344">
        <v>0</v>
      </c>
      <c r="E3703" s="502">
        <v>10698.89</v>
      </c>
      <c r="F3703" s="499"/>
      <c r="G3703" s="344">
        <v>0</v>
      </c>
    </row>
    <row r="3704" spans="1:7" hidden="1" x14ac:dyDescent="0.25">
      <c r="A3704" s="342" t="s">
        <v>324</v>
      </c>
      <c r="B3704" s="342" t="s">
        <v>356</v>
      </c>
      <c r="C3704" s="343" t="s">
        <v>133</v>
      </c>
      <c r="D3704" s="344">
        <v>0</v>
      </c>
      <c r="E3704" s="502">
        <v>8668.57</v>
      </c>
      <c r="F3704" s="499"/>
      <c r="G3704" s="344">
        <v>0</v>
      </c>
    </row>
    <row r="3705" spans="1:7" hidden="1" x14ac:dyDescent="0.25">
      <c r="A3705" s="345" t="s">
        <v>2166</v>
      </c>
      <c r="B3705" s="345" t="s">
        <v>297</v>
      </c>
      <c r="C3705" s="346" t="s">
        <v>134</v>
      </c>
      <c r="D3705" s="347">
        <v>0</v>
      </c>
      <c r="E3705" s="503">
        <v>8668.57</v>
      </c>
      <c r="F3705" s="499"/>
      <c r="G3705" s="347">
        <v>0</v>
      </c>
    </row>
    <row r="3706" spans="1:7" hidden="1" x14ac:dyDescent="0.25">
      <c r="A3706" s="342" t="s">
        <v>324</v>
      </c>
      <c r="B3706" s="342" t="s">
        <v>361</v>
      </c>
      <c r="C3706" s="343" t="s">
        <v>135</v>
      </c>
      <c r="D3706" s="344">
        <v>0</v>
      </c>
      <c r="E3706" s="502">
        <v>600</v>
      </c>
      <c r="F3706" s="499"/>
      <c r="G3706" s="344">
        <v>0</v>
      </c>
    </row>
    <row r="3707" spans="1:7" hidden="1" x14ac:dyDescent="0.25">
      <c r="A3707" s="345" t="s">
        <v>2167</v>
      </c>
      <c r="B3707" s="345" t="s">
        <v>298</v>
      </c>
      <c r="C3707" s="346" t="s">
        <v>135</v>
      </c>
      <c r="D3707" s="347">
        <v>0</v>
      </c>
      <c r="E3707" s="503">
        <v>600</v>
      </c>
      <c r="F3707" s="499"/>
      <c r="G3707" s="347">
        <v>0</v>
      </c>
    </row>
    <row r="3708" spans="1:7" hidden="1" x14ac:dyDescent="0.25">
      <c r="A3708" s="342" t="s">
        <v>324</v>
      </c>
      <c r="B3708" s="342" t="s">
        <v>363</v>
      </c>
      <c r="C3708" s="343" t="s">
        <v>136</v>
      </c>
      <c r="D3708" s="344">
        <v>0</v>
      </c>
      <c r="E3708" s="502">
        <v>1430.32</v>
      </c>
      <c r="F3708" s="499"/>
      <c r="G3708" s="344">
        <v>0</v>
      </c>
    </row>
    <row r="3709" spans="1:7" hidden="1" x14ac:dyDescent="0.25">
      <c r="A3709" s="345" t="s">
        <v>2168</v>
      </c>
      <c r="B3709" s="345" t="s">
        <v>299</v>
      </c>
      <c r="C3709" s="346" t="s">
        <v>365</v>
      </c>
      <c r="D3709" s="347">
        <v>0</v>
      </c>
      <c r="E3709" s="503">
        <v>1430.32</v>
      </c>
      <c r="F3709" s="499"/>
      <c r="G3709" s="347">
        <v>0</v>
      </c>
    </row>
    <row r="3710" spans="1:7" hidden="1" x14ac:dyDescent="0.25">
      <c r="A3710" s="342" t="s">
        <v>324</v>
      </c>
      <c r="B3710" s="342" t="s">
        <v>366</v>
      </c>
      <c r="C3710" s="343" t="s">
        <v>38</v>
      </c>
      <c r="D3710" s="344">
        <v>0</v>
      </c>
      <c r="E3710" s="502">
        <v>1178.79</v>
      </c>
      <c r="F3710" s="499"/>
      <c r="G3710" s="344">
        <v>0</v>
      </c>
    </row>
    <row r="3711" spans="1:7" hidden="1" x14ac:dyDescent="0.25">
      <c r="A3711" s="342" t="s">
        <v>324</v>
      </c>
      <c r="B3711" s="342" t="s">
        <v>367</v>
      </c>
      <c r="C3711" s="343" t="s">
        <v>138</v>
      </c>
      <c r="D3711" s="344">
        <v>0</v>
      </c>
      <c r="E3711" s="502">
        <v>1178.79</v>
      </c>
      <c r="F3711" s="499"/>
      <c r="G3711" s="344">
        <v>0</v>
      </c>
    </row>
    <row r="3712" spans="1:7" hidden="1" x14ac:dyDescent="0.25">
      <c r="A3712" s="345" t="s">
        <v>2169</v>
      </c>
      <c r="B3712" s="345" t="s">
        <v>300</v>
      </c>
      <c r="C3712" s="346" t="s">
        <v>87</v>
      </c>
      <c r="D3712" s="347">
        <v>0</v>
      </c>
      <c r="E3712" s="503">
        <v>0</v>
      </c>
      <c r="F3712" s="499"/>
      <c r="G3712" s="347">
        <v>0</v>
      </c>
    </row>
    <row r="3713" spans="1:7" hidden="1" x14ac:dyDescent="0.25">
      <c r="A3713" s="345" t="s">
        <v>2170</v>
      </c>
      <c r="B3713" s="345" t="s">
        <v>301</v>
      </c>
      <c r="C3713" s="346" t="s">
        <v>371</v>
      </c>
      <c r="D3713" s="347">
        <v>0</v>
      </c>
      <c r="E3713" s="503">
        <v>1178.79</v>
      </c>
      <c r="F3713" s="499"/>
      <c r="G3713" s="347">
        <v>0</v>
      </c>
    </row>
    <row r="3714" spans="1:7" hidden="1" x14ac:dyDescent="0.25">
      <c r="A3714" s="336" t="s">
        <v>352</v>
      </c>
      <c r="B3714" s="336" t="s">
        <v>541</v>
      </c>
      <c r="C3714" s="337" t="s">
        <v>542</v>
      </c>
      <c r="D3714" s="338">
        <v>0</v>
      </c>
      <c r="E3714" s="498">
        <v>22053.61</v>
      </c>
      <c r="F3714" s="499"/>
      <c r="G3714" s="338">
        <v>0</v>
      </c>
    </row>
    <row r="3715" spans="1:7" hidden="1" x14ac:dyDescent="0.25">
      <c r="A3715" s="339" t="s">
        <v>324</v>
      </c>
      <c r="B3715" s="339" t="s">
        <v>354</v>
      </c>
      <c r="C3715" s="340" t="s">
        <v>24</v>
      </c>
      <c r="D3715" s="341">
        <v>0</v>
      </c>
      <c r="E3715" s="506">
        <v>22053.61</v>
      </c>
      <c r="F3715" s="499"/>
      <c r="G3715" s="341">
        <v>0</v>
      </c>
    </row>
    <row r="3716" spans="1:7" hidden="1" x14ac:dyDescent="0.25">
      <c r="A3716" s="342" t="s">
        <v>324</v>
      </c>
      <c r="B3716" s="342" t="s">
        <v>355</v>
      </c>
      <c r="C3716" s="343" t="s">
        <v>25</v>
      </c>
      <c r="D3716" s="344">
        <v>0</v>
      </c>
      <c r="E3716" s="502">
        <v>20838.689999999999</v>
      </c>
      <c r="F3716" s="499"/>
      <c r="G3716" s="344">
        <v>0</v>
      </c>
    </row>
    <row r="3717" spans="1:7" hidden="1" x14ac:dyDescent="0.25">
      <c r="A3717" s="342" t="s">
        <v>324</v>
      </c>
      <c r="B3717" s="342" t="s">
        <v>356</v>
      </c>
      <c r="C3717" s="343" t="s">
        <v>133</v>
      </c>
      <c r="D3717" s="344">
        <v>0</v>
      </c>
      <c r="E3717" s="502">
        <v>16470.98</v>
      </c>
      <c r="F3717" s="499"/>
      <c r="G3717" s="344">
        <v>0</v>
      </c>
    </row>
    <row r="3718" spans="1:7" hidden="1" x14ac:dyDescent="0.25">
      <c r="A3718" s="345" t="s">
        <v>2171</v>
      </c>
      <c r="B3718" s="345" t="s">
        <v>297</v>
      </c>
      <c r="C3718" s="346" t="s">
        <v>134</v>
      </c>
      <c r="D3718" s="347">
        <v>0</v>
      </c>
      <c r="E3718" s="503">
        <v>16470.98</v>
      </c>
      <c r="F3718" s="499"/>
      <c r="G3718" s="347">
        <v>0</v>
      </c>
    </row>
    <row r="3719" spans="1:7" hidden="1" x14ac:dyDescent="0.25">
      <c r="A3719" s="342" t="s">
        <v>324</v>
      </c>
      <c r="B3719" s="342" t="s">
        <v>361</v>
      </c>
      <c r="C3719" s="343" t="s">
        <v>135</v>
      </c>
      <c r="D3719" s="344">
        <v>0</v>
      </c>
      <c r="E3719" s="502">
        <v>1650</v>
      </c>
      <c r="F3719" s="499"/>
      <c r="G3719" s="344">
        <v>0</v>
      </c>
    </row>
    <row r="3720" spans="1:7" hidden="1" x14ac:dyDescent="0.25">
      <c r="A3720" s="345" t="s">
        <v>2172</v>
      </c>
      <c r="B3720" s="345" t="s">
        <v>298</v>
      </c>
      <c r="C3720" s="346" t="s">
        <v>135</v>
      </c>
      <c r="D3720" s="347">
        <v>0</v>
      </c>
      <c r="E3720" s="503">
        <v>1650</v>
      </c>
      <c r="F3720" s="499"/>
      <c r="G3720" s="347">
        <v>0</v>
      </c>
    </row>
    <row r="3721" spans="1:7" hidden="1" x14ac:dyDescent="0.25">
      <c r="A3721" s="342" t="s">
        <v>324</v>
      </c>
      <c r="B3721" s="342" t="s">
        <v>363</v>
      </c>
      <c r="C3721" s="343" t="s">
        <v>136</v>
      </c>
      <c r="D3721" s="344">
        <v>0</v>
      </c>
      <c r="E3721" s="502">
        <v>2717.71</v>
      </c>
      <c r="F3721" s="499"/>
      <c r="G3721" s="344">
        <v>0</v>
      </c>
    </row>
    <row r="3722" spans="1:7" hidden="1" x14ac:dyDescent="0.25">
      <c r="A3722" s="345" t="s">
        <v>2173</v>
      </c>
      <c r="B3722" s="345" t="s">
        <v>299</v>
      </c>
      <c r="C3722" s="346" t="s">
        <v>365</v>
      </c>
      <c r="D3722" s="347">
        <v>0</v>
      </c>
      <c r="E3722" s="503">
        <v>2717.71</v>
      </c>
      <c r="F3722" s="499"/>
      <c r="G3722" s="347">
        <v>0</v>
      </c>
    </row>
    <row r="3723" spans="1:7" hidden="1" x14ac:dyDescent="0.25">
      <c r="A3723" s="342" t="s">
        <v>324</v>
      </c>
      <c r="B3723" s="342" t="s">
        <v>366</v>
      </c>
      <c r="C3723" s="343" t="s">
        <v>38</v>
      </c>
      <c r="D3723" s="344">
        <v>0</v>
      </c>
      <c r="E3723" s="502">
        <v>1214.92</v>
      </c>
      <c r="F3723" s="499"/>
      <c r="G3723" s="344">
        <v>0</v>
      </c>
    </row>
    <row r="3724" spans="1:7" hidden="1" x14ac:dyDescent="0.25">
      <c r="A3724" s="342" t="s">
        <v>324</v>
      </c>
      <c r="B3724" s="342" t="s">
        <v>367</v>
      </c>
      <c r="C3724" s="343" t="s">
        <v>138</v>
      </c>
      <c r="D3724" s="344">
        <v>0</v>
      </c>
      <c r="E3724" s="502">
        <v>1214.92</v>
      </c>
      <c r="F3724" s="499"/>
      <c r="G3724" s="344">
        <v>0</v>
      </c>
    </row>
    <row r="3725" spans="1:7" hidden="1" x14ac:dyDescent="0.25">
      <c r="A3725" s="345" t="s">
        <v>2174</v>
      </c>
      <c r="B3725" s="345" t="s">
        <v>300</v>
      </c>
      <c r="C3725" s="346" t="s">
        <v>87</v>
      </c>
      <c r="D3725" s="347">
        <v>0</v>
      </c>
      <c r="E3725" s="503">
        <v>0</v>
      </c>
      <c r="F3725" s="499"/>
      <c r="G3725" s="347">
        <v>0</v>
      </c>
    </row>
    <row r="3726" spans="1:7" hidden="1" x14ac:dyDescent="0.25">
      <c r="A3726" s="345" t="s">
        <v>2175</v>
      </c>
      <c r="B3726" s="345" t="s">
        <v>301</v>
      </c>
      <c r="C3726" s="346" t="s">
        <v>371</v>
      </c>
      <c r="D3726" s="347">
        <v>0</v>
      </c>
      <c r="E3726" s="503">
        <v>1214.92</v>
      </c>
      <c r="F3726" s="499"/>
      <c r="G3726" s="347">
        <v>0</v>
      </c>
    </row>
    <row r="3727" spans="1:7" hidden="1" x14ac:dyDescent="0.25">
      <c r="A3727" s="336" t="s">
        <v>352</v>
      </c>
      <c r="B3727" s="336" t="s">
        <v>569</v>
      </c>
      <c r="C3727" s="337" t="s">
        <v>570</v>
      </c>
      <c r="D3727" s="338">
        <v>0</v>
      </c>
      <c r="E3727" s="498">
        <v>1845.48</v>
      </c>
      <c r="F3727" s="499"/>
      <c r="G3727" s="338">
        <v>0</v>
      </c>
    </row>
    <row r="3728" spans="1:7" hidden="1" x14ac:dyDescent="0.25">
      <c r="A3728" s="339" t="s">
        <v>324</v>
      </c>
      <c r="B3728" s="339" t="s">
        <v>354</v>
      </c>
      <c r="C3728" s="340" t="s">
        <v>24</v>
      </c>
      <c r="D3728" s="341">
        <v>0</v>
      </c>
      <c r="E3728" s="506">
        <v>1845.48</v>
      </c>
      <c r="F3728" s="499"/>
      <c r="G3728" s="341">
        <v>0</v>
      </c>
    </row>
    <row r="3729" spans="1:7" hidden="1" x14ac:dyDescent="0.25">
      <c r="A3729" s="342" t="s">
        <v>324</v>
      </c>
      <c r="B3729" s="342" t="s">
        <v>355</v>
      </c>
      <c r="C3729" s="343" t="s">
        <v>25</v>
      </c>
      <c r="D3729" s="344">
        <v>0</v>
      </c>
      <c r="E3729" s="502">
        <v>1564.98</v>
      </c>
      <c r="F3729" s="499"/>
      <c r="G3729" s="344">
        <v>0</v>
      </c>
    </row>
    <row r="3730" spans="1:7" hidden="1" x14ac:dyDescent="0.25">
      <c r="A3730" s="342" t="s">
        <v>324</v>
      </c>
      <c r="B3730" s="342" t="s">
        <v>356</v>
      </c>
      <c r="C3730" s="343" t="s">
        <v>133</v>
      </c>
      <c r="D3730" s="344">
        <v>0</v>
      </c>
      <c r="E3730" s="502">
        <v>1214.58</v>
      </c>
      <c r="F3730" s="499"/>
      <c r="G3730" s="344">
        <v>0</v>
      </c>
    </row>
    <row r="3731" spans="1:7" hidden="1" x14ac:dyDescent="0.25">
      <c r="A3731" s="345" t="s">
        <v>2176</v>
      </c>
      <c r="B3731" s="345" t="s">
        <v>297</v>
      </c>
      <c r="C3731" s="346" t="s">
        <v>134</v>
      </c>
      <c r="D3731" s="347">
        <v>0</v>
      </c>
      <c r="E3731" s="503">
        <v>1214.58</v>
      </c>
      <c r="F3731" s="499"/>
      <c r="G3731" s="347">
        <v>0</v>
      </c>
    </row>
    <row r="3732" spans="1:7" hidden="1" x14ac:dyDescent="0.25">
      <c r="A3732" s="342" t="s">
        <v>324</v>
      </c>
      <c r="B3732" s="342" t="s">
        <v>361</v>
      </c>
      <c r="C3732" s="343" t="s">
        <v>135</v>
      </c>
      <c r="D3732" s="344">
        <v>0</v>
      </c>
      <c r="E3732" s="502">
        <v>150</v>
      </c>
      <c r="F3732" s="499"/>
      <c r="G3732" s="344">
        <v>0</v>
      </c>
    </row>
    <row r="3733" spans="1:7" hidden="1" x14ac:dyDescent="0.25">
      <c r="A3733" s="345" t="s">
        <v>2177</v>
      </c>
      <c r="B3733" s="345" t="s">
        <v>298</v>
      </c>
      <c r="C3733" s="346" t="s">
        <v>135</v>
      </c>
      <c r="D3733" s="347">
        <v>0</v>
      </c>
      <c r="E3733" s="503">
        <v>150</v>
      </c>
      <c r="F3733" s="499"/>
      <c r="G3733" s="347">
        <v>0</v>
      </c>
    </row>
    <row r="3734" spans="1:7" hidden="1" x14ac:dyDescent="0.25">
      <c r="A3734" s="342" t="s">
        <v>324</v>
      </c>
      <c r="B3734" s="342" t="s">
        <v>363</v>
      </c>
      <c r="C3734" s="343" t="s">
        <v>136</v>
      </c>
      <c r="D3734" s="344">
        <v>0</v>
      </c>
      <c r="E3734" s="502">
        <v>200.4</v>
      </c>
      <c r="F3734" s="499"/>
      <c r="G3734" s="344">
        <v>0</v>
      </c>
    </row>
    <row r="3735" spans="1:7" hidden="1" x14ac:dyDescent="0.25">
      <c r="A3735" s="345" t="s">
        <v>2178</v>
      </c>
      <c r="B3735" s="345" t="s">
        <v>299</v>
      </c>
      <c r="C3735" s="346" t="s">
        <v>365</v>
      </c>
      <c r="D3735" s="347">
        <v>0</v>
      </c>
      <c r="E3735" s="503">
        <v>200.4</v>
      </c>
      <c r="F3735" s="499"/>
      <c r="G3735" s="347">
        <v>0</v>
      </c>
    </row>
    <row r="3736" spans="1:7" hidden="1" x14ac:dyDescent="0.25">
      <c r="A3736" s="342" t="s">
        <v>324</v>
      </c>
      <c r="B3736" s="342" t="s">
        <v>366</v>
      </c>
      <c r="C3736" s="343" t="s">
        <v>38</v>
      </c>
      <c r="D3736" s="344">
        <v>0</v>
      </c>
      <c r="E3736" s="502">
        <v>280.5</v>
      </c>
      <c r="F3736" s="499"/>
      <c r="G3736" s="344">
        <v>0</v>
      </c>
    </row>
    <row r="3737" spans="1:7" hidden="1" x14ac:dyDescent="0.25">
      <c r="A3737" s="342" t="s">
        <v>324</v>
      </c>
      <c r="B3737" s="342" t="s">
        <v>367</v>
      </c>
      <c r="C3737" s="343" t="s">
        <v>138</v>
      </c>
      <c r="D3737" s="344">
        <v>0</v>
      </c>
      <c r="E3737" s="502">
        <v>280.5</v>
      </c>
      <c r="F3737" s="499"/>
      <c r="G3737" s="344">
        <v>0</v>
      </c>
    </row>
    <row r="3738" spans="1:7" hidden="1" x14ac:dyDescent="0.25">
      <c r="A3738" s="345" t="s">
        <v>2179</v>
      </c>
      <c r="B3738" s="345" t="s">
        <v>300</v>
      </c>
      <c r="C3738" s="346" t="s">
        <v>87</v>
      </c>
      <c r="D3738" s="347">
        <v>0</v>
      </c>
      <c r="E3738" s="503">
        <v>0</v>
      </c>
      <c r="F3738" s="499"/>
      <c r="G3738" s="347">
        <v>0</v>
      </c>
    </row>
    <row r="3739" spans="1:7" hidden="1" x14ac:dyDescent="0.25">
      <c r="A3739" s="345" t="s">
        <v>2180</v>
      </c>
      <c r="B3739" s="345" t="s">
        <v>301</v>
      </c>
      <c r="C3739" s="346" t="s">
        <v>371</v>
      </c>
      <c r="D3739" s="347">
        <v>0</v>
      </c>
      <c r="E3739" s="503">
        <v>280.5</v>
      </c>
      <c r="F3739" s="499"/>
      <c r="G3739" s="347">
        <v>0</v>
      </c>
    </row>
    <row r="3740" spans="1:7" hidden="1" x14ac:dyDescent="0.25">
      <c r="A3740" s="336" t="s">
        <v>352</v>
      </c>
      <c r="B3740" s="336" t="s">
        <v>611</v>
      </c>
      <c r="C3740" s="337" t="s">
        <v>612</v>
      </c>
      <c r="D3740" s="338">
        <v>0</v>
      </c>
      <c r="E3740" s="498">
        <v>9625.66</v>
      </c>
      <c r="F3740" s="499"/>
      <c r="G3740" s="338">
        <v>0</v>
      </c>
    </row>
    <row r="3741" spans="1:7" hidden="1" x14ac:dyDescent="0.25">
      <c r="A3741" s="339" t="s">
        <v>324</v>
      </c>
      <c r="B3741" s="339" t="s">
        <v>354</v>
      </c>
      <c r="C3741" s="340" t="s">
        <v>24</v>
      </c>
      <c r="D3741" s="341">
        <v>0</v>
      </c>
      <c r="E3741" s="506">
        <v>9625.66</v>
      </c>
      <c r="F3741" s="499"/>
      <c r="G3741" s="341">
        <v>0</v>
      </c>
    </row>
    <row r="3742" spans="1:7" hidden="1" x14ac:dyDescent="0.25">
      <c r="A3742" s="342" t="s">
        <v>324</v>
      </c>
      <c r="B3742" s="342" t="s">
        <v>355</v>
      </c>
      <c r="C3742" s="343" t="s">
        <v>25</v>
      </c>
      <c r="D3742" s="344">
        <v>0</v>
      </c>
      <c r="E3742" s="502">
        <v>8784.61</v>
      </c>
      <c r="F3742" s="499"/>
      <c r="G3742" s="344">
        <v>0</v>
      </c>
    </row>
    <row r="3743" spans="1:7" hidden="1" x14ac:dyDescent="0.25">
      <c r="A3743" s="342" t="s">
        <v>324</v>
      </c>
      <c r="B3743" s="342" t="s">
        <v>356</v>
      </c>
      <c r="C3743" s="343" t="s">
        <v>133</v>
      </c>
      <c r="D3743" s="344">
        <v>0</v>
      </c>
      <c r="E3743" s="502">
        <v>6896.66</v>
      </c>
      <c r="F3743" s="499"/>
      <c r="G3743" s="344">
        <v>0</v>
      </c>
    </row>
    <row r="3744" spans="1:7" hidden="1" x14ac:dyDescent="0.25">
      <c r="A3744" s="345" t="s">
        <v>2181</v>
      </c>
      <c r="B3744" s="345" t="s">
        <v>297</v>
      </c>
      <c r="C3744" s="346" t="s">
        <v>134</v>
      </c>
      <c r="D3744" s="347">
        <v>0</v>
      </c>
      <c r="E3744" s="503">
        <v>6896.66</v>
      </c>
      <c r="F3744" s="499"/>
      <c r="G3744" s="347">
        <v>0</v>
      </c>
    </row>
    <row r="3745" spans="1:7" hidden="1" x14ac:dyDescent="0.25">
      <c r="A3745" s="342" t="s">
        <v>324</v>
      </c>
      <c r="B3745" s="342" t="s">
        <v>361</v>
      </c>
      <c r="C3745" s="343" t="s">
        <v>135</v>
      </c>
      <c r="D3745" s="344">
        <v>0</v>
      </c>
      <c r="E3745" s="502">
        <v>750</v>
      </c>
      <c r="F3745" s="499"/>
      <c r="G3745" s="344">
        <v>0</v>
      </c>
    </row>
    <row r="3746" spans="1:7" hidden="1" x14ac:dyDescent="0.25">
      <c r="A3746" s="345" t="s">
        <v>2182</v>
      </c>
      <c r="B3746" s="345" t="s">
        <v>298</v>
      </c>
      <c r="C3746" s="346" t="s">
        <v>135</v>
      </c>
      <c r="D3746" s="347">
        <v>0</v>
      </c>
      <c r="E3746" s="503">
        <v>750</v>
      </c>
      <c r="F3746" s="499"/>
      <c r="G3746" s="347">
        <v>0</v>
      </c>
    </row>
    <row r="3747" spans="1:7" hidden="1" x14ac:dyDescent="0.25">
      <c r="A3747" s="342" t="s">
        <v>324</v>
      </c>
      <c r="B3747" s="342" t="s">
        <v>363</v>
      </c>
      <c r="C3747" s="343" t="s">
        <v>136</v>
      </c>
      <c r="D3747" s="344">
        <v>0</v>
      </c>
      <c r="E3747" s="502">
        <v>1137.95</v>
      </c>
      <c r="F3747" s="499"/>
      <c r="G3747" s="344">
        <v>0</v>
      </c>
    </row>
    <row r="3748" spans="1:7" hidden="1" x14ac:dyDescent="0.25">
      <c r="A3748" s="345" t="s">
        <v>2183</v>
      </c>
      <c r="B3748" s="345" t="s">
        <v>299</v>
      </c>
      <c r="C3748" s="346" t="s">
        <v>365</v>
      </c>
      <c r="D3748" s="347">
        <v>0</v>
      </c>
      <c r="E3748" s="503">
        <v>1137.95</v>
      </c>
      <c r="F3748" s="499"/>
      <c r="G3748" s="347">
        <v>0</v>
      </c>
    </row>
    <row r="3749" spans="1:7" hidden="1" x14ac:dyDescent="0.25">
      <c r="A3749" s="342" t="s">
        <v>324</v>
      </c>
      <c r="B3749" s="342" t="s">
        <v>366</v>
      </c>
      <c r="C3749" s="343" t="s">
        <v>38</v>
      </c>
      <c r="D3749" s="344">
        <v>0</v>
      </c>
      <c r="E3749" s="502">
        <v>841.05</v>
      </c>
      <c r="F3749" s="499"/>
      <c r="G3749" s="344">
        <v>0</v>
      </c>
    </row>
    <row r="3750" spans="1:7" hidden="1" x14ac:dyDescent="0.25">
      <c r="A3750" s="342" t="s">
        <v>324</v>
      </c>
      <c r="B3750" s="342" t="s">
        <v>367</v>
      </c>
      <c r="C3750" s="343" t="s">
        <v>138</v>
      </c>
      <c r="D3750" s="344">
        <v>0</v>
      </c>
      <c r="E3750" s="502">
        <v>841.05</v>
      </c>
      <c r="F3750" s="499"/>
      <c r="G3750" s="344">
        <v>0</v>
      </c>
    </row>
    <row r="3751" spans="1:7" hidden="1" x14ac:dyDescent="0.25">
      <c r="A3751" s="345" t="s">
        <v>2184</v>
      </c>
      <c r="B3751" s="345" t="s">
        <v>300</v>
      </c>
      <c r="C3751" s="346" t="s">
        <v>87</v>
      </c>
      <c r="D3751" s="347">
        <v>0</v>
      </c>
      <c r="E3751" s="503">
        <v>0</v>
      </c>
      <c r="F3751" s="499"/>
      <c r="G3751" s="347">
        <v>0</v>
      </c>
    </row>
    <row r="3752" spans="1:7" hidden="1" x14ac:dyDescent="0.25">
      <c r="A3752" s="345" t="s">
        <v>2185</v>
      </c>
      <c r="B3752" s="345" t="s">
        <v>301</v>
      </c>
      <c r="C3752" s="346" t="s">
        <v>371</v>
      </c>
      <c r="D3752" s="347">
        <v>0</v>
      </c>
      <c r="E3752" s="503">
        <v>841.05</v>
      </c>
      <c r="F3752" s="499"/>
      <c r="G3752" s="347">
        <v>0</v>
      </c>
    </row>
    <row r="3753" spans="1:7" hidden="1" x14ac:dyDescent="0.25">
      <c r="A3753" s="336" t="s">
        <v>352</v>
      </c>
      <c r="B3753" s="336" t="s">
        <v>634</v>
      </c>
      <c r="C3753" s="337" t="s">
        <v>635</v>
      </c>
      <c r="D3753" s="338">
        <v>0</v>
      </c>
      <c r="E3753" s="498">
        <v>31241.67</v>
      </c>
      <c r="F3753" s="499"/>
      <c r="G3753" s="338">
        <v>0</v>
      </c>
    </row>
    <row r="3754" spans="1:7" hidden="1" x14ac:dyDescent="0.25">
      <c r="A3754" s="339" t="s">
        <v>324</v>
      </c>
      <c r="B3754" s="339" t="s">
        <v>354</v>
      </c>
      <c r="C3754" s="340" t="s">
        <v>24</v>
      </c>
      <c r="D3754" s="341">
        <v>0</v>
      </c>
      <c r="E3754" s="506">
        <v>31241.67</v>
      </c>
      <c r="F3754" s="499"/>
      <c r="G3754" s="341">
        <v>0</v>
      </c>
    </row>
    <row r="3755" spans="1:7" hidden="1" x14ac:dyDescent="0.25">
      <c r="A3755" s="342" t="s">
        <v>324</v>
      </c>
      <c r="B3755" s="342" t="s">
        <v>355</v>
      </c>
      <c r="C3755" s="343" t="s">
        <v>25</v>
      </c>
      <c r="D3755" s="344">
        <v>0</v>
      </c>
      <c r="E3755" s="502">
        <v>30474</v>
      </c>
      <c r="F3755" s="499"/>
      <c r="G3755" s="344">
        <v>0</v>
      </c>
    </row>
    <row r="3756" spans="1:7" hidden="1" x14ac:dyDescent="0.25">
      <c r="A3756" s="342" t="s">
        <v>324</v>
      </c>
      <c r="B3756" s="342" t="s">
        <v>356</v>
      </c>
      <c r="C3756" s="343" t="s">
        <v>133</v>
      </c>
      <c r="D3756" s="344">
        <v>0</v>
      </c>
      <c r="E3756" s="502">
        <v>24097.86</v>
      </c>
      <c r="F3756" s="499"/>
      <c r="G3756" s="344">
        <v>0</v>
      </c>
    </row>
    <row r="3757" spans="1:7" hidden="1" x14ac:dyDescent="0.25">
      <c r="A3757" s="345" t="s">
        <v>2186</v>
      </c>
      <c r="B3757" s="345" t="s">
        <v>297</v>
      </c>
      <c r="C3757" s="346" t="s">
        <v>134</v>
      </c>
      <c r="D3757" s="347">
        <v>0</v>
      </c>
      <c r="E3757" s="503">
        <v>24097.86</v>
      </c>
      <c r="F3757" s="499"/>
      <c r="G3757" s="347">
        <v>0</v>
      </c>
    </row>
    <row r="3758" spans="1:7" hidden="1" x14ac:dyDescent="0.25">
      <c r="A3758" s="342" t="s">
        <v>324</v>
      </c>
      <c r="B3758" s="342" t="s">
        <v>361</v>
      </c>
      <c r="C3758" s="343" t="s">
        <v>135</v>
      </c>
      <c r="D3758" s="344">
        <v>0</v>
      </c>
      <c r="E3758" s="502">
        <v>2400</v>
      </c>
      <c r="F3758" s="499"/>
      <c r="G3758" s="344">
        <v>0</v>
      </c>
    </row>
    <row r="3759" spans="1:7" hidden="1" x14ac:dyDescent="0.25">
      <c r="A3759" s="345" t="s">
        <v>2187</v>
      </c>
      <c r="B3759" s="345" t="s">
        <v>298</v>
      </c>
      <c r="C3759" s="346" t="s">
        <v>135</v>
      </c>
      <c r="D3759" s="347">
        <v>0</v>
      </c>
      <c r="E3759" s="503">
        <v>2400</v>
      </c>
      <c r="F3759" s="499"/>
      <c r="G3759" s="347">
        <v>0</v>
      </c>
    </row>
    <row r="3760" spans="1:7" hidden="1" x14ac:dyDescent="0.25">
      <c r="A3760" s="342" t="s">
        <v>324</v>
      </c>
      <c r="B3760" s="342" t="s">
        <v>363</v>
      </c>
      <c r="C3760" s="343" t="s">
        <v>136</v>
      </c>
      <c r="D3760" s="344">
        <v>0</v>
      </c>
      <c r="E3760" s="502">
        <v>3976.14</v>
      </c>
      <c r="F3760" s="499"/>
      <c r="G3760" s="344">
        <v>0</v>
      </c>
    </row>
    <row r="3761" spans="1:7" hidden="1" x14ac:dyDescent="0.25">
      <c r="A3761" s="345" t="s">
        <v>2188</v>
      </c>
      <c r="B3761" s="345" t="s">
        <v>299</v>
      </c>
      <c r="C3761" s="346" t="s">
        <v>365</v>
      </c>
      <c r="D3761" s="347">
        <v>0</v>
      </c>
      <c r="E3761" s="503">
        <v>3976.14</v>
      </c>
      <c r="F3761" s="499"/>
      <c r="G3761" s="347">
        <v>0</v>
      </c>
    </row>
    <row r="3762" spans="1:7" hidden="1" x14ac:dyDescent="0.25">
      <c r="A3762" s="342" t="s">
        <v>324</v>
      </c>
      <c r="B3762" s="342" t="s">
        <v>366</v>
      </c>
      <c r="C3762" s="343" t="s">
        <v>38</v>
      </c>
      <c r="D3762" s="344">
        <v>0</v>
      </c>
      <c r="E3762" s="502">
        <v>767.67</v>
      </c>
      <c r="F3762" s="499"/>
      <c r="G3762" s="344">
        <v>0</v>
      </c>
    </row>
    <row r="3763" spans="1:7" hidden="1" x14ac:dyDescent="0.25">
      <c r="A3763" s="342" t="s">
        <v>324</v>
      </c>
      <c r="B3763" s="342" t="s">
        <v>367</v>
      </c>
      <c r="C3763" s="343" t="s">
        <v>138</v>
      </c>
      <c r="D3763" s="344">
        <v>0</v>
      </c>
      <c r="E3763" s="502">
        <v>767.67</v>
      </c>
      <c r="F3763" s="499"/>
      <c r="G3763" s="344">
        <v>0</v>
      </c>
    </row>
    <row r="3764" spans="1:7" hidden="1" x14ac:dyDescent="0.25">
      <c r="A3764" s="345" t="s">
        <v>2189</v>
      </c>
      <c r="B3764" s="345" t="s">
        <v>300</v>
      </c>
      <c r="C3764" s="346" t="s">
        <v>87</v>
      </c>
      <c r="D3764" s="347">
        <v>0</v>
      </c>
      <c r="E3764" s="503">
        <v>270</v>
      </c>
      <c r="F3764" s="499"/>
      <c r="G3764" s="347">
        <v>0</v>
      </c>
    </row>
    <row r="3765" spans="1:7" hidden="1" x14ac:dyDescent="0.25">
      <c r="A3765" s="345" t="s">
        <v>2190</v>
      </c>
      <c r="B3765" s="345" t="s">
        <v>301</v>
      </c>
      <c r="C3765" s="346" t="s">
        <v>371</v>
      </c>
      <c r="D3765" s="347">
        <v>0</v>
      </c>
      <c r="E3765" s="503">
        <v>497.67</v>
      </c>
      <c r="F3765" s="499"/>
      <c r="G3765" s="347">
        <v>0</v>
      </c>
    </row>
    <row r="3766" spans="1:7" hidden="1" x14ac:dyDescent="0.25">
      <c r="A3766" s="336" t="s">
        <v>352</v>
      </c>
      <c r="B3766" s="336" t="s">
        <v>657</v>
      </c>
      <c r="C3766" s="337" t="s">
        <v>658</v>
      </c>
      <c r="D3766" s="338">
        <v>0</v>
      </c>
      <c r="E3766" s="498">
        <v>3269.9</v>
      </c>
      <c r="F3766" s="499"/>
      <c r="G3766" s="338">
        <v>0</v>
      </c>
    </row>
    <row r="3767" spans="1:7" hidden="1" x14ac:dyDescent="0.25">
      <c r="A3767" s="339" t="s">
        <v>324</v>
      </c>
      <c r="B3767" s="339" t="s">
        <v>354</v>
      </c>
      <c r="C3767" s="340" t="s">
        <v>24</v>
      </c>
      <c r="D3767" s="341">
        <v>0</v>
      </c>
      <c r="E3767" s="506">
        <v>3269.9</v>
      </c>
      <c r="F3767" s="499"/>
      <c r="G3767" s="341">
        <v>0</v>
      </c>
    </row>
    <row r="3768" spans="1:7" hidden="1" x14ac:dyDescent="0.25">
      <c r="A3768" s="342" t="s">
        <v>324</v>
      </c>
      <c r="B3768" s="342" t="s">
        <v>355</v>
      </c>
      <c r="C3768" s="343" t="s">
        <v>25</v>
      </c>
      <c r="D3768" s="344">
        <v>0</v>
      </c>
      <c r="E3768" s="502">
        <v>3080.9</v>
      </c>
      <c r="F3768" s="499"/>
      <c r="G3768" s="344">
        <v>0</v>
      </c>
    </row>
    <row r="3769" spans="1:7" hidden="1" x14ac:dyDescent="0.25">
      <c r="A3769" s="342" t="s">
        <v>324</v>
      </c>
      <c r="B3769" s="342" t="s">
        <v>356</v>
      </c>
      <c r="C3769" s="343" t="s">
        <v>133</v>
      </c>
      <c r="D3769" s="344">
        <v>0</v>
      </c>
      <c r="E3769" s="502">
        <v>2387.04</v>
      </c>
      <c r="F3769" s="499"/>
      <c r="G3769" s="344">
        <v>0</v>
      </c>
    </row>
    <row r="3770" spans="1:7" hidden="1" x14ac:dyDescent="0.25">
      <c r="A3770" s="345" t="s">
        <v>2191</v>
      </c>
      <c r="B3770" s="345" t="s">
        <v>297</v>
      </c>
      <c r="C3770" s="346" t="s">
        <v>134</v>
      </c>
      <c r="D3770" s="347">
        <v>0</v>
      </c>
      <c r="E3770" s="503">
        <v>2387.04</v>
      </c>
      <c r="F3770" s="499"/>
      <c r="G3770" s="347">
        <v>0</v>
      </c>
    </row>
    <row r="3771" spans="1:7" hidden="1" x14ac:dyDescent="0.25">
      <c r="A3771" s="342" t="s">
        <v>324</v>
      </c>
      <c r="B3771" s="342" t="s">
        <v>361</v>
      </c>
      <c r="C3771" s="343" t="s">
        <v>135</v>
      </c>
      <c r="D3771" s="344">
        <v>0</v>
      </c>
      <c r="E3771" s="502">
        <v>300</v>
      </c>
      <c r="F3771" s="499"/>
      <c r="G3771" s="344">
        <v>0</v>
      </c>
    </row>
    <row r="3772" spans="1:7" hidden="1" x14ac:dyDescent="0.25">
      <c r="A3772" s="345" t="s">
        <v>2192</v>
      </c>
      <c r="B3772" s="345" t="s">
        <v>298</v>
      </c>
      <c r="C3772" s="346" t="s">
        <v>135</v>
      </c>
      <c r="D3772" s="347">
        <v>0</v>
      </c>
      <c r="E3772" s="503">
        <v>300</v>
      </c>
      <c r="F3772" s="499"/>
      <c r="G3772" s="347">
        <v>0</v>
      </c>
    </row>
    <row r="3773" spans="1:7" hidden="1" x14ac:dyDescent="0.25">
      <c r="A3773" s="342" t="s">
        <v>324</v>
      </c>
      <c r="B3773" s="342" t="s">
        <v>363</v>
      </c>
      <c r="C3773" s="343" t="s">
        <v>136</v>
      </c>
      <c r="D3773" s="344">
        <v>0</v>
      </c>
      <c r="E3773" s="502">
        <v>393.86</v>
      </c>
      <c r="F3773" s="499"/>
      <c r="G3773" s="344">
        <v>0</v>
      </c>
    </row>
    <row r="3774" spans="1:7" hidden="1" x14ac:dyDescent="0.25">
      <c r="A3774" s="345" t="s">
        <v>2193</v>
      </c>
      <c r="B3774" s="345" t="s">
        <v>299</v>
      </c>
      <c r="C3774" s="346" t="s">
        <v>365</v>
      </c>
      <c r="D3774" s="347">
        <v>0</v>
      </c>
      <c r="E3774" s="503">
        <v>393.86</v>
      </c>
      <c r="F3774" s="499"/>
      <c r="G3774" s="347">
        <v>0</v>
      </c>
    </row>
    <row r="3775" spans="1:7" hidden="1" x14ac:dyDescent="0.25">
      <c r="A3775" s="342" t="s">
        <v>324</v>
      </c>
      <c r="B3775" s="342" t="s">
        <v>366</v>
      </c>
      <c r="C3775" s="343" t="s">
        <v>38</v>
      </c>
      <c r="D3775" s="344">
        <v>0</v>
      </c>
      <c r="E3775" s="502">
        <v>189</v>
      </c>
      <c r="F3775" s="499"/>
      <c r="G3775" s="344">
        <v>0</v>
      </c>
    </row>
    <row r="3776" spans="1:7" hidden="1" x14ac:dyDescent="0.25">
      <c r="A3776" s="342" t="s">
        <v>324</v>
      </c>
      <c r="B3776" s="342" t="s">
        <v>367</v>
      </c>
      <c r="C3776" s="343" t="s">
        <v>138</v>
      </c>
      <c r="D3776" s="344">
        <v>0</v>
      </c>
      <c r="E3776" s="502">
        <v>189</v>
      </c>
      <c r="F3776" s="499"/>
      <c r="G3776" s="344">
        <v>0</v>
      </c>
    </row>
    <row r="3777" spans="1:7" hidden="1" x14ac:dyDescent="0.25">
      <c r="A3777" s="345" t="s">
        <v>2194</v>
      </c>
      <c r="B3777" s="345" t="s">
        <v>300</v>
      </c>
      <c r="C3777" s="346" t="s">
        <v>87</v>
      </c>
      <c r="D3777" s="347">
        <v>0</v>
      </c>
      <c r="E3777" s="503">
        <v>0</v>
      </c>
      <c r="F3777" s="499"/>
      <c r="G3777" s="347">
        <v>0</v>
      </c>
    </row>
    <row r="3778" spans="1:7" hidden="1" x14ac:dyDescent="0.25">
      <c r="A3778" s="345" t="s">
        <v>2195</v>
      </c>
      <c r="B3778" s="345" t="s">
        <v>301</v>
      </c>
      <c r="C3778" s="346" t="s">
        <v>371</v>
      </c>
      <c r="D3778" s="347">
        <v>0</v>
      </c>
      <c r="E3778" s="503">
        <v>189</v>
      </c>
      <c r="F3778" s="499"/>
      <c r="G3778" s="347">
        <v>0</v>
      </c>
    </row>
    <row r="3779" spans="1:7" hidden="1" x14ac:dyDescent="0.25">
      <c r="A3779" s="336" t="s">
        <v>352</v>
      </c>
      <c r="B3779" s="336" t="s">
        <v>676</v>
      </c>
      <c r="C3779" s="337" t="s">
        <v>677</v>
      </c>
      <c r="D3779" s="338">
        <v>0</v>
      </c>
      <c r="E3779" s="498">
        <v>27700.97</v>
      </c>
      <c r="F3779" s="499"/>
      <c r="G3779" s="338">
        <v>0</v>
      </c>
    </row>
    <row r="3780" spans="1:7" hidden="1" x14ac:dyDescent="0.25">
      <c r="A3780" s="339" t="s">
        <v>324</v>
      </c>
      <c r="B3780" s="339" t="s">
        <v>354</v>
      </c>
      <c r="C3780" s="340" t="s">
        <v>24</v>
      </c>
      <c r="D3780" s="341">
        <v>0</v>
      </c>
      <c r="E3780" s="506">
        <v>27700.97</v>
      </c>
      <c r="F3780" s="499"/>
      <c r="G3780" s="341">
        <v>0</v>
      </c>
    </row>
    <row r="3781" spans="1:7" hidden="1" x14ac:dyDescent="0.25">
      <c r="A3781" s="342" t="s">
        <v>324</v>
      </c>
      <c r="B3781" s="342" t="s">
        <v>355</v>
      </c>
      <c r="C3781" s="343" t="s">
        <v>25</v>
      </c>
      <c r="D3781" s="344">
        <v>0</v>
      </c>
      <c r="E3781" s="502">
        <v>24861.02</v>
      </c>
      <c r="F3781" s="499"/>
      <c r="G3781" s="344">
        <v>0</v>
      </c>
    </row>
    <row r="3782" spans="1:7" hidden="1" x14ac:dyDescent="0.25">
      <c r="A3782" s="342" t="s">
        <v>324</v>
      </c>
      <c r="B3782" s="342" t="s">
        <v>356</v>
      </c>
      <c r="C3782" s="343" t="s">
        <v>133</v>
      </c>
      <c r="D3782" s="344">
        <v>0</v>
      </c>
      <c r="E3782" s="502">
        <v>19537.36</v>
      </c>
      <c r="F3782" s="499"/>
      <c r="G3782" s="344">
        <v>0</v>
      </c>
    </row>
    <row r="3783" spans="1:7" hidden="1" x14ac:dyDescent="0.25">
      <c r="A3783" s="345" t="s">
        <v>2196</v>
      </c>
      <c r="B3783" s="345" t="s">
        <v>297</v>
      </c>
      <c r="C3783" s="346" t="s">
        <v>134</v>
      </c>
      <c r="D3783" s="347">
        <v>0</v>
      </c>
      <c r="E3783" s="503">
        <v>19537.36</v>
      </c>
      <c r="F3783" s="499"/>
      <c r="G3783" s="347">
        <v>0</v>
      </c>
    </row>
    <row r="3784" spans="1:7" hidden="1" x14ac:dyDescent="0.25">
      <c r="A3784" s="342" t="s">
        <v>324</v>
      </c>
      <c r="B3784" s="342" t="s">
        <v>361</v>
      </c>
      <c r="C3784" s="343" t="s">
        <v>135</v>
      </c>
      <c r="D3784" s="344">
        <v>0</v>
      </c>
      <c r="E3784" s="502">
        <v>2100</v>
      </c>
      <c r="F3784" s="499"/>
      <c r="G3784" s="344">
        <v>0</v>
      </c>
    </row>
    <row r="3785" spans="1:7" hidden="1" x14ac:dyDescent="0.25">
      <c r="A3785" s="345" t="s">
        <v>2197</v>
      </c>
      <c r="B3785" s="345" t="s">
        <v>298</v>
      </c>
      <c r="C3785" s="346" t="s">
        <v>135</v>
      </c>
      <c r="D3785" s="347">
        <v>0</v>
      </c>
      <c r="E3785" s="503">
        <v>2100</v>
      </c>
      <c r="F3785" s="499"/>
      <c r="G3785" s="347">
        <v>0</v>
      </c>
    </row>
    <row r="3786" spans="1:7" hidden="1" x14ac:dyDescent="0.25">
      <c r="A3786" s="342" t="s">
        <v>324</v>
      </c>
      <c r="B3786" s="342" t="s">
        <v>363</v>
      </c>
      <c r="C3786" s="343" t="s">
        <v>136</v>
      </c>
      <c r="D3786" s="344">
        <v>0</v>
      </c>
      <c r="E3786" s="502">
        <v>3223.66</v>
      </c>
      <c r="F3786" s="499"/>
      <c r="G3786" s="344">
        <v>0</v>
      </c>
    </row>
    <row r="3787" spans="1:7" hidden="1" x14ac:dyDescent="0.25">
      <c r="A3787" s="345" t="s">
        <v>2198</v>
      </c>
      <c r="B3787" s="345" t="s">
        <v>299</v>
      </c>
      <c r="C3787" s="346" t="s">
        <v>365</v>
      </c>
      <c r="D3787" s="347">
        <v>0</v>
      </c>
      <c r="E3787" s="503">
        <v>3223.66</v>
      </c>
      <c r="F3787" s="499"/>
      <c r="G3787" s="347">
        <v>0</v>
      </c>
    </row>
    <row r="3788" spans="1:7" hidden="1" x14ac:dyDescent="0.25">
      <c r="A3788" s="342" t="s">
        <v>324</v>
      </c>
      <c r="B3788" s="342" t="s">
        <v>366</v>
      </c>
      <c r="C3788" s="343" t="s">
        <v>38</v>
      </c>
      <c r="D3788" s="344">
        <v>0</v>
      </c>
      <c r="E3788" s="502">
        <v>2839.95</v>
      </c>
      <c r="F3788" s="499"/>
      <c r="G3788" s="344">
        <v>0</v>
      </c>
    </row>
    <row r="3789" spans="1:7" hidden="1" x14ac:dyDescent="0.25">
      <c r="A3789" s="342" t="s">
        <v>324</v>
      </c>
      <c r="B3789" s="342" t="s">
        <v>367</v>
      </c>
      <c r="C3789" s="343" t="s">
        <v>138</v>
      </c>
      <c r="D3789" s="344">
        <v>0</v>
      </c>
      <c r="E3789" s="502">
        <v>2839.95</v>
      </c>
      <c r="F3789" s="499"/>
      <c r="G3789" s="344">
        <v>0</v>
      </c>
    </row>
    <row r="3790" spans="1:7" hidden="1" x14ac:dyDescent="0.25">
      <c r="A3790" s="345" t="s">
        <v>2199</v>
      </c>
      <c r="B3790" s="345" t="s">
        <v>300</v>
      </c>
      <c r="C3790" s="346" t="s">
        <v>87</v>
      </c>
      <c r="D3790" s="347">
        <v>0</v>
      </c>
      <c r="E3790" s="503">
        <v>180</v>
      </c>
      <c r="F3790" s="499"/>
      <c r="G3790" s="347">
        <v>0</v>
      </c>
    </row>
    <row r="3791" spans="1:7" hidden="1" x14ac:dyDescent="0.25">
      <c r="A3791" s="345" t="s">
        <v>2200</v>
      </c>
      <c r="B3791" s="345" t="s">
        <v>301</v>
      </c>
      <c r="C3791" s="346" t="s">
        <v>371</v>
      </c>
      <c r="D3791" s="347">
        <v>0</v>
      </c>
      <c r="E3791" s="503">
        <v>2659.95</v>
      </c>
      <c r="F3791" s="499"/>
      <c r="G3791" s="347">
        <v>0</v>
      </c>
    </row>
    <row r="3792" spans="1:7" hidden="1" x14ac:dyDescent="0.25">
      <c r="A3792" s="336" t="s">
        <v>352</v>
      </c>
      <c r="B3792" s="336" t="s">
        <v>691</v>
      </c>
      <c r="C3792" s="337" t="s">
        <v>692</v>
      </c>
      <c r="D3792" s="338">
        <v>0</v>
      </c>
      <c r="E3792" s="498">
        <v>5834.64</v>
      </c>
      <c r="F3792" s="499"/>
      <c r="G3792" s="338">
        <v>0</v>
      </c>
    </row>
    <row r="3793" spans="1:7" hidden="1" x14ac:dyDescent="0.25">
      <c r="A3793" s="339" t="s">
        <v>324</v>
      </c>
      <c r="B3793" s="339" t="s">
        <v>354</v>
      </c>
      <c r="C3793" s="340" t="s">
        <v>24</v>
      </c>
      <c r="D3793" s="341">
        <v>0</v>
      </c>
      <c r="E3793" s="506">
        <v>5834.64</v>
      </c>
      <c r="F3793" s="499"/>
      <c r="G3793" s="341">
        <v>0</v>
      </c>
    </row>
    <row r="3794" spans="1:7" hidden="1" x14ac:dyDescent="0.25">
      <c r="A3794" s="342" t="s">
        <v>324</v>
      </c>
      <c r="B3794" s="342" t="s">
        <v>355</v>
      </c>
      <c r="C3794" s="343" t="s">
        <v>25</v>
      </c>
      <c r="D3794" s="344">
        <v>0</v>
      </c>
      <c r="E3794" s="502">
        <v>5383.62</v>
      </c>
      <c r="F3794" s="499"/>
      <c r="G3794" s="344">
        <v>0</v>
      </c>
    </row>
    <row r="3795" spans="1:7" hidden="1" x14ac:dyDescent="0.25">
      <c r="A3795" s="342" t="s">
        <v>324</v>
      </c>
      <c r="B3795" s="342" t="s">
        <v>356</v>
      </c>
      <c r="C3795" s="343" t="s">
        <v>133</v>
      </c>
      <c r="D3795" s="344">
        <v>0</v>
      </c>
      <c r="E3795" s="502">
        <v>4234.87</v>
      </c>
      <c r="F3795" s="499"/>
      <c r="G3795" s="344">
        <v>0</v>
      </c>
    </row>
    <row r="3796" spans="1:7" hidden="1" x14ac:dyDescent="0.25">
      <c r="A3796" s="345" t="s">
        <v>2201</v>
      </c>
      <c r="B3796" s="345" t="s">
        <v>297</v>
      </c>
      <c r="C3796" s="346" t="s">
        <v>134</v>
      </c>
      <c r="D3796" s="347">
        <v>0</v>
      </c>
      <c r="E3796" s="503">
        <v>4234.87</v>
      </c>
      <c r="F3796" s="499"/>
      <c r="G3796" s="347">
        <v>0</v>
      </c>
    </row>
    <row r="3797" spans="1:7" hidden="1" x14ac:dyDescent="0.25">
      <c r="A3797" s="342" t="s">
        <v>324</v>
      </c>
      <c r="B3797" s="342" t="s">
        <v>361</v>
      </c>
      <c r="C3797" s="343" t="s">
        <v>135</v>
      </c>
      <c r="D3797" s="344">
        <v>0</v>
      </c>
      <c r="E3797" s="502">
        <v>450</v>
      </c>
      <c r="F3797" s="499"/>
      <c r="G3797" s="344">
        <v>0</v>
      </c>
    </row>
    <row r="3798" spans="1:7" hidden="1" x14ac:dyDescent="0.25">
      <c r="A3798" s="345" t="s">
        <v>2202</v>
      </c>
      <c r="B3798" s="345" t="s">
        <v>298</v>
      </c>
      <c r="C3798" s="346" t="s">
        <v>135</v>
      </c>
      <c r="D3798" s="347">
        <v>0</v>
      </c>
      <c r="E3798" s="503">
        <v>450</v>
      </c>
      <c r="F3798" s="499"/>
      <c r="G3798" s="347">
        <v>0</v>
      </c>
    </row>
    <row r="3799" spans="1:7" hidden="1" x14ac:dyDescent="0.25">
      <c r="A3799" s="342" t="s">
        <v>324</v>
      </c>
      <c r="B3799" s="342" t="s">
        <v>363</v>
      </c>
      <c r="C3799" s="343" t="s">
        <v>136</v>
      </c>
      <c r="D3799" s="344">
        <v>0</v>
      </c>
      <c r="E3799" s="502">
        <v>698.75</v>
      </c>
      <c r="F3799" s="499"/>
      <c r="G3799" s="344">
        <v>0</v>
      </c>
    </row>
    <row r="3800" spans="1:7" hidden="1" x14ac:dyDescent="0.25">
      <c r="A3800" s="345" t="s">
        <v>2203</v>
      </c>
      <c r="B3800" s="345" t="s">
        <v>299</v>
      </c>
      <c r="C3800" s="346" t="s">
        <v>365</v>
      </c>
      <c r="D3800" s="347">
        <v>0</v>
      </c>
      <c r="E3800" s="503">
        <v>698.75</v>
      </c>
      <c r="F3800" s="499"/>
      <c r="G3800" s="347">
        <v>0</v>
      </c>
    </row>
    <row r="3801" spans="1:7" hidden="1" x14ac:dyDescent="0.25">
      <c r="A3801" s="342" t="s">
        <v>324</v>
      </c>
      <c r="B3801" s="342" t="s">
        <v>366</v>
      </c>
      <c r="C3801" s="343" t="s">
        <v>38</v>
      </c>
      <c r="D3801" s="344">
        <v>0</v>
      </c>
      <c r="E3801" s="502">
        <v>451.02</v>
      </c>
      <c r="F3801" s="499"/>
      <c r="G3801" s="344">
        <v>0</v>
      </c>
    </row>
    <row r="3802" spans="1:7" hidden="1" x14ac:dyDescent="0.25">
      <c r="A3802" s="342" t="s">
        <v>324</v>
      </c>
      <c r="B3802" s="342" t="s">
        <v>367</v>
      </c>
      <c r="C3802" s="343" t="s">
        <v>138</v>
      </c>
      <c r="D3802" s="344">
        <v>0</v>
      </c>
      <c r="E3802" s="502">
        <v>451.02</v>
      </c>
      <c r="F3802" s="499"/>
      <c r="G3802" s="344">
        <v>0</v>
      </c>
    </row>
    <row r="3803" spans="1:7" hidden="1" x14ac:dyDescent="0.25">
      <c r="A3803" s="345" t="s">
        <v>2204</v>
      </c>
      <c r="B3803" s="345" t="s">
        <v>300</v>
      </c>
      <c r="C3803" s="346" t="s">
        <v>87</v>
      </c>
      <c r="D3803" s="347">
        <v>0</v>
      </c>
      <c r="E3803" s="503">
        <v>0</v>
      </c>
      <c r="F3803" s="499"/>
      <c r="G3803" s="347">
        <v>0</v>
      </c>
    </row>
    <row r="3804" spans="1:7" hidden="1" x14ac:dyDescent="0.25">
      <c r="A3804" s="345" t="s">
        <v>2205</v>
      </c>
      <c r="B3804" s="345" t="s">
        <v>301</v>
      </c>
      <c r="C3804" s="346" t="s">
        <v>371</v>
      </c>
      <c r="D3804" s="347">
        <v>0</v>
      </c>
      <c r="E3804" s="503">
        <v>451.02</v>
      </c>
      <c r="F3804" s="499"/>
      <c r="G3804" s="347">
        <v>0</v>
      </c>
    </row>
    <row r="3805" spans="1:7" hidden="1" x14ac:dyDescent="0.25">
      <c r="A3805" s="336" t="s">
        <v>352</v>
      </c>
      <c r="B3805" s="336" t="s">
        <v>710</v>
      </c>
      <c r="C3805" s="337" t="s">
        <v>711</v>
      </c>
      <c r="D3805" s="338">
        <v>0</v>
      </c>
      <c r="E3805" s="498">
        <v>11739.19</v>
      </c>
      <c r="F3805" s="499"/>
      <c r="G3805" s="338">
        <v>0</v>
      </c>
    </row>
    <row r="3806" spans="1:7" hidden="1" x14ac:dyDescent="0.25">
      <c r="A3806" s="339" t="s">
        <v>324</v>
      </c>
      <c r="B3806" s="339" t="s">
        <v>354</v>
      </c>
      <c r="C3806" s="340" t="s">
        <v>24</v>
      </c>
      <c r="D3806" s="341">
        <v>0</v>
      </c>
      <c r="E3806" s="506">
        <v>11739.19</v>
      </c>
      <c r="F3806" s="499"/>
      <c r="G3806" s="341">
        <v>0</v>
      </c>
    </row>
    <row r="3807" spans="1:7" hidden="1" x14ac:dyDescent="0.25">
      <c r="A3807" s="342" t="s">
        <v>324</v>
      </c>
      <c r="B3807" s="342" t="s">
        <v>355</v>
      </c>
      <c r="C3807" s="343" t="s">
        <v>25</v>
      </c>
      <c r="D3807" s="344">
        <v>0</v>
      </c>
      <c r="E3807" s="502">
        <v>10284.549999999999</v>
      </c>
      <c r="F3807" s="499"/>
      <c r="G3807" s="344">
        <v>0</v>
      </c>
    </row>
    <row r="3808" spans="1:7" hidden="1" x14ac:dyDescent="0.25">
      <c r="A3808" s="342" t="s">
        <v>324</v>
      </c>
      <c r="B3808" s="342" t="s">
        <v>356</v>
      </c>
      <c r="C3808" s="343" t="s">
        <v>133</v>
      </c>
      <c r="D3808" s="344">
        <v>0</v>
      </c>
      <c r="E3808" s="502">
        <v>8055.41</v>
      </c>
      <c r="F3808" s="499"/>
      <c r="G3808" s="344">
        <v>0</v>
      </c>
    </row>
    <row r="3809" spans="1:7" hidden="1" x14ac:dyDescent="0.25">
      <c r="A3809" s="345" t="s">
        <v>2206</v>
      </c>
      <c r="B3809" s="345" t="s">
        <v>297</v>
      </c>
      <c r="C3809" s="346" t="s">
        <v>134</v>
      </c>
      <c r="D3809" s="347">
        <v>0</v>
      </c>
      <c r="E3809" s="503">
        <v>8055.41</v>
      </c>
      <c r="F3809" s="499"/>
      <c r="G3809" s="347">
        <v>0</v>
      </c>
    </row>
    <row r="3810" spans="1:7" hidden="1" x14ac:dyDescent="0.25">
      <c r="A3810" s="342" t="s">
        <v>324</v>
      </c>
      <c r="B3810" s="342" t="s">
        <v>361</v>
      </c>
      <c r="C3810" s="343" t="s">
        <v>135</v>
      </c>
      <c r="D3810" s="344">
        <v>0</v>
      </c>
      <c r="E3810" s="502">
        <v>900</v>
      </c>
      <c r="F3810" s="499"/>
      <c r="G3810" s="344">
        <v>0</v>
      </c>
    </row>
    <row r="3811" spans="1:7" hidden="1" x14ac:dyDescent="0.25">
      <c r="A3811" s="345" t="s">
        <v>2207</v>
      </c>
      <c r="B3811" s="345" t="s">
        <v>298</v>
      </c>
      <c r="C3811" s="346" t="s">
        <v>135</v>
      </c>
      <c r="D3811" s="347">
        <v>0</v>
      </c>
      <c r="E3811" s="503">
        <v>900</v>
      </c>
      <c r="F3811" s="499"/>
      <c r="G3811" s="347">
        <v>0</v>
      </c>
    </row>
    <row r="3812" spans="1:7" hidden="1" x14ac:dyDescent="0.25">
      <c r="A3812" s="342" t="s">
        <v>324</v>
      </c>
      <c r="B3812" s="342" t="s">
        <v>363</v>
      </c>
      <c r="C3812" s="343" t="s">
        <v>136</v>
      </c>
      <c r="D3812" s="344">
        <v>0</v>
      </c>
      <c r="E3812" s="502">
        <v>1329.14</v>
      </c>
      <c r="F3812" s="499"/>
      <c r="G3812" s="344">
        <v>0</v>
      </c>
    </row>
    <row r="3813" spans="1:7" hidden="1" x14ac:dyDescent="0.25">
      <c r="A3813" s="345" t="s">
        <v>2208</v>
      </c>
      <c r="B3813" s="345" t="s">
        <v>299</v>
      </c>
      <c r="C3813" s="346" t="s">
        <v>365</v>
      </c>
      <c r="D3813" s="347">
        <v>0</v>
      </c>
      <c r="E3813" s="503">
        <v>1329.14</v>
      </c>
      <c r="F3813" s="499"/>
      <c r="G3813" s="347">
        <v>0</v>
      </c>
    </row>
    <row r="3814" spans="1:7" hidden="1" x14ac:dyDescent="0.25">
      <c r="A3814" s="342" t="s">
        <v>324</v>
      </c>
      <c r="B3814" s="342" t="s">
        <v>366</v>
      </c>
      <c r="C3814" s="343" t="s">
        <v>38</v>
      </c>
      <c r="D3814" s="344">
        <v>0</v>
      </c>
      <c r="E3814" s="502">
        <v>1454.64</v>
      </c>
      <c r="F3814" s="499"/>
      <c r="G3814" s="344">
        <v>0</v>
      </c>
    </row>
    <row r="3815" spans="1:7" hidden="1" x14ac:dyDescent="0.25">
      <c r="A3815" s="342" t="s">
        <v>324</v>
      </c>
      <c r="B3815" s="342" t="s">
        <v>367</v>
      </c>
      <c r="C3815" s="343" t="s">
        <v>138</v>
      </c>
      <c r="D3815" s="344">
        <v>0</v>
      </c>
      <c r="E3815" s="502">
        <v>1454.64</v>
      </c>
      <c r="F3815" s="499"/>
      <c r="G3815" s="344">
        <v>0</v>
      </c>
    </row>
    <row r="3816" spans="1:7" hidden="1" x14ac:dyDescent="0.25">
      <c r="A3816" s="345" t="s">
        <v>2209</v>
      </c>
      <c r="B3816" s="345" t="s">
        <v>300</v>
      </c>
      <c r="C3816" s="346" t="s">
        <v>87</v>
      </c>
      <c r="D3816" s="347">
        <v>0</v>
      </c>
      <c r="E3816" s="503">
        <v>60</v>
      </c>
      <c r="F3816" s="499"/>
      <c r="G3816" s="347">
        <v>0</v>
      </c>
    </row>
    <row r="3817" spans="1:7" hidden="1" x14ac:dyDescent="0.25">
      <c r="A3817" s="345" t="s">
        <v>2210</v>
      </c>
      <c r="B3817" s="345" t="s">
        <v>301</v>
      </c>
      <c r="C3817" s="346" t="s">
        <v>371</v>
      </c>
      <c r="D3817" s="347">
        <v>0</v>
      </c>
      <c r="E3817" s="503">
        <v>1394.64</v>
      </c>
      <c r="F3817" s="499"/>
      <c r="G3817" s="347">
        <v>0</v>
      </c>
    </row>
    <row r="3818" spans="1:7" hidden="1" x14ac:dyDescent="0.25">
      <c r="A3818" s="336" t="s">
        <v>352</v>
      </c>
      <c r="B3818" s="336" t="s">
        <v>732</v>
      </c>
      <c r="C3818" s="337" t="s">
        <v>733</v>
      </c>
      <c r="D3818" s="338">
        <v>0</v>
      </c>
      <c r="E3818" s="498">
        <v>3081.24</v>
      </c>
      <c r="F3818" s="499"/>
      <c r="G3818" s="338">
        <v>0</v>
      </c>
    </row>
    <row r="3819" spans="1:7" hidden="1" x14ac:dyDescent="0.25">
      <c r="A3819" s="339" t="s">
        <v>324</v>
      </c>
      <c r="B3819" s="339" t="s">
        <v>354</v>
      </c>
      <c r="C3819" s="340" t="s">
        <v>24</v>
      </c>
      <c r="D3819" s="341">
        <v>0</v>
      </c>
      <c r="E3819" s="506">
        <v>3081.24</v>
      </c>
      <c r="F3819" s="499"/>
      <c r="G3819" s="341">
        <v>0</v>
      </c>
    </row>
    <row r="3820" spans="1:7" hidden="1" x14ac:dyDescent="0.25">
      <c r="A3820" s="342" t="s">
        <v>324</v>
      </c>
      <c r="B3820" s="342" t="s">
        <v>355</v>
      </c>
      <c r="C3820" s="343" t="s">
        <v>25</v>
      </c>
      <c r="D3820" s="344">
        <v>0</v>
      </c>
      <c r="E3820" s="502">
        <v>2944.12</v>
      </c>
      <c r="F3820" s="499"/>
      <c r="G3820" s="344">
        <v>0</v>
      </c>
    </row>
    <row r="3821" spans="1:7" hidden="1" x14ac:dyDescent="0.25">
      <c r="A3821" s="342" t="s">
        <v>324</v>
      </c>
      <c r="B3821" s="342" t="s">
        <v>356</v>
      </c>
      <c r="C3821" s="343" t="s">
        <v>133</v>
      </c>
      <c r="D3821" s="344">
        <v>0</v>
      </c>
      <c r="E3821" s="502">
        <v>2301.8200000000002</v>
      </c>
      <c r="F3821" s="499"/>
      <c r="G3821" s="344">
        <v>0</v>
      </c>
    </row>
    <row r="3822" spans="1:7" hidden="1" x14ac:dyDescent="0.25">
      <c r="A3822" s="345" t="s">
        <v>2211</v>
      </c>
      <c r="B3822" s="345" t="s">
        <v>297</v>
      </c>
      <c r="C3822" s="346" t="s">
        <v>134</v>
      </c>
      <c r="D3822" s="347">
        <v>0</v>
      </c>
      <c r="E3822" s="503">
        <v>2301.8200000000002</v>
      </c>
      <c r="F3822" s="499"/>
      <c r="G3822" s="347">
        <v>0</v>
      </c>
    </row>
    <row r="3823" spans="1:7" hidden="1" x14ac:dyDescent="0.25">
      <c r="A3823" s="342" t="s">
        <v>324</v>
      </c>
      <c r="B3823" s="342" t="s">
        <v>361</v>
      </c>
      <c r="C3823" s="343" t="s">
        <v>135</v>
      </c>
      <c r="D3823" s="344">
        <v>0</v>
      </c>
      <c r="E3823" s="502">
        <v>262.5</v>
      </c>
      <c r="F3823" s="499"/>
      <c r="G3823" s="344">
        <v>0</v>
      </c>
    </row>
    <row r="3824" spans="1:7" hidden="1" x14ac:dyDescent="0.25">
      <c r="A3824" s="345" t="s">
        <v>2212</v>
      </c>
      <c r="B3824" s="345" t="s">
        <v>298</v>
      </c>
      <c r="C3824" s="346" t="s">
        <v>135</v>
      </c>
      <c r="D3824" s="347">
        <v>0</v>
      </c>
      <c r="E3824" s="503">
        <v>262.5</v>
      </c>
      <c r="F3824" s="499"/>
      <c r="G3824" s="347">
        <v>0</v>
      </c>
    </row>
    <row r="3825" spans="1:7" hidden="1" x14ac:dyDescent="0.25">
      <c r="A3825" s="342" t="s">
        <v>324</v>
      </c>
      <c r="B3825" s="342" t="s">
        <v>363</v>
      </c>
      <c r="C3825" s="343" t="s">
        <v>136</v>
      </c>
      <c r="D3825" s="344">
        <v>0</v>
      </c>
      <c r="E3825" s="502">
        <v>379.8</v>
      </c>
      <c r="F3825" s="499"/>
      <c r="G3825" s="344">
        <v>0</v>
      </c>
    </row>
    <row r="3826" spans="1:7" hidden="1" x14ac:dyDescent="0.25">
      <c r="A3826" s="345" t="s">
        <v>2213</v>
      </c>
      <c r="B3826" s="345" t="s">
        <v>299</v>
      </c>
      <c r="C3826" s="346" t="s">
        <v>365</v>
      </c>
      <c r="D3826" s="347">
        <v>0</v>
      </c>
      <c r="E3826" s="503">
        <v>379.8</v>
      </c>
      <c r="F3826" s="499"/>
      <c r="G3826" s="347">
        <v>0</v>
      </c>
    </row>
    <row r="3827" spans="1:7" hidden="1" x14ac:dyDescent="0.25">
      <c r="A3827" s="342" t="s">
        <v>324</v>
      </c>
      <c r="B3827" s="342" t="s">
        <v>366</v>
      </c>
      <c r="C3827" s="343" t="s">
        <v>38</v>
      </c>
      <c r="D3827" s="344">
        <v>0</v>
      </c>
      <c r="E3827" s="502">
        <v>137.12</v>
      </c>
      <c r="F3827" s="499"/>
      <c r="G3827" s="344">
        <v>0</v>
      </c>
    </row>
    <row r="3828" spans="1:7" hidden="1" x14ac:dyDescent="0.25">
      <c r="A3828" s="342" t="s">
        <v>324</v>
      </c>
      <c r="B3828" s="342" t="s">
        <v>367</v>
      </c>
      <c r="C3828" s="343" t="s">
        <v>138</v>
      </c>
      <c r="D3828" s="344">
        <v>0</v>
      </c>
      <c r="E3828" s="502">
        <v>137.12</v>
      </c>
      <c r="F3828" s="499"/>
      <c r="G3828" s="344">
        <v>0</v>
      </c>
    </row>
    <row r="3829" spans="1:7" hidden="1" x14ac:dyDescent="0.25">
      <c r="A3829" s="345" t="s">
        <v>2214</v>
      </c>
      <c r="B3829" s="345" t="s">
        <v>300</v>
      </c>
      <c r="C3829" s="346" t="s">
        <v>87</v>
      </c>
      <c r="D3829" s="347">
        <v>0</v>
      </c>
      <c r="E3829" s="503">
        <v>0</v>
      </c>
      <c r="F3829" s="499"/>
      <c r="G3829" s="347">
        <v>0</v>
      </c>
    </row>
    <row r="3830" spans="1:7" hidden="1" x14ac:dyDescent="0.25">
      <c r="A3830" s="345" t="s">
        <v>2215</v>
      </c>
      <c r="B3830" s="345" t="s">
        <v>301</v>
      </c>
      <c r="C3830" s="346" t="s">
        <v>371</v>
      </c>
      <c r="D3830" s="347">
        <v>0</v>
      </c>
      <c r="E3830" s="503">
        <v>137.12</v>
      </c>
      <c r="F3830" s="499"/>
      <c r="G3830" s="347">
        <v>0</v>
      </c>
    </row>
    <row r="3831" spans="1:7" hidden="1" x14ac:dyDescent="0.25">
      <c r="A3831" s="336" t="s">
        <v>352</v>
      </c>
      <c r="B3831" s="336" t="s">
        <v>754</v>
      </c>
      <c r="C3831" s="337" t="s">
        <v>755</v>
      </c>
      <c r="D3831" s="338">
        <v>0</v>
      </c>
      <c r="E3831" s="498">
        <v>3746.91</v>
      </c>
      <c r="F3831" s="499"/>
      <c r="G3831" s="338">
        <v>0</v>
      </c>
    </row>
    <row r="3832" spans="1:7" hidden="1" x14ac:dyDescent="0.25">
      <c r="A3832" s="339" t="s">
        <v>324</v>
      </c>
      <c r="B3832" s="339" t="s">
        <v>354</v>
      </c>
      <c r="C3832" s="340" t="s">
        <v>24</v>
      </c>
      <c r="D3832" s="341">
        <v>0</v>
      </c>
      <c r="E3832" s="506">
        <v>3746.91</v>
      </c>
      <c r="F3832" s="499"/>
      <c r="G3832" s="341">
        <v>0</v>
      </c>
    </row>
    <row r="3833" spans="1:7" hidden="1" x14ac:dyDescent="0.25">
      <c r="A3833" s="342" t="s">
        <v>324</v>
      </c>
      <c r="B3833" s="342" t="s">
        <v>355</v>
      </c>
      <c r="C3833" s="343" t="s">
        <v>25</v>
      </c>
      <c r="D3833" s="344">
        <v>0</v>
      </c>
      <c r="E3833" s="502">
        <v>3554.46</v>
      </c>
      <c r="F3833" s="499"/>
      <c r="G3833" s="344">
        <v>0</v>
      </c>
    </row>
    <row r="3834" spans="1:7" hidden="1" x14ac:dyDescent="0.25">
      <c r="A3834" s="342" t="s">
        <v>324</v>
      </c>
      <c r="B3834" s="342" t="s">
        <v>356</v>
      </c>
      <c r="C3834" s="343" t="s">
        <v>133</v>
      </c>
      <c r="D3834" s="344">
        <v>0</v>
      </c>
      <c r="E3834" s="502">
        <v>2793.53</v>
      </c>
      <c r="F3834" s="499"/>
      <c r="G3834" s="344">
        <v>0</v>
      </c>
    </row>
    <row r="3835" spans="1:7" hidden="1" x14ac:dyDescent="0.25">
      <c r="A3835" s="345" t="s">
        <v>2216</v>
      </c>
      <c r="B3835" s="345" t="s">
        <v>297</v>
      </c>
      <c r="C3835" s="346" t="s">
        <v>134</v>
      </c>
      <c r="D3835" s="347">
        <v>0</v>
      </c>
      <c r="E3835" s="503">
        <v>2793.53</v>
      </c>
      <c r="F3835" s="499"/>
      <c r="G3835" s="347">
        <v>0</v>
      </c>
    </row>
    <row r="3836" spans="1:7" hidden="1" x14ac:dyDescent="0.25">
      <c r="A3836" s="342" t="s">
        <v>324</v>
      </c>
      <c r="B3836" s="342" t="s">
        <v>361</v>
      </c>
      <c r="C3836" s="343" t="s">
        <v>135</v>
      </c>
      <c r="D3836" s="344">
        <v>0</v>
      </c>
      <c r="E3836" s="502">
        <v>300</v>
      </c>
      <c r="F3836" s="499"/>
      <c r="G3836" s="344">
        <v>0</v>
      </c>
    </row>
    <row r="3837" spans="1:7" hidden="1" x14ac:dyDescent="0.25">
      <c r="A3837" s="345" t="s">
        <v>2217</v>
      </c>
      <c r="B3837" s="345" t="s">
        <v>298</v>
      </c>
      <c r="C3837" s="346" t="s">
        <v>135</v>
      </c>
      <c r="D3837" s="347">
        <v>0</v>
      </c>
      <c r="E3837" s="503">
        <v>300</v>
      </c>
      <c r="F3837" s="499"/>
      <c r="G3837" s="347">
        <v>0</v>
      </c>
    </row>
    <row r="3838" spans="1:7" hidden="1" x14ac:dyDescent="0.25">
      <c r="A3838" s="342" t="s">
        <v>324</v>
      </c>
      <c r="B3838" s="342" t="s">
        <v>363</v>
      </c>
      <c r="C3838" s="343" t="s">
        <v>136</v>
      </c>
      <c r="D3838" s="344">
        <v>0</v>
      </c>
      <c r="E3838" s="502">
        <v>460.93</v>
      </c>
      <c r="F3838" s="499"/>
      <c r="G3838" s="344">
        <v>0</v>
      </c>
    </row>
    <row r="3839" spans="1:7" hidden="1" x14ac:dyDescent="0.25">
      <c r="A3839" s="345" t="s">
        <v>2218</v>
      </c>
      <c r="B3839" s="345" t="s">
        <v>299</v>
      </c>
      <c r="C3839" s="346" t="s">
        <v>365</v>
      </c>
      <c r="D3839" s="347">
        <v>0</v>
      </c>
      <c r="E3839" s="503">
        <v>460.93</v>
      </c>
      <c r="F3839" s="499"/>
      <c r="G3839" s="347">
        <v>0</v>
      </c>
    </row>
    <row r="3840" spans="1:7" hidden="1" x14ac:dyDescent="0.25">
      <c r="A3840" s="342" t="s">
        <v>324</v>
      </c>
      <c r="B3840" s="342" t="s">
        <v>366</v>
      </c>
      <c r="C3840" s="343" t="s">
        <v>38</v>
      </c>
      <c r="D3840" s="344">
        <v>0</v>
      </c>
      <c r="E3840" s="502">
        <v>192.45</v>
      </c>
      <c r="F3840" s="499"/>
      <c r="G3840" s="344">
        <v>0</v>
      </c>
    </row>
    <row r="3841" spans="1:7" hidden="1" x14ac:dyDescent="0.25">
      <c r="A3841" s="342" t="s">
        <v>324</v>
      </c>
      <c r="B3841" s="342" t="s">
        <v>367</v>
      </c>
      <c r="C3841" s="343" t="s">
        <v>138</v>
      </c>
      <c r="D3841" s="344">
        <v>0</v>
      </c>
      <c r="E3841" s="502">
        <v>192.45</v>
      </c>
      <c r="F3841" s="499"/>
      <c r="G3841" s="344">
        <v>0</v>
      </c>
    </row>
    <row r="3842" spans="1:7" hidden="1" x14ac:dyDescent="0.25">
      <c r="A3842" s="345" t="s">
        <v>2219</v>
      </c>
      <c r="B3842" s="345" t="s">
        <v>300</v>
      </c>
      <c r="C3842" s="346" t="s">
        <v>87</v>
      </c>
      <c r="D3842" s="347">
        <v>0</v>
      </c>
      <c r="E3842" s="503">
        <v>30</v>
      </c>
      <c r="F3842" s="499"/>
      <c r="G3842" s="347">
        <v>0</v>
      </c>
    </row>
    <row r="3843" spans="1:7" hidden="1" x14ac:dyDescent="0.25">
      <c r="A3843" s="345" t="s">
        <v>2220</v>
      </c>
      <c r="B3843" s="345" t="s">
        <v>301</v>
      </c>
      <c r="C3843" s="346" t="s">
        <v>371</v>
      </c>
      <c r="D3843" s="347">
        <v>0</v>
      </c>
      <c r="E3843" s="503">
        <v>162.44999999999999</v>
      </c>
      <c r="F3843" s="499"/>
      <c r="G3843" s="347">
        <v>0</v>
      </c>
    </row>
    <row r="3844" spans="1:7" hidden="1" x14ac:dyDescent="0.25">
      <c r="A3844" s="336" t="s">
        <v>352</v>
      </c>
      <c r="B3844" s="336" t="s">
        <v>773</v>
      </c>
      <c r="C3844" s="337" t="s">
        <v>774</v>
      </c>
      <c r="D3844" s="338">
        <v>0</v>
      </c>
      <c r="E3844" s="498">
        <v>13154.46</v>
      </c>
      <c r="F3844" s="499"/>
      <c r="G3844" s="338">
        <v>0</v>
      </c>
    </row>
    <row r="3845" spans="1:7" hidden="1" x14ac:dyDescent="0.25">
      <c r="A3845" s="339" t="s">
        <v>324</v>
      </c>
      <c r="B3845" s="339" t="s">
        <v>354</v>
      </c>
      <c r="C3845" s="340" t="s">
        <v>24</v>
      </c>
      <c r="D3845" s="341">
        <v>0</v>
      </c>
      <c r="E3845" s="506">
        <v>13154.46</v>
      </c>
      <c r="F3845" s="499"/>
      <c r="G3845" s="341">
        <v>0</v>
      </c>
    </row>
    <row r="3846" spans="1:7" hidden="1" x14ac:dyDescent="0.25">
      <c r="A3846" s="342" t="s">
        <v>324</v>
      </c>
      <c r="B3846" s="342" t="s">
        <v>355</v>
      </c>
      <c r="C3846" s="343" t="s">
        <v>25</v>
      </c>
      <c r="D3846" s="344">
        <v>0</v>
      </c>
      <c r="E3846" s="502">
        <v>11943.74</v>
      </c>
      <c r="F3846" s="499"/>
      <c r="G3846" s="344">
        <v>0</v>
      </c>
    </row>
    <row r="3847" spans="1:7" hidden="1" x14ac:dyDescent="0.25">
      <c r="A3847" s="342" t="s">
        <v>324</v>
      </c>
      <c r="B3847" s="342" t="s">
        <v>356</v>
      </c>
      <c r="C3847" s="343" t="s">
        <v>133</v>
      </c>
      <c r="D3847" s="344">
        <v>0</v>
      </c>
      <c r="E3847" s="502">
        <v>9479.6</v>
      </c>
      <c r="F3847" s="499"/>
      <c r="G3847" s="344">
        <v>0</v>
      </c>
    </row>
    <row r="3848" spans="1:7" hidden="1" x14ac:dyDescent="0.25">
      <c r="A3848" s="345" t="s">
        <v>2221</v>
      </c>
      <c r="B3848" s="345" t="s">
        <v>297</v>
      </c>
      <c r="C3848" s="346" t="s">
        <v>134</v>
      </c>
      <c r="D3848" s="347">
        <v>0</v>
      </c>
      <c r="E3848" s="503">
        <v>9479.6</v>
      </c>
      <c r="F3848" s="499"/>
      <c r="G3848" s="347">
        <v>0</v>
      </c>
    </row>
    <row r="3849" spans="1:7" hidden="1" x14ac:dyDescent="0.25">
      <c r="A3849" s="342" t="s">
        <v>324</v>
      </c>
      <c r="B3849" s="342" t="s">
        <v>361</v>
      </c>
      <c r="C3849" s="343" t="s">
        <v>135</v>
      </c>
      <c r="D3849" s="344">
        <v>0</v>
      </c>
      <c r="E3849" s="502">
        <v>900</v>
      </c>
      <c r="F3849" s="499"/>
      <c r="G3849" s="344">
        <v>0</v>
      </c>
    </row>
    <row r="3850" spans="1:7" hidden="1" x14ac:dyDescent="0.25">
      <c r="A3850" s="345" t="s">
        <v>2222</v>
      </c>
      <c r="B3850" s="345" t="s">
        <v>298</v>
      </c>
      <c r="C3850" s="346" t="s">
        <v>135</v>
      </c>
      <c r="D3850" s="347">
        <v>0</v>
      </c>
      <c r="E3850" s="503">
        <v>900</v>
      </c>
      <c r="F3850" s="499"/>
      <c r="G3850" s="347">
        <v>0</v>
      </c>
    </row>
    <row r="3851" spans="1:7" hidden="1" x14ac:dyDescent="0.25">
      <c r="A3851" s="342" t="s">
        <v>324</v>
      </c>
      <c r="B3851" s="342" t="s">
        <v>363</v>
      </c>
      <c r="C3851" s="343" t="s">
        <v>136</v>
      </c>
      <c r="D3851" s="344">
        <v>0</v>
      </c>
      <c r="E3851" s="502">
        <v>1564.14</v>
      </c>
      <c r="F3851" s="499"/>
      <c r="G3851" s="344">
        <v>0</v>
      </c>
    </row>
    <row r="3852" spans="1:7" hidden="1" x14ac:dyDescent="0.25">
      <c r="A3852" s="345" t="s">
        <v>2223</v>
      </c>
      <c r="B3852" s="345" t="s">
        <v>299</v>
      </c>
      <c r="C3852" s="346" t="s">
        <v>365</v>
      </c>
      <c r="D3852" s="347">
        <v>0</v>
      </c>
      <c r="E3852" s="503">
        <v>1564.14</v>
      </c>
      <c r="F3852" s="499"/>
      <c r="G3852" s="347">
        <v>0</v>
      </c>
    </row>
    <row r="3853" spans="1:7" hidden="1" x14ac:dyDescent="0.25">
      <c r="A3853" s="342" t="s">
        <v>324</v>
      </c>
      <c r="B3853" s="342" t="s">
        <v>366</v>
      </c>
      <c r="C3853" s="343" t="s">
        <v>38</v>
      </c>
      <c r="D3853" s="344">
        <v>0</v>
      </c>
      <c r="E3853" s="502">
        <v>1210.72</v>
      </c>
      <c r="F3853" s="499"/>
      <c r="G3853" s="344">
        <v>0</v>
      </c>
    </row>
    <row r="3854" spans="1:7" hidden="1" x14ac:dyDescent="0.25">
      <c r="A3854" s="342" t="s">
        <v>324</v>
      </c>
      <c r="B3854" s="342" t="s">
        <v>367</v>
      </c>
      <c r="C3854" s="343" t="s">
        <v>138</v>
      </c>
      <c r="D3854" s="344">
        <v>0</v>
      </c>
      <c r="E3854" s="502">
        <v>1210.72</v>
      </c>
      <c r="F3854" s="499"/>
      <c r="G3854" s="344">
        <v>0</v>
      </c>
    </row>
    <row r="3855" spans="1:7" hidden="1" x14ac:dyDescent="0.25">
      <c r="A3855" s="345" t="s">
        <v>2224</v>
      </c>
      <c r="B3855" s="345" t="s">
        <v>300</v>
      </c>
      <c r="C3855" s="346" t="s">
        <v>87</v>
      </c>
      <c r="D3855" s="347">
        <v>0</v>
      </c>
      <c r="E3855" s="503">
        <v>0</v>
      </c>
      <c r="F3855" s="499"/>
      <c r="G3855" s="347">
        <v>0</v>
      </c>
    </row>
    <row r="3856" spans="1:7" hidden="1" x14ac:dyDescent="0.25">
      <c r="A3856" s="345" t="s">
        <v>2225</v>
      </c>
      <c r="B3856" s="345" t="s">
        <v>301</v>
      </c>
      <c r="C3856" s="346" t="s">
        <v>371</v>
      </c>
      <c r="D3856" s="347">
        <v>0</v>
      </c>
      <c r="E3856" s="503">
        <v>1210.72</v>
      </c>
      <c r="F3856" s="499"/>
      <c r="G3856" s="347">
        <v>0</v>
      </c>
    </row>
    <row r="3857" spans="1:7" hidden="1" x14ac:dyDescent="0.25">
      <c r="A3857" s="336" t="s">
        <v>352</v>
      </c>
      <c r="B3857" s="336" t="s">
        <v>795</v>
      </c>
      <c r="C3857" s="337" t="s">
        <v>796</v>
      </c>
      <c r="D3857" s="338">
        <v>0</v>
      </c>
      <c r="E3857" s="498">
        <v>12661.87</v>
      </c>
      <c r="F3857" s="499"/>
      <c r="G3857" s="338">
        <v>0</v>
      </c>
    </row>
    <row r="3858" spans="1:7" hidden="1" x14ac:dyDescent="0.25">
      <c r="A3858" s="339" t="s">
        <v>324</v>
      </c>
      <c r="B3858" s="339" t="s">
        <v>354</v>
      </c>
      <c r="C3858" s="340" t="s">
        <v>24</v>
      </c>
      <c r="D3858" s="341">
        <v>0</v>
      </c>
      <c r="E3858" s="506">
        <v>12661.87</v>
      </c>
      <c r="F3858" s="499"/>
      <c r="G3858" s="341">
        <v>0</v>
      </c>
    </row>
    <row r="3859" spans="1:7" hidden="1" x14ac:dyDescent="0.25">
      <c r="A3859" s="342" t="s">
        <v>324</v>
      </c>
      <c r="B3859" s="342" t="s">
        <v>355</v>
      </c>
      <c r="C3859" s="343" t="s">
        <v>25</v>
      </c>
      <c r="D3859" s="344">
        <v>0</v>
      </c>
      <c r="E3859" s="502">
        <v>11944.18</v>
      </c>
      <c r="F3859" s="499"/>
      <c r="G3859" s="344">
        <v>0</v>
      </c>
    </row>
    <row r="3860" spans="1:7" hidden="1" x14ac:dyDescent="0.25">
      <c r="A3860" s="342" t="s">
        <v>324</v>
      </c>
      <c r="B3860" s="342" t="s">
        <v>356</v>
      </c>
      <c r="C3860" s="343" t="s">
        <v>133</v>
      </c>
      <c r="D3860" s="344">
        <v>0</v>
      </c>
      <c r="E3860" s="502">
        <v>9479.99</v>
      </c>
      <c r="F3860" s="499"/>
      <c r="G3860" s="344">
        <v>0</v>
      </c>
    </row>
    <row r="3861" spans="1:7" hidden="1" x14ac:dyDescent="0.25">
      <c r="A3861" s="345" t="s">
        <v>2226</v>
      </c>
      <c r="B3861" s="345" t="s">
        <v>297</v>
      </c>
      <c r="C3861" s="346" t="s">
        <v>134</v>
      </c>
      <c r="D3861" s="347">
        <v>0</v>
      </c>
      <c r="E3861" s="503">
        <v>9479.99</v>
      </c>
      <c r="F3861" s="499"/>
      <c r="G3861" s="347">
        <v>0</v>
      </c>
    </row>
    <row r="3862" spans="1:7" hidden="1" x14ac:dyDescent="0.25">
      <c r="A3862" s="342" t="s">
        <v>324</v>
      </c>
      <c r="B3862" s="342" t="s">
        <v>361</v>
      </c>
      <c r="C3862" s="343" t="s">
        <v>135</v>
      </c>
      <c r="D3862" s="344">
        <v>0</v>
      </c>
      <c r="E3862" s="502">
        <v>900</v>
      </c>
      <c r="F3862" s="499"/>
      <c r="G3862" s="344">
        <v>0</v>
      </c>
    </row>
    <row r="3863" spans="1:7" hidden="1" x14ac:dyDescent="0.25">
      <c r="A3863" s="345" t="s">
        <v>2227</v>
      </c>
      <c r="B3863" s="345" t="s">
        <v>298</v>
      </c>
      <c r="C3863" s="346" t="s">
        <v>135</v>
      </c>
      <c r="D3863" s="347">
        <v>0</v>
      </c>
      <c r="E3863" s="503">
        <v>900</v>
      </c>
      <c r="F3863" s="499"/>
      <c r="G3863" s="347">
        <v>0</v>
      </c>
    </row>
    <row r="3864" spans="1:7" hidden="1" x14ac:dyDescent="0.25">
      <c r="A3864" s="342" t="s">
        <v>324</v>
      </c>
      <c r="B3864" s="342" t="s">
        <v>363</v>
      </c>
      <c r="C3864" s="343" t="s">
        <v>136</v>
      </c>
      <c r="D3864" s="344">
        <v>0</v>
      </c>
      <c r="E3864" s="502">
        <v>1564.19</v>
      </c>
      <c r="F3864" s="499"/>
      <c r="G3864" s="344">
        <v>0</v>
      </c>
    </row>
    <row r="3865" spans="1:7" hidden="1" x14ac:dyDescent="0.25">
      <c r="A3865" s="345" t="s">
        <v>2228</v>
      </c>
      <c r="B3865" s="345" t="s">
        <v>299</v>
      </c>
      <c r="C3865" s="346" t="s">
        <v>365</v>
      </c>
      <c r="D3865" s="347">
        <v>0</v>
      </c>
      <c r="E3865" s="503">
        <v>1564.19</v>
      </c>
      <c r="F3865" s="499"/>
      <c r="G3865" s="347">
        <v>0</v>
      </c>
    </row>
    <row r="3866" spans="1:7" hidden="1" x14ac:dyDescent="0.25">
      <c r="A3866" s="342" t="s">
        <v>324</v>
      </c>
      <c r="B3866" s="342" t="s">
        <v>366</v>
      </c>
      <c r="C3866" s="343" t="s">
        <v>38</v>
      </c>
      <c r="D3866" s="344">
        <v>0</v>
      </c>
      <c r="E3866" s="502">
        <v>717.69</v>
      </c>
      <c r="F3866" s="499"/>
      <c r="G3866" s="344">
        <v>0</v>
      </c>
    </row>
    <row r="3867" spans="1:7" hidden="1" x14ac:dyDescent="0.25">
      <c r="A3867" s="342" t="s">
        <v>324</v>
      </c>
      <c r="B3867" s="342" t="s">
        <v>367</v>
      </c>
      <c r="C3867" s="343" t="s">
        <v>138</v>
      </c>
      <c r="D3867" s="344">
        <v>0</v>
      </c>
      <c r="E3867" s="502">
        <v>717.69</v>
      </c>
      <c r="F3867" s="499"/>
      <c r="G3867" s="344">
        <v>0</v>
      </c>
    </row>
    <row r="3868" spans="1:7" hidden="1" x14ac:dyDescent="0.25">
      <c r="A3868" s="345" t="s">
        <v>2229</v>
      </c>
      <c r="B3868" s="345" t="s">
        <v>300</v>
      </c>
      <c r="C3868" s="346" t="s">
        <v>87</v>
      </c>
      <c r="D3868" s="347">
        <v>0</v>
      </c>
      <c r="E3868" s="503">
        <v>0</v>
      </c>
      <c r="F3868" s="499"/>
      <c r="G3868" s="347">
        <v>0</v>
      </c>
    </row>
    <row r="3869" spans="1:7" hidden="1" x14ac:dyDescent="0.25">
      <c r="A3869" s="345" t="s">
        <v>2230</v>
      </c>
      <c r="B3869" s="345" t="s">
        <v>301</v>
      </c>
      <c r="C3869" s="346" t="s">
        <v>371</v>
      </c>
      <c r="D3869" s="347">
        <v>0</v>
      </c>
      <c r="E3869" s="503">
        <v>717.69</v>
      </c>
      <c r="F3869" s="499"/>
      <c r="G3869" s="347">
        <v>0</v>
      </c>
    </row>
    <row r="3870" spans="1:7" hidden="1" x14ac:dyDescent="0.25">
      <c r="A3870" s="336" t="s">
        <v>352</v>
      </c>
      <c r="B3870" s="336" t="s">
        <v>816</v>
      </c>
      <c r="C3870" s="337" t="s">
        <v>817</v>
      </c>
      <c r="D3870" s="338">
        <v>0</v>
      </c>
      <c r="E3870" s="498">
        <v>7967.75</v>
      </c>
      <c r="F3870" s="499"/>
      <c r="G3870" s="338">
        <v>0</v>
      </c>
    </row>
    <row r="3871" spans="1:7" hidden="1" x14ac:dyDescent="0.25">
      <c r="A3871" s="339" t="s">
        <v>324</v>
      </c>
      <c r="B3871" s="339" t="s">
        <v>354</v>
      </c>
      <c r="C3871" s="340" t="s">
        <v>24</v>
      </c>
      <c r="D3871" s="341">
        <v>0</v>
      </c>
      <c r="E3871" s="506">
        <v>7967.75</v>
      </c>
      <c r="F3871" s="499"/>
      <c r="G3871" s="341">
        <v>0</v>
      </c>
    </row>
    <row r="3872" spans="1:7" hidden="1" x14ac:dyDescent="0.25">
      <c r="A3872" s="342" t="s">
        <v>324</v>
      </c>
      <c r="B3872" s="342" t="s">
        <v>355</v>
      </c>
      <c r="C3872" s="343" t="s">
        <v>25</v>
      </c>
      <c r="D3872" s="344">
        <v>0</v>
      </c>
      <c r="E3872" s="502">
        <v>7550.7</v>
      </c>
      <c r="F3872" s="499"/>
      <c r="G3872" s="344">
        <v>0</v>
      </c>
    </row>
    <row r="3873" spans="1:7" hidden="1" x14ac:dyDescent="0.25">
      <c r="A3873" s="342" t="s">
        <v>324</v>
      </c>
      <c r="B3873" s="342" t="s">
        <v>356</v>
      </c>
      <c r="C3873" s="343" t="s">
        <v>133</v>
      </c>
      <c r="D3873" s="344">
        <v>0</v>
      </c>
      <c r="E3873" s="502">
        <v>5998.46</v>
      </c>
      <c r="F3873" s="499"/>
      <c r="G3873" s="344">
        <v>0</v>
      </c>
    </row>
    <row r="3874" spans="1:7" hidden="1" x14ac:dyDescent="0.25">
      <c r="A3874" s="345" t="s">
        <v>2231</v>
      </c>
      <c r="B3874" s="345" t="s">
        <v>297</v>
      </c>
      <c r="C3874" s="346" t="s">
        <v>134</v>
      </c>
      <c r="D3874" s="347">
        <v>0</v>
      </c>
      <c r="E3874" s="503">
        <v>5998.46</v>
      </c>
      <c r="F3874" s="499"/>
      <c r="G3874" s="347">
        <v>0</v>
      </c>
    </row>
    <row r="3875" spans="1:7" hidden="1" x14ac:dyDescent="0.25">
      <c r="A3875" s="342" t="s">
        <v>324</v>
      </c>
      <c r="B3875" s="342" t="s">
        <v>361</v>
      </c>
      <c r="C3875" s="343" t="s">
        <v>135</v>
      </c>
      <c r="D3875" s="344">
        <v>0</v>
      </c>
      <c r="E3875" s="502">
        <v>562.5</v>
      </c>
      <c r="F3875" s="499"/>
      <c r="G3875" s="344">
        <v>0</v>
      </c>
    </row>
    <row r="3876" spans="1:7" hidden="1" x14ac:dyDescent="0.25">
      <c r="A3876" s="345" t="s">
        <v>2232</v>
      </c>
      <c r="B3876" s="345" t="s">
        <v>298</v>
      </c>
      <c r="C3876" s="346" t="s">
        <v>135</v>
      </c>
      <c r="D3876" s="347">
        <v>0</v>
      </c>
      <c r="E3876" s="503">
        <v>562.5</v>
      </c>
      <c r="F3876" s="499"/>
      <c r="G3876" s="347">
        <v>0</v>
      </c>
    </row>
    <row r="3877" spans="1:7" hidden="1" x14ac:dyDescent="0.25">
      <c r="A3877" s="342" t="s">
        <v>324</v>
      </c>
      <c r="B3877" s="342" t="s">
        <v>363</v>
      </c>
      <c r="C3877" s="343" t="s">
        <v>136</v>
      </c>
      <c r="D3877" s="344">
        <v>0</v>
      </c>
      <c r="E3877" s="502">
        <v>989.74</v>
      </c>
      <c r="F3877" s="499"/>
      <c r="G3877" s="344">
        <v>0</v>
      </c>
    </row>
    <row r="3878" spans="1:7" hidden="1" x14ac:dyDescent="0.25">
      <c r="A3878" s="345" t="s">
        <v>2233</v>
      </c>
      <c r="B3878" s="345" t="s">
        <v>299</v>
      </c>
      <c r="C3878" s="346" t="s">
        <v>365</v>
      </c>
      <c r="D3878" s="347">
        <v>0</v>
      </c>
      <c r="E3878" s="503">
        <v>989.74</v>
      </c>
      <c r="F3878" s="499"/>
      <c r="G3878" s="347">
        <v>0</v>
      </c>
    </row>
    <row r="3879" spans="1:7" hidden="1" x14ac:dyDescent="0.25">
      <c r="A3879" s="342" t="s">
        <v>324</v>
      </c>
      <c r="B3879" s="342" t="s">
        <v>366</v>
      </c>
      <c r="C3879" s="343" t="s">
        <v>38</v>
      </c>
      <c r="D3879" s="344">
        <v>0</v>
      </c>
      <c r="E3879" s="502">
        <v>417.05</v>
      </c>
      <c r="F3879" s="499"/>
      <c r="G3879" s="344">
        <v>0</v>
      </c>
    </row>
    <row r="3880" spans="1:7" hidden="1" x14ac:dyDescent="0.25">
      <c r="A3880" s="342" t="s">
        <v>324</v>
      </c>
      <c r="B3880" s="342" t="s">
        <v>367</v>
      </c>
      <c r="C3880" s="343" t="s">
        <v>138</v>
      </c>
      <c r="D3880" s="344">
        <v>0</v>
      </c>
      <c r="E3880" s="502">
        <v>417.05</v>
      </c>
      <c r="F3880" s="499"/>
      <c r="G3880" s="344">
        <v>0</v>
      </c>
    </row>
    <row r="3881" spans="1:7" hidden="1" x14ac:dyDescent="0.25">
      <c r="A3881" s="345" t="s">
        <v>2234</v>
      </c>
      <c r="B3881" s="345" t="s">
        <v>300</v>
      </c>
      <c r="C3881" s="346" t="s">
        <v>87</v>
      </c>
      <c r="D3881" s="347">
        <v>0</v>
      </c>
      <c r="E3881" s="503">
        <v>0</v>
      </c>
      <c r="F3881" s="499"/>
      <c r="G3881" s="347">
        <v>0</v>
      </c>
    </row>
    <row r="3882" spans="1:7" hidden="1" x14ac:dyDescent="0.25">
      <c r="A3882" s="345" t="s">
        <v>2235</v>
      </c>
      <c r="B3882" s="345" t="s">
        <v>301</v>
      </c>
      <c r="C3882" s="346" t="s">
        <v>371</v>
      </c>
      <c r="D3882" s="347">
        <v>0</v>
      </c>
      <c r="E3882" s="503">
        <v>417.05</v>
      </c>
      <c r="F3882" s="499"/>
      <c r="G3882" s="347">
        <v>0</v>
      </c>
    </row>
    <row r="3883" spans="1:7" hidden="1" x14ac:dyDescent="0.25">
      <c r="A3883" s="336" t="s">
        <v>352</v>
      </c>
      <c r="B3883" s="336" t="s">
        <v>836</v>
      </c>
      <c r="C3883" s="337" t="s">
        <v>837</v>
      </c>
      <c r="D3883" s="338">
        <v>0</v>
      </c>
      <c r="E3883" s="498">
        <v>11322.16</v>
      </c>
      <c r="F3883" s="499"/>
      <c r="G3883" s="338">
        <v>0</v>
      </c>
    </row>
    <row r="3884" spans="1:7" hidden="1" x14ac:dyDescent="0.25">
      <c r="A3884" s="339" t="s">
        <v>324</v>
      </c>
      <c r="B3884" s="339" t="s">
        <v>354</v>
      </c>
      <c r="C3884" s="340" t="s">
        <v>24</v>
      </c>
      <c r="D3884" s="341">
        <v>0</v>
      </c>
      <c r="E3884" s="506">
        <v>11322.16</v>
      </c>
      <c r="F3884" s="499"/>
      <c r="G3884" s="341">
        <v>0</v>
      </c>
    </row>
    <row r="3885" spans="1:7" hidden="1" x14ac:dyDescent="0.25">
      <c r="A3885" s="342" t="s">
        <v>324</v>
      </c>
      <c r="B3885" s="342" t="s">
        <v>355</v>
      </c>
      <c r="C3885" s="343" t="s">
        <v>25</v>
      </c>
      <c r="D3885" s="344">
        <v>0</v>
      </c>
      <c r="E3885" s="502">
        <v>10912.19</v>
      </c>
      <c r="F3885" s="499"/>
      <c r="G3885" s="344">
        <v>0</v>
      </c>
    </row>
    <row r="3886" spans="1:7" hidden="1" x14ac:dyDescent="0.25">
      <c r="A3886" s="342" t="s">
        <v>324</v>
      </c>
      <c r="B3886" s="342" t="s">
        <v>356</v>
      </c>
      <c r="C3886" s="343" t="s">
        <v>133</v>
      </c>
      <c r="D3886" s="344">
        <v>0</v>
      </c>
      <c r="E3886" s="502">
        <v>8690.7099999999991</v>
      </c>
      <c r="F3886" s="499"/>
      <c r="G3886" s="344">
        <v>0</v>
      </c>
    </row>
    <row r="3887" spans="1:7" hidden="1" x14ac:dyDescent="0.25">
      <c r="A3887" s="345" t="s">
        <v>2236</v>
      </c>
      <c r="B3887" s="345" t="s">
        <v>297</v>
      </c>
      <c r="C3887" s="346" t="s">
        <v>134</v>
      </c>
      <c r="D3887" s="347">
        <v>0</v>
      </c>
      <c r="E3887" s="503">
        <v>8690.7099999999991</v>
      </c>
      <c r="F3887" s="499"/>
      <c r="G3887" s="347">
        <v>0</v>
      </c>
    </row>
    <row r="3888" spans="1:7" hidden="1" x14ac:dyDescent="0.25">
      <c r="A3888" s="342" t="s">
        <v>324</v>
      </c>
      <c r="B3888" s="342" t="s">
        <v>361</v>
      </c>
      <c r="C3888" s="343" t="s">
        <v>135</v>
      </c>
      <c r="D3888" s="344">
        <v>0</v>
      </c>
      <c r="E3888" s="502">
        <v>787.5</v>
      </c>
      <c r="F3888" s="499"/>
      <c r="G3888" s="344">
        <v>0</v>
      </c>
    </row>
    <row r="3889" spans="1:7" hidden="1" x14ac:dyDescent="0.25">
      <c r="A3889" s="345" t="s">
        <v>2237</v>
      </c>
      <c r="B3889" s="345" t="s">
        <v>298</v>
      </c>
      <c r="C3889" s="346" t="s">
        <v>135</v>
      </c>
      <c r="D3889" s="347">
        <v>0</v>
      </c>
      <c r="E3889" s="503">
        <v>787.5</v>
      </c>
      <c r="F3889" s="499"/>
      <c r="G3889" s="347">
        <v>0</v>
      </c>
    </row>
    <row r="3890" spans="1:7" hidden="1" x14ac:dyDescent="0.25">
      <c r="A3890" s="342" t="s">
        <v>324</v>
      </c>
      <c r="B3890" s="342" t="s">
        <v>363</v>
      </c>
      <c r="C3890" s="343" t="s">
        <v>136</v>
      </c>
      <c r="D3890" s="344">
        <v>0</v>
      </c>
      <c r="E3890" s="502">
        <v>1433.98</v>
      </c>
      <c r="F3890" s="499"/>
      <c r="G3890" s="344">
        <v>0</v>
      </c>
    </row>
    <row r="3891" spans="1:7" hidden="1" x14ac:dyDescent="0.25">
      <c r="A3891" s="345" t="s">
        <v>2238</v>
      </c>
      <c r="B3891" s="345" t="s">
        <v>299</v>
      </c>
      <c r="C3891" s="346" t="s">
        <v>365</v>
      </c>
      <c r="D3891" s="347">
        <v>0</v>
      </c>
      <c r="E3891" s="503">
        <v>1433.98</v>
      </c>
      <c r="F3891" s="499"/>
      <c r="G3891" s="347">
        <v>0</v>
      </c>
    </row>
    <row r="3892" spans="1:7" hidden="1" x14ac:dyDescent="0.25">
      <c r="A3892" s="342" t="s">
        <v>324</v>
      </c>
      <c r="B3892" s="342" t="s">
        <v>366</v>
      </c>
      <c r="C3892" s="343" t="s">
        <v>38</v>
      </c>
      <c r="D3892" s="344">
        <v>0</v>
      </c>
      <c r="E3892" s="502">
        <v>409.97</v>
      </c>
      <c r="F3892" s="499"/>
      <c r="G3892" s="344">
        <v>0</v>
      </c>
    </row>
    <row r="3893" spans="1:7" hidden="1" x14ac:dyDescent="0.25">
      <c r="A3893" s="342" t="s">
        <v>324</v>
      </c>
      <c r="B3893" s="342" t="s">
        <v>367</v>
      </c>
      <c r="C3893" s="343" t="s">
        <v>138</v>
      </c>
      <c r="D3893" s="344">
        <v>0</v>
      </c>
      <c r="E3893" s="502">
        <v>409.97</v>
      </c>
      <c r="F3893" s="499"/>
      <c r="G3893" s="344">
        <v>0</v>
      </c>
    </row>
    <row r="3894" spans="1:7" hidden="1" x14ac:dyDescent="0.25">
      <c r="A3894" s="345" t="s">
        <v>2239</v>
      </c>
      <c r="B3894" s="345" t="s">
        <v>300</v>
      </c>
      <c r="C3894" s="346" t="s">
        <v>87</v>
      </c>
      <c r="D3894" s="347">
        <v>0</v>
      </c>
      <c r="E3894" s="503">
        <v>0</v>
      </c>
      <c r="F3894" s="499"/>
      <c r="G3894" s="347">
        <v>0</v>
      </c>
    </row>
    <row r="3895" spans="1:7" hidden="1" x14ac:dyDescent="0.25">
      <c r="A3895" s="345" t="s">
        <v>2240</v>
      </c>
      <c r="B3895" s="345" t="s">
        <v>301</v>
      </c>
      <c r="C3895" s="346" t="s">
        <v>371</v>
      </c>
      <c r="D3895" s="347">
        <v>0</v>
      </c>
      <c r="E3895" s="503">
        <v>409.97</v>
      </c>
      <c r="F3895" s="499"/>
      <c r="G3895" s="347">
        <v>0</v>
      </c>
    </row>
    <row r="3896" spans="1:7" hidden="1" x14ac:dyDescent="0.25">
      <c r="A3896" s="336" t="s">
        <v>352</v>
      </c>
      <c r="B3896" s="336" t="s">
        <v>860</v>
      </c>
      <c r="C3896" s="337" t="s">
        <v>861</v>
      </c>
      <c r="D3896" s="338">
        <v>0</v>
      </c>
      <c r="E3896" s="498">
        <v>4306.97</v>
      </c>
      <c r="F3896" s="499"/>
      <c r="G3896" s="338">
        <v>0</v>
      </c>
    </row>
    <row r="3897" spans="1:7" hidden="1" x14ac:dyDescent="0.25">
      <c r="A3897" s="339" t="s">
        <v>324</v>
      </c>
      <c r="B3897" s="339" t="s">
        <v>354</v>
      </c>
      <c r="C3897" s="340" t="s">
        <v>24</v>
      </c>
      <c r="D3897" s="341">
        <v>0</v>
      </c>
      <c r="E3897" s="506">
        <v>4306.97</v>
      </c>
      <c r="F3897" s="499"/>
      <c r="G3897" s="341">
        <v>0</v>
      </c>
    </row>
    <row r="3898" spans="1:7" hidden="1" x14ac:dyDescent="0.25">
      <c r="A3898" s="342" t="s">
        <v>324</v>
      </c>
      <c r="B3898" s="342" t="s">
        <v>355</v>
      </c>
      <c r="C3898" s="343" t="s">
        <v>25</v>
      </c>
      <c r="D3898" s="344">
        <v>0</v>
      </c>
      <c r="E3898" s="502">
        <v>3695.96</v>
      </c>
      <c r="F3898" s="499"/>
      <c r="G3898" s="344">
        <v>0</v>
      </c>
    </row>
    <row r="3899" spans="1:7" hidden="1" x14ac:dyDescent="0.25">
      <c r="A3899" s="342" t="s">
        <v>324</v>
      </c>
      <c r="B3899" s="342" t="s">
        <v>356</v>
      </c>
      <c r="C3899" s="343" t="s">
        <v>133</v>
      </c>
      <c r="D3899" s="344">
        <v>0</v>
      </c>
      <c r="E3899" s="502">
        <v>2914.99</v>
      </c>
      <c r="F3899" s="499"/>
      <c r="G3899" s="344">
        <v>0</v>
      </c>
    </row>
    <row r="3900" spans="1:7" hidden="1" x14ac:dyDescent="0.25">
      <c r="A3900" s="345" t="s">
        <v>2241</v>
      </c>
      <c r="B3900" s="345" t="s">
        <v>297</v>
      </c>
      <c r="C3900" s="346" t="s">
        <v>134</v>
      </c>
      <c r="D3900" s="347">
        <v>0</v>
      </c>
      <c r="E3900" s="503">
        <v>2914.99</v>
      </c>
      <c r="F3900" s="499"/>
      <c r="G3900" s="347">
        <v>0</v>
      </c>
    </row>
    <row r="3901" spans="1:7" hidden="1" x14ac:dyDescent="0.25">
      <c r="A3901" s="342" t="s">
        <v>324</v>
      </c>
      <c r="B3901" s="342" t="s">
        <v>361</v>
      </c>
      <c r="C3901" s="343" t="s">
        <v>135</v>
      </c>
      <c r="D3901" s="344">
        <v>0</v>
      </c>
      <c r="E3901" s="502">
        <v>300</v>
      </c>
      <c r="F3901" s="499"/>
      <c r="G3901" s="344">
        <v>0</v>
      </c>
    </row>
    <row r="3902" spans="1:7" hidden="1" x14ac:dyDescent="0.25">
      <c r="A3902" s="345" t="s">
        <v>2242</v>
      </c>
      <c r="B3902" s="345" t="s">
        <v>298</v>
      </c>
      <c r="C3902" s="346" t="s">
        <v>135</v>
      </c>
      <c r="D3902" s="347">
        <v>0</v>
      </c>
      <c r="E3902" s="503">
        <v>300</v>
      </c>
      <c r="F3902" s="499"/>
      <c r="G3902" s="347">
        <v>0</v>
      </c>
    </row>
    <row r="3903" spans="1:7" hidden="1" x14ac:dyDescent="0.25">
      <c r="A3903" s="342" t="s">
        <v>324</v>
      </c>
      <c r="B3903" s="342" t="s">
        <v>363</v>
      </c>
      <c r="C3903" s="343" t="s">
        <v>136</v>
      </c>
      <c r="D3903" s="344">
        <v>0</v>
      </c>
      <c r="E3903" s="502">
        <v>480.97</v>
      </c>
      <c r="F3903" s="499"/>
      <c r="G3903" s="344">
        <v>0</v>
      </c>
    </row>
    <row r="3904" spans="1:7" hidden="1" x14ac:dyDescent="0.25">
      <c r="A3904" s="345" t="s">
        <v>2243</v>
      </c>
      <c r="B3904" s="345" t="s">
        <v>299</v>
      </c>
      <c r="C3904" s="346" t="s">
        <v>365</v>
      </c>
      <c r="D3904" s="347">
        <v>0</v>
      </c>
      <c r="E3904" s="503">
        <v>480.97</v>
      </c>
      <c r="F3904" s="499"/>
      <c r="G3904" s="347">
        <v>0</v>
      </c>
    </row>
    <row r="3905" spans="1:7" hidden="1" x14ac:dyDescent="0.25">
      <c r="A3905" s="342" t="s">
        <v>324</v>
      </c>
      <c r="B3905" s="342" t="s">
        <v>366</v>
      </c>
      <c r="C3905" s="343" t="s">
        <v>38</v>
      </c>
      <c r="D3905" s="344">
        <v>0</v>
      </c>
      <c r="E3905" s="502">
        <v>611.01</v>
      </c>
      <c r="F3905" s="499"/>
      <c r="G3905" s="344">
        <v>0</v>
      </c>
    </row>
    <row r="3906" spans="1:7" hidden="1" x14ac:dyDescent="0.25">
      <c r="A3906" s="342" t="s">
        <v>324</v>
      </c>
      <c r="B3906" s="342" t="s">
        <v>367</v>
      </c>
      <c r="C3906" s="343" t="s">
        <v>138</v>
      </c>
      <c r="D3906" s="344">
        <v>0</v>
      </c>
      <c r="E3906" s="502">
        <v>611.01</v>
      </c>
      <c r="F3906" s="499"/>
      <c r="G3906" s="344">
        <v>0</v>
      </c>
    </row>
    <row r="3907" spans="1:7" hidden="1" x14ac:dyDescent="0.25">
      <c r="A3907" s="345" t="s">
        <v>2244</v>
      </c>
      <c r="B3907" s="345" t="s">
        <v>300</v>
      </c>
      <c r="C3907" s="346" t="s">
        <v>87</v>
      </c>
      <c r="D3907" s="347">
        <v>0</v>
      </c>
      <c r="E3907" s="503">
        <v>30</v>
      </c>
      <c r="F3907" s="499"/>
      <c r="G3907" s="347">
        <v>0</v>
      </c>
    </row>
    <row r="3908" spans="1:7" hidden="1" x14ac:dyDescent="0.25">
      <c r="A3908" s="345" t="s">
        <v>2245</v>
      </c>
      <c r="B3908" s="345" t="s">
        <v>301</v>
      </c>
      <c r="C3908" s="346" t="s">
        <v>371</v>
      </c>
      <c r="D3908" s="347">
        <v>0</v>
      </c>
      <c r="E3908" s="503">
        <v>581.01</v>
      </c>
      <c r="F3908" s="499"/>
      <c r="G3908" s="347">
        <v>0</v>
      </c>
    </row>
    <row r="3909" spans="1:7" hidden="1" x14ac:dyDescent="0.25">
      <c r="A3909" s="336" t="s">
        <v>352</v>
      </c>
      <c r="B3909" s="336" t="s">
        <v>877</v>
      </c>
      <c r="C3909" s="337" t="s">
        <v>878</v>
      </c>
      <c r="D3909" s="338">
        <v>0</v>
      </c>
      <c r="E3909" s="498">
        <v>6472.84</v>
      </c>
      <c r="F3909" s="499"/>
      <c r="G3909" s="338">
        <v>0</v>
      </c>
    </row>
    <row r="3910" spans="1:7" hidden="1" x14ac:dyDescent="0.25">
      <c r="A3910" s="339" t="s">
        <v>324</v>
      </c>
      <c r="B3910" s="339" t="s">
        <v>354</v>
      </c>
      <c r="C3910" s="340" t="s">
        <v>24</v>
      </c>
      <c r="D3910" s="341">
        <v>0</v>
      </c>
      <c r="E3910" s="506">
        <v>6472.84</v>
      </c>
      <c r="F3910" s="499"/>
      <c r="G3910" s="341">
        <v>0</v>
      </c>
    </row>
    <row r="3911" spans="1:7" hidden="1" x14ac:dyDescent="0.25">
      <c r="A3911" s="342" t="s">
        <v>324</v>
      </c>
      <c r="B3911" s="342" t="s">
        <v>355</v>
      </c>
      <c r="C3911" s="343" t="s">
        <v>25</v>
      </c>
      <c r="D3911" s="344">
        <v>0</v>
      </c>
      <c r="E3911" s="502">
        <v>6028.91</v>
      </c>
      <c r="F3911" s="499"/>
      <c r="G3911" s="344">
        <v>0</v>
      </c>
    </row>
    <row r="3912" spans="1:7" hidden="1" x14ac:dyDescent="0.25">
      <c r="A3912" s="342" t="s">
        <v>324</v>
      </c>
      <c r="B3912" s="342" t="s">
        <v>356</v>
      </c>
      <c r="C3912" s="343" t="s">
        <v>133</v>
      </c>
      <c r="D3912" s="344">
        <v>0</v>
      </c>
      <c r="E3912" s="502">
        <v>4788.7700000000004</v>
      </c>
      <c r="F3912" s="499"/>
      <c r="G3912" s="344">
        <v>0</v>
      </c>
    </row>
    <row r="3913" spans="1:7" hidden="1" x14ac:dyDescent="0.25">
      <c r="A3913" s="345" t="s">
        <v>2246</v>
      </c>
      <c r="B3913" s="345" t="s">
        <v>297</v>
      </c>
      <c r="C3913" s="346" t="s">
        <v>134</v>
      </c>
      <c r="D3913" s="347">
        <v>0</v>
      </c>
      <c r="E3913" s="503">
        <v>4788.7700000000004</v>
      </c>
      <c r="F3913" s="499"/>
      <c r="G3913" s="347">
        <v>0</v>
      </c>
    </row>
    <row r="3914" spans="1:7" hidden="1" x14ac:dyDescent="0.25">
      <c r="A3914" s="342" t="s">
        <v>324</v>
      </c>
      <c r="B3914" s="342" t="s">
        <v>361</v>
      </c>
      <c r="C3914" s="343" t="s">
        <v>135</v>
      </c>
      <c r="D3914" s="344">
        <v>0</v>
      </c>
      <c r="E3914" s="502">
        <v>450</v>
      </c>
      <c r="F3914" s="499"/>
      <c r="G3914" s="344">
        <v>0</v>
      </c>
    </row>
    <row r="3915" spans="1:7" hidden="1" x14ac:dyDescent="0.25">
      <c r="A3915" s="345" t="s">
        <v>2247</v>
      </c>
      <c r="B3915" s="345" t="s">
        <v>298</v>
      </c>
      <c r="C3915" s="346" t="s">
        <v>135</v>
      </c>
      <c r="D3915" s="347">
        <v>0</v>
      </c>
      <c r="E3915" s="503">
        <v>450</v>
      </c>
      <c r="F3915" s="499"/>
      <c r="G3915" s="347">
        <v>0</v>
      </c>
    </row>
    <row r="3916" spans="1:7" hidden="1" x14ac:dyDescent="0.25">
      <c r="A3916" s="342" t="s">
        <v>324</v>
      </c>
      <c r="B3916" s="342" t="s">
        <v>363</v>
      </c>
      <c r="C3916" s="343" t="s">
        <v>136</v>
      </c>
      <c r="D3916" s="344">
        <v>0</v>
      </c>
      <c r="E3916" s="502">
        <v>790.14</v>
      </c>
      <c r="F3916" s="499"/>
      <c r="G3916" s="344">
        <v>0</v>
      </c>
    </row>
    <row r="3917" spans="1:7" hidden="1" x14ac:dyDescent="0.25">
      <c r="A3917" s="345" t="s">
        <v>2248</v>
      </c>
      <c r="B3917" s="345" t="s">
        <v>299</v>
      </c>
      <c r="C3917" s="346" t="s">
        <v>365</v>
      </c>
      <c r="D3917" s="347">
        <v>0</v>
      </c>
      <c r="E3917" s="503">
        <v>790.14</v>
      </c>
      <c r="F3917" s="499"/>
      <c r="G3917" s="347">
        <v>0</v>
      </c>
    </row>
    <row r="3918" spans="1:7" hidden="1" x14ac:dyDescent="0.25">
      <c r="A3918" s="342" t="s">
        <v>324</v>
      </c>
      <c r="B3918" s="342" t="s">
        <v>366</v>
      </c>
      <c r="C3918" s="343" t="s">
        <v>38</v>
      </c>
      <c r="D3918" s="344">
        <v>0</v>
      </c>
      <c r="E3918" s="502">
        <v>443.93</v>
      </c>
      <c r="F3918" s="499"/>
      <c r="G3918" s="344">
        <v>0</v>
      </c>
    </row>
    <row r="3919" spans="1:7" hidden="1" x14ac:dyDescent="0.25">
      <c r="A3919" s="342" t="s">
        <v>324</v>
      </c>
      <c r="B3919" s="342" t="s">
        <v>367</v>
      </c>
      <c r="C3919" s="343" t="s">
        <v>138</v>
      </c>
      <c r="D3919" s="344">
        <v>0</v>
      </c>
      <c r="E3919" s="502">
        <v>443.93</v>
      </c>
      <c r="F3919" s="499"/>
      <c r="G3919" s="344">
        <v>0</v>
      </c>
    </row>
    <row r="3920" spans="1:7" hidden="1" x14ac:dyDescent="0.25">
      <c r="A3920" s="345" t="s">
        <v>2249</v>
      </c>
      <c r="B3920" s="345" t="s">
        <v>300</v>
      </c>
      <c r="C3920" s="346" t="s">
        <v>87</v>
      </c>
      <c r="D3920" s="347">
        <v>0</v>
      </c>
      <c r="E3920" s="503">
        <v>90</v>
      </c>
      <c r="F3920" s="499"/>
      <c r="G3920" s="347">
        <v>0</v>
      </c>
    </row>
    <row r="3921" spans="1:7" hidden="1" x14ac:dyDescent="0.25">
      <c r="A3921" s="345" t="s">
        <v>2250</v>
      </c>
      <c r="B3921" s="345" t="s">
        <v>301</v>
      </c>
      <c r="C3921" s="346" t="s">
        <v>371</v>
      </c>
      <c r="D3921" s="347">
        <v>0</v>
      </c>
      <c r="E3921" s="503">
        <v>353.93</v>
      </c>
      <c r="F3921" s="499"/>
      <c r="G3921" s="347">
        <v>0</v>
      </c>
    </row>
    <row r="3922" spans="1:7" hidden="1" x14ac:dyDescent="0.25">
      <c r="A3922" s="336" t="s">
        <v>352</v>
      </c>
      <c r="B3922" s="336" t="s">
        <v>899</v>
      </c>
      <c r="C3922" s="337" t="s">
        <v>900</v>
      </c>
      <c r="D3922" s="338">
        <v>0</v>
      </c>
      <c r="E3922" s="498">
        <v>10325.540000000001</v>
      </c>
      <c r="F3922" s="499"/>
      <c r="G3922" s="338">
        <v>0</v>
      </c>
    </row>
    <row r="3923" spans="1:7" hidden="1" x14ac:dyDescent="0.25">
      <c r="A3923" s="339" t="s">
        <v>324</v>
      </c>
      <c r="B3923" s="339" t="s">
        <v>354</v>
      </c>
      <c r="C3923" s="340" t="s">
        <v>24</v>
      </c>
      <c r="D3923" s="341">
        <v>0</v>
      </c>
      <c r="E3923" s="506">
        <v>10325.540000000001</v>
      </c>
      <c r="F3923" s="499"/>
      <c r="G3923" s="341">
        <v>0</v>
      </c>
    </row>
    <row r="3924" spans="1:7" hidden="1" x14ac:dyDescent="0.25">
      <c r="A3924" s="342" t="s">
        <v>324</v>
      </c>
      <c r="B3924" s="342" t="s">
        <v>355</v>
      </c>
      <c r="C3924" s="343" t="s">
        <v>25</v>
      </c>
      <c r="D3924" s="344">
        <v>0</v>
      </c>
      <c r="E3924" s="502">
        <v>9784.33</v>
      </c>
      <c r="F3924" s="499"/>
      <c r="G3924" s="344">
        <v>0</v>
      </c>
    </row>
    <row r="3925" spans="1:7" hidden="1" x14ac:dyDescent="0.25">
      <c r="A3925" s="342" t="s">
        <v>324</v>
      </c>
      <c r="B3925" s="342" t="s">
        <v>356</v>
      </c>
      <c r="C3925" s="343" t="s">
        <v>133</v>
      </c>
      <c r="D3925" s="344">
        <v>0</v>
      </c>
      <c r="E3925" s="502">
        <v>7754.79</v>
      </c>
      <c r="F3925" s="499"/>
      <c r="G3925" s="344">
        <v>0</v>
      </c>
    </row>
    <row r="3926" spans="1:7" hidden="1" x14ac:dyDescent="0.25">
      <c r="A3926" s="345" t="s">
        <v>2251</v>
      </c>
      <c r="B3926" s="345" t="s">
        <v>297</v>
      </c>
      <c r="C3926" s="346" t="s">
        <v>134</v>
      </c>
      <c r="D3926" s="347">
        <v>0</v>
      </c>
      <c r="E3926" s="503">
        <v>7754.79</v>
      </c>
      <c r="F3926" s="499"/>
      <c r="G3926" s="347">
        <v>0</v>
      </c>
    </row>
    <row r="3927" spans="1:7" hidden="1" x14ac:dyDescent="0.25">
      <c r="A3927" s="342" t="s">
        <v>324</v>
      </c>
      <c r="B3927" s="342" t="s">
        <v>361</v>
      </c>
      <c r="C3927" s="343" t="s">
        <v>135</v>
      </c>
      <c r="D3927" s="344">
        <v>0</v>
      </c>
      <c r="E3927" s="502">
        <v>750</v>
      </c>
      <c r="F3927" s="499"/>
      <c r="G3927" s="344">
        <v>0</v>
      </c>
    </row>
    <row r="3928" spans="1:7" hidden="1" x14ac:dyDescent="0.25">
      <c r="A3928" s="345" t="s">
        <v>2252</v>
      </c>
      <c r="B3928" s="345" t="s">
        <v>298</v>
      </c>
      <c r="C3928" s="346" t="s">
        <v>135</v>
      </c>
      <c r="D3928" s="347">
        <v>0</v>
      </c>
      <c r="E3928" s="503">
        <v>750</v>
      </c>
      <c r="F3928" s="499"/>
      <c r="G3928" s="347">
        <v>0</v>
      </c>
    </row>
    <row r="3929" spans="1:7" hidden="1" x14ac:dyDescent="0.25">
      <c r="A3929" s="342" t="s">
        <v>324</v>
      </c>
      <c r="B3929" s="342" t="s">
        <v>363</v>
      </c>
      <c r="C3929" s="343" t="s">
        <v>136</v>
      </c>
      <c r="D3929" s="344">
        <v>0</v>
      </c>
      <c r="E3929" s="502">
        <v>1279.54</v>
      </c>
      <c r="F3929" s="499"/>
      <c r="G3929" s="344">
        <v>0</v>
      </c>
    </row>
    <row r="3930" spans="1:7" hidden="1" x14ac:dyDescent="0.25">
      <c r="A3930" s="345" t="s">
        <v>2253</v>
      </c>
      <c r="B3930" s="345" t="s">
        <v>299</v>
      </c>
      <c r="C3930" s="346" t="s">
        <v>365</v>
      </c>
      <c r="D3930" s="347">
        <v>0</v>
      </c>
      <c r="E3930" s="503">
        <v>1279.54</v>
      </c>
      <c r="F3930" s="499"/>
      <c r="G3930" s="347">
        <v>0</v>
      </c>
    </row>
    <row r="3931" spans="1:7" hidden="1" x14ac:dyDescent="0.25">
      <c r="A3931" s="342" t="s">
        <v>324</v>
      </c>
      <c r="B3931" s="342" t="s">
        <v>366</v>
      </c>
      <c r="C3931" s="343" t="s">
        <v>38</v>
      </c>
      <c r="D3931" s="344">
        <v>0</v>
      </c>
      <c r="E3931" s="502">
        <v>541.21</v>
      </c>
      <c r="F3931" s="499"/>
      <c r="G3931" s="344">
        <v>0</v>
      </c>
    </row>
    <row r="3932" spans="1:7" hidden="1" x14ac:dyDescent="0.25">
      <c r="A3932" s="342" t="s">
        <v>324</v>
      </c>
      <c r="B3932" s="342" t="s">
        <v>367</v>
      </c>
      <c r="C3932" s="343" t="s">
        <v>138</v>
      </c>
      <c r="D3932" s="344">
        <v>0</v>
      </c>
      <c r="E3932" s="502">
        <v>541.21</v>
      </c>
      <c r="F3932" s="499"/>
      <c r="G3932" s="344">
        <v>0</v>
      </c>
    </row>
    <row r="3933" spans="1:7" hidden="1" x14ac:dyDescent="0.25">
      <c r="A3933" s="345" t="s">
        <v>2254</v>
      </c>
      <c r="B3933" s="345" t="s">
        <v>300</v>
      </c>
      <c r="C3933" s="346" t="s">
        <v>87</v>
      </c>
      <c r="D3933" s="347">
        <v>0</v>
      </c>
      <c r="E3933" s="503">
        <v>0</v>
      </c>
      <c r="F3933" s="499"/>
      <c r="G3933" s="347">
        <v>0</v>
      </c>
    </row>
    <row r="3934" spans="1:7" hidden="1" x14ac:dyDescent="0.25">
      <c r="A3934" s="345" t="s">
        <v>2255</v>
      </c>
      <c r="B3934" s="345" t="s">
        <v>301</v>
      </c>
      <c r="C3934" s="346" t="s">
        <v>371</v>
      </c>
      <c r="D3934" s="347">
        <v>0</v>
      </c>
      <c r="E3934" s="503">
        <v>541.21</v>
      </c>
      <c r="F3934" s="499"/>
      <c r="G3934" s="347">
        <v>0</v>
      </c>
    </row>
    <row r="3935" spans="1:7" hidden="1" x14ac:dyDescent="0.25">
      <c r="A3935" s="336" t="s">
        <v>352</v>
      </c>
      <c r="B3935" s="336" t="s">
        <v>918</v>
      </c>
      <c r="C3935" s="337" t="s">
        <v>919</v>
      </c>
      <c r="D3935" s="338">
        <v>0</v>
      </c>
      <c r="E3935" s="498">
        <v>11555.27</v>
      </c>
      <c r="F3935" s="499"/>
      <c r="G3935" s="338">
        <v>0</v>
      </c>
    </row>
    <row r="3936" spans="1:7" hidden="1" x14ac:dyDescent="0.25">
      <c r="A3936" s="339" t="s">
        <v>324</v>
      </c>
      <c r="B3936" s="339" t="s">
        <v>354</v>
      </c>
      <c r="C3936" s="340" t="s">
        <v>24</v>
      </c>
      <c r="D3936" s="341">
        <v>0</v>
      </c>
      <c r="E3936" s="506">
        <v>11555.27</v>
      </c>
      <c r="F3936" s="499"/>
      <c r="G3936" s="341">
        <v>0</v>
      </c>
    </row>
    <row r="3937" spans="1:7" hidden="1" x14ac:dyDescent="0.25">
      <c r="A3937" s="342" t="s">
        <v>324</v>
      </c>
      <c r="B3937" s="342" t="s">
        <v>355</v>
      </c>
      <c r="C3937" s="343" t="s">
        <v>25</v>
      </c>
      <c r="D3937" s="344">
        <v>0</v>
      </c>
      <c r="E3937" s="502">
        <v>10667.4</v>
      </c>
      <c r="F3937" s="499"/>
      <c r="G3937" s="344">
        <v>0</v>
      </c>
    </row>
    <row r="3938" spans="1:7" hidden="1" x14ac:dyDescent="0.25">
      <c r="A3938" s="342" t="s">
        <v>324</v>
      </c>
      <c r="B3938" s="342" t="s">
        <v>356</v>
      </c>
      <c r="C3938" s="343" t="s">
        <v>133</v>
      </c>
      <c r="D3938" s="344">
        <v>0</v>
      </c>
      <c r="E3938" s="502">
        <v>8384.0300000000007</v>
      </c>
      <c r="F3938" s="499"/>
      <c r="G3938" s="344">
        <v>0</v>
      </c>
    </row>
    <row r="3939" spans="1:7" hidden="1" x14ac:dyDescent="0.25">
      <c r="A3939" s="345" t="s">
        <v>2256</v>
      </c>
      <c r="B3939" s="345" t="s">
        <v>297</v>
      </c>
      <c r="C3939" s="346" t="s">
        <v>134</v>
      </c>
      <c r="D3939" s="347">
        <v>0</v>
      </c>
      <c r="E3939" s="503">
        <v>8384.0300000000007</v>
      </c>
      <c r="F3939" s="499"/>
      <c r="G3939" s="347">
        <v>0</v>
      </c>
    </row>
    <row r="3940" spans="1:7" hidden="1" x14ac:dyDescent="0.25">
      <c r="A3940" s="342" t="s">
        <v>324</v>
      </c>
      <c r="B3940" s="342" t="s">
        <v>361</v>
      </c>
      <c r="C3940" s="343" t="s">
        <v>135</v>
      </c>
      <c r="D3940" s="344">
        <v>0</v>
      </c>
      <c r="E3940" s="502">
        <v>900</v>
      </c>
      <c r="F3940" s="499"/>
      <c r="G3940" s="344">
        <v>0</v>
      </c>
    </row>
    <row r="3941" spans="1:7" hidden="1" x14ac:dyDescent="0.25">
      <c r="A3941" s="345" t="s">
        <v>2257</v>
      </c>
      <c r="B3941" s="345" t="s">
        <v>298</v>
      </c>
      <c r="C3941" s="346" t="s">
        <v>135</v>
      </c>
      <c r="D3941" s="347">
        <v>0</v>
      </c>
      <c r="E3941" s="503">
        <v>900</v>
      </c>
      <c r="F3941" s="499"/>
      <c r="G3941" s="347">
        <v>0</v>
      </c>
    </row>
    <row r="3942" spans="1:7" hidden="1" x14ac:dyDescent="0.25">
      <c r="A3942" s="342" t="s">
        <v>324</v>
      </c>
      <c r="B3942" s="342" t="s">
        <v>363</v>
      </c>
      <c r="C3942" s="343" t="s">
        <v>136</v>
      </c>
      <c r="D3942" s="344">
        <v>0</v>
      </c>
      <c r="E3942" s="502">
        <v>1383.37</v>
      </c>
      <c r="F3942" s="499"/>
      <c r="G3942" s="344">
        <v>0</v>
      </c>
    </row>
    <row r="3943" spans="1:7" hidden="1" x14ac:dyDescent="0.25">
      <c r="A3943" s="345" t="s">
        <v>2258</v>
      </c>
      <c r="B3943" s="345" t="s">
        <v>299</v>
      </c>
      <c r="C3943" s="346" t="s">
        <v>365</v>
      </c>
      <c r="D3943" s="347">
        <v>0</v>
      </c>
      <c r="E3943" s="503">
        <v>1383.37</v>
      </c>
      <c r="F3943" s="499"/>
      <c r="G3943" s="347">
        <v>0</v>
      </c>
    </row>
    <row r="3944" spans="1:7" hidden="1" x14ac:dyDescent="0.25">
      <c r="A3944" s="342" t="s">
        <v>324</v>
      </c>
      <c r="B3944" s="342" t="s">
        <v>366</v>
      </c>
      <c r="C3944" s="343" t="s">
        <v>38</v>
      </c>
      <c r="D3944" s="344">
        <v>0</v>
      </c>
      <c r="E3944" s="502">
        <v>887.87</v>
      </c>
      <c r="F3944" s="499"/>
      <c r="G3944" s="344">
        <v>0</v>
      </c>
    </row>
    <row r="3945" spans="1:7" hidden="1" x14ac:dyDescent="0.25">
      <c r="A3945" s="342" t="s">
        <v>324</v>
      </c>
      <c r="B3945" s="342" t="s">
        <v>367</v>
      </c>
      <c r="C3945" s="343" t="s">
        <v>138</v>
      </c>
      <c r="D3945" s="344">
        <v>0</v>
      </c>
      <c r="E3945" s="502">
        <v>887.87</v>
      </c>
      <c r="F3945" s="499"/>
      <c r="G3945" s="344">
        <v>0</v>
      </c>
    </row>
    <row r="3946" spans="1:7" hidden="1" x14ac:dyDescent="0.25">
      <c r="A3946" s="345" t="s">
        <v>2259</v>
      </c>
      <c r="B3946" s="345" t="s">
        <v>300</v>
      </c>
      <c r="C3946" s="346" t="s">
        <v>87</v>
      </c>
      <c r="D3946" s="347">
        <v>0</v>
      </c>
      <c r="E3946" s="503">
        <v>60</v>
      </c>
      <c r="F3946" s="499"/>
      <c r="G3946" s="347">
        <v>0</v>
      </c>
    </row>
    <row r="3947" spans="1:7" hidden="1" x14ac:dyDescent="0.25">
      <c r="A3947" s="345" t="s">
        <v>2260</v>
      </c>
      <c r="B3947" s="345" t="s">
        <v>301</v>
      </c>
      <c r="C3947" s="346" t="s">
        <v>371</v>
      </c>
      <c r="D3947" s="347">
        <v>0</v>
      </c>
      <c r="E3947" s="503">
        <v>827.87</v>
      </c>
      <c r="F3947" s="499"/>
      <c r="G3947" s="347">
        <v>0</v>
      </c>
    </row>
    <row r="3948" spans="1:7" hidden="1" x14ac:dyDescent="0.25">
      <c r="A3948" s="336" t="s">
        <v>352</v>
      </c>
      <c r="B3948" s="336" t="s">
        <v>936</v>
      </c>
      <c r="C3948" s="337" t="s">
        <v>937</v>
      </c>
      <c r="D3948" s="338">
        <v>0</v>
      </c>
      <c r="E3948" s="498">
        <v>5877.02</v>
      </c>
      <c r="F3948" s="499"/>
      <c r="G3948" s="338">
        <v>0</v>
      </c>
    </row>
    <row r="3949" spans="1:7" hidden="1" x14ac:dyDescent="0.25">
      <c r="A3949" s="339" t="s">
        <v>324</v>
      </c>
      <c r="B3949" s="339" t="s">
        <v>354</v>
      </c>
      <c r="C3949" s="340" t="s">
        <v>24</v>
      </c>
      <c r="D3949" s="341">
        <v>0</v>
      </c>
      <c r="E3949" s="506">
        <v>5877.02</v>
      </c>
      <c r="F3949" s="499"/>
      <c r="G3949" s="341">
        <v>0</v>
      </c>
    </row>
    <row r="3950" spans="1:7" hidden="1" x14ac:dyDescent="0.25">
      <c r="A3950" s="342" t="s">
        <v>324</v>
      </c>
      <c r="B3950" s="342" t="s">
        <v>355</v>
      </c>
      <c r="C3950" s="343" t="s">
        <v>25</v>
      </c>
      <c r="D3950" s="344">
        <v>0</v>
      </c>
      <c r="E3950" s="502">
        <v>5685.44</v>
      </c>
      <c r="F3950" s="499"/>
      <c r="G3950" s="344">
        <v>0</v>
      </c>
    </row>
    <row r="3951" spans="1:7" hidden="1" x14ac:dyDescent="0.25">
      <c r="A3951" s="342" t="s">
        <v>324</v>
      </c>
      <c r="B3951" s="342" t="s">
        <v>356</v>
      </c>
      <c r="C3951" s="343" t="s">
        <v>133</v>
      </c>
      <c r="D3951" s="344">
        <v>0</v>
      </c>
      <c r="E3951" s="502">
        <v>4493.95</v>
      </c>
      <c r="F3951" s="499"/>
      <c r="G3951" s="344">
        <v>0</v>
      </c>
    </row>
    <row r="3952" spans="1:7" hidden="1" x14ac:dyDescent="0.25">
      <c r="A3952" s="345" t="s">
        <v>2261</v>
      </c>
      <c r="B3952" s="345" t="s">
        <v>297</v>
      </c>
      <c r="C3952" s="346" t="s">
        <v>134</v>
      </c>
      <c r="D3952" s="347">
        <v>0</v>
      </c>
      <c r="E3952" s="503">
        <v>4493.95</v>
      </c>
      <c r="F3952" s="499"/>
      <c r="G3952" s="347">
        <v>0</v>
      </c>
    </row>
    <row r="3953" spans="1:7" hidden="1" x14ac:dyDescent="0.25">
      <c r="A3953" s="342" t="s">
        <v>324</v>
      </c>
      <c r="B3953" s="342" t="s">
        <v>361</v>
      </c>
      <c r="C3953" s="343" t="s">
        <v>135</v>
      </c>
      <c r="D3953" s="344">
        <v>0</v>
      </c>
      <c r="E3953" s="502">
        <v>450</v>
      </c>
      <c r="F3953" s="499"/>
      <c r="G3953" s="344">
        <v>0</v>
      </c>
    </row>
    <row r="3954" spans="1:7" hidden="1" x14ac:dyDescent="0.25">
      <c r="A3954" s="345" t="s">
        <v>2262</v>
      </c>
      <c r="B3954" s="345" t="s">
        <v>298</v>
      </c>
      <c r="C3954" s="346" t="s">
        <v>135</v>
      </c>
      <c r="D3954" s="347">
        <v>0</v>
      </c>
      <c r="E3954" s="503">
        <v>450</v>
      </c>
      <c r="F3954" s="499"/>
      <c r="G3954" s="347">
        <v>0</v>
      </c>
    </row>
    <row r="3955" spans="1:7" hidden="1" x14ac:dyDescent="0.25">
      <c r="A3955" s="342" t="s">
        <v>324</v>
      </c>
      <c r="B3955" s="342" t="s">
        <v>363</v>
      </c>
      <c r="C3955" s="343" t="s">
        <v>136</v>
      </c>
      <c r="D3955" s="344">
        <v>0</v>
      </c>
      <c r="E3955" s="502">
        <v>741.49</v>
      </c>
      <c r="F3955" s="499"/>
      <c r="G3955" s="344">
        <v>0</v>
      </c>
    </row>
    <row r="3956" spans="1:7" hidden="1" x14ac:dyDescent="0.25">
      <c r="A3956" s="345" t="s">
        <v>2263</v>
      </c>
      <c r="B3956" s="345" t="s">
        <v>299</v>
      </c>
      <c r="C3956" s="346" t="s">
        <v>365</v>
      </c>
      <c r="D3956" s="347">
        <v>0</v>
      </c>
      <c r="E3956" s="503">
        <v>741.49</v>
      </c>
      <c r="F3956" s="499"/>
      <c r="G3956" s="347">
        <v>0</v>
      </c>
    </row>
    <row r="3957" spans="1:7" hidden="1" x14ac:dyDescent="0.25">
      <c r="A3957" s="342" t="s">
        <v>324</v>
      </c>
      <c r="B3957" s="342" t="s">
        <v>366</v>
      </c>
      <c r="C3957" s="343" t="s">
        <v>38</v>
      </c>
      <c r="D3957" s="344">
        <v>0</v>
      </c>
      <c r="E3957" s="502">
        <v>191.58</v>
      </c>
      <c r="F3957" s="499"/>
      <c r="G3957" s="344">
        <v>0</v>
      </c>
    </row>
    <row r="3958" spans="1:7" hidden="1" x14ac:dyDescent="0.25">
      <c r="A3958" s="342" t="s">
        <v>324</v>
      </c>
      <c r="B3958" s="342" t="s">
        <v>367</v>
      </c>
      <c r="C3958" s="343" t="s">
        <v>138</v>
      </c>
      <c r="D3958" s="344">
        <v>0</v>
      </c>
      <c r="E3958" s="502">
        <v>191.58</v>
      </c>
      <c r="F3958" s="499"/>
      <c r="G3958" s="344">
        <v>0</v>
      </c>
    </row>
    <row r="3959" spans="1:7" hidden="1" x14ac:dyDescent="0.25">
      <c r="A3959" s="345" t="s">
        <v>2264</v>
      </c>
      <c r="B3959" s="345" t="s">
        <v>300</v>
      </c>
      <c r="C3959" s="346" t="s">
        <v>87</v>
      </c>
      <c r="D3959" s="347">
        <v>0</v>
      </c>
      <c r="E3959" s="503">
        <v>15</v>
      </c>
      <c r="F3959" s="499"/>
      <c r="G3959" s="347">
        <v>0</v>
      </c>
    </row>
    <row r="3960" spans="1:7" hidden="1" x14ac:dyDescent="0.25">
      <c r="A3960" s="345" t="s">
        <v>2265</v>
      </c>
      <c r="B3960" s="345" t="s">
        <v>301</v>
      </c>
      <c r="C3960" s="346" t="s">
        <v>371</v>
      </c>
      <c r="D3960" s="347">
        <v>0</v>
      </c>
      <c r="E3960" s="503">
        <v>176.58</v>
      </c>
      <c r="F3960" s="499"/>
      <c r="G3960" s="347">
        <v>0</v>
      </c>
    </row>
    <row r="3961" spans="1:7" hidden="1" x14ac:dyDescent="0.25">
      <c r="A3961" s="336" t="s">
        <v>352</v>
      </c>
      <c r="B3961" s="336" t="s">
        <v>1264</v>
      </c>
      <c r="C3961" s="337" t="s">
        <v>1265</v>
      </c>
      <c r="D3961" s="338">
        <v>0</v>
      </c>
      <c r="E3961" s="498">
        <v>2817.52</v>
      </c>
      <c r="F3961" s="499"/>
      <c r="G3961" s="338">
        <v>0</v>
      </c>
    </row>
    <row r="3962" spans="1:7" hidden="1" x14ac:dyDescent="0.25">
      <c r="A3962" s="339" t="s">
        <v>324</v>
      </c>
      <c r="B3962" s="339" t="s">
        <v>354</v>
      </c>
      <c r="C3962" s="340" t="s">
        <v>24</v>
      </c>
      <c r="D3962" s="341">
        <v>0</v>
      </c>
      <c r="E3962" s="506">
        <v>2817.52</v>
      </c>
      <c r="F3962" s="499"/>
      <c r="G3962" s="341">
        <v>0</v>
      </c>
    </row>
    <row r="3963" spans="1:7" hidden="1" x14ac:dyDescent="0.25">
      <c r="A3963" s="342" t="s">
        <v>324</v>
      </c>
      <c r="B3963" s="342" t="s">
        <v>355</v>
      </c>
      <c r="C3963" s="343" t="s">
        <v>25</v>
      </c>
      <c r="D3963" s="344">
        <v>0</v>
      </c>
      <c r="E3963" s="502">
        <v>2480.56</v>
      </c>
      <c r="F3963" s="499"/>
      <c r="G3963" s="344">
        <v>0</v>
      </c>
    </row>
    <row r="3964" spans="1:7" hidden="1" x14ac:dyDescent="0.25">
      <c r="A3964" s="342" t="s">
        <v>324</v>
      </c>
      <c r="B3964" s="342" t="s">
        <v>356</v>
      </c>
      <c r="C3964" s="343" t="s">
        <v>133</v>
      </c>
      <c r="D3964" s="344">
        <v>0</v>
      </c>
      <c r="E3964" s="502">
        <v>2080.9499999999998</v>
      </c>
      <c r="F3964" s="499"/>
      <c r="G3964" s="344">
        <v>0</v>
      </c>
    </row>
    <row r="3965" spans="1:7" hidden="1" x14ac:dyDescent="0.25">
      <c r="A3965" s="345" t="s">
        <v>2266</v>
      </c>
      <c r="B3965" s="345" t="s">
        <v>297</v>
      </c>
      <c r="C3965" s="346" t="s">
        <v>134</v>
      </c>
      <c r="D3965" s="347">
        <v>0</v>
      </c>
      <c r="E3965" s="503">
        <v>2080.9499999999998</v>
      </c>
      <c r="F3965" s="499"/>
      <c r="G3965" s="347">
        <v>0</v>
      </c>
    </row>
    <row r="3966" spans="1:7" hidden="1" x14ac:dyDescent="0.25">
      <c r="A3966" s="342" t="s">
        <v>324</v>
      </c>
      <c r="B3966" s="342" t="s">
        <v>361</v>
      </c>
      <c r="C3966" s="343" t="s">
        <v>135</v>
      </c>
      <c r="D3966" s="344">
        <v>0</v>
      </c>
      <c r="E3966" s="502">
        <v>56.25</v>
      </c>
      <c r="F3966" s="499"/>
      <c r="G3966" s="344">
        <v>0</v>
      </c>
    </row>
    <row r="3967" spans="1:7" hidden="1" x14ac:dyDescent="0.25">
      <c r="A3967" s="345" t="s">
        <v>2267</v>
      </c>
      <c r="B3967" s="345" t="s">
        <v>298</v>
      </c>
      <c r="C3967" s="346" t="s">
        <v>135</v>
      </c>
      <c r="D3967" s="347">
        <v>0</v>
      </c>
      <c r="E3967" s="503">
        <v>56.25</v>
      </c>
      <c r="F3967" s="499"/>
      <c r="G3967" s="347">
        <v>0</v>
      </c>
    </row>
    <row r="3968" spans="1:7" hidden="1" x14ac:dyDescent="0.25">
      <c r="A3968" s="342" t="s">
        <v>324</v>
      </c>
      <c r="B3968" s="342" t="s">
        <v>363</v>
      </c>
      <c r="C3968" s="343" t="s">
        <v>136</v>
      </c>
      <c r="D3968" s="344">
        <v>0</v>
      </c>
      <c r="E3968" s="502">
        <v>343.36</v>
      </c>
      <c r="F3968" s="499"/>
      <c r="G3968" s="344">
        <v>0</v>
      </c>
    </row>
    <row r="3969" spans="1:7" hidden="1" x14ac:dyDescent="0.25">
      <c r="A3969" s="345" t="s">
        <v>2268</v>
      </c>
      <c r="B3969" s="345" t="s">
        <v>299</v>
      </c>
      <c r="C3969" s="346" t="s">
        <v>365</v>
      </c>
      <c r="D3969" s="347">
        <v>0</v>
      </c>
      <c r="E3969" s="503">
        <v>343.36</v>
      </c>
      <c r="F3969" s="499"/>
      <c r="G3969" s="347">
        <v>0</v>
      </c>
    </row>
    <row r="3970" spans="1:7" hidden="1" x14ac:dyDescent="0.25">
      <c r="A3970" s="342" t="s">
        <v>324</v>
      </c>
      <c r="B3970" s="342" t="s">
        <v>366</v>
      </c>
      <c r="C3970" s="343" t="s">
        <v>38</v>
      </c>
      <c r="D3970" s="344">
        <v>0</v>
      </c>
      <c r="E3970" s="502">
        <v>336.96</v>
      </c>
      <c r="F3970" s="499"/>
      <c r="G3970" s="344">
        <v>0</v>
      </c>
    </row>
    <row r="3971" spans="1:7" hidden="1" x14ac:dyDescent="0.25">
      <c r="A3971" s="342" t="s">
        <v>324</v>
      </c>
      <c r="B3971" s="342" t="s">
        <v>367</v>
      </c>
      <c r="C3971" s="343" t="s">
        <v>138</v>
      </c>
      <c r="D3971" s="344">
        <v>0</v>
      </c>
      <c r="E3971" s="502">
        <v>336.96</v>
      </c>
      <c r="F3971" s="499"/>
      <c r="G3971" s="344">
        <v>0</v>
      </c>
    </row>
    <row r="3972" spans="1:7" hidden="1" x14ac:dyDescent="0.25">
      <c r="A3972" s="345" t="s">
        <v>2269</v>
      </c>
      <c r="B3972" s="345" t="s">
        <v>300</v>
      </c>
      <c r="C3972" s="346" t="s">
        <v>87</v>
      </c>
      <c r="D3972" s="347">
        <v>0</v>
      </c>
      <c r="E3972" s="503">
        <v>0</v>
      </c>
      <c r="F3972" s="499"/>
      <c r="G3972" s="347">
        <v>0</v>
      </c>
    </row>
    <row r="3973" spans="1:7" hidden="1" x14ac:dyDescent="0.25">
      <c r="A3973" s="345" t="s">
        <v>2270</v>
      </c>
      <c r="B3973" s="345" t="s">
        <v>301</v>
      </c>
      <c r="C3973" s="346" t="s">
        <v>371</v>
      </c>
      <c r="D3973" s="347">
        <v>0</v>
      </c>
      <c r="E3973" s="503">
        <v>336.96</v>
      </c>
      <c r="F3973" s="499"/>
      <c r="G3973" s="347">
        <v>0</v>
      </c>
    </row>
    <row r="3974" spans="1:7" hidden="1" x14ac:dyDescent="0.25">
      <c r="A3974" s="336" t="s">
        <v>352</v>
      </c>
      <c r="B3974" s="336" t="s">
        <v>1288</v>
      </c>
      <c r="C3974" s="337" t="s">
        <v>1289</v>
      </c>
      <c r="D3974" s="338">
        <v>0</v>
      </c>
      <c r="E3974" s="498">
        <v>8766.85</v>
      </c>
      <c r="F3974" s="499"/>
      <c r="G3974" s="338">
        <v>0</v>
      </c>
    </row>
    <row r="3975" spans="1:7" hidden="1" x14ac:dyDescent="0.25">
      <c r="A3975" s="339" t="s">
        <v>324</v>
      </c>
      <c r="B3975" s="339" t="s">
        <v>354</v>
      </c>
      <c r="C3975" s="340" t="s">
        <v>24</v>
      </c>
      <c r="D3975" s="341">
        <v>0</v>
      </c>
      <c r="E3975" s="506">
        <v>8766.85</v>
      </c>
      <c r="F3975" s="499"/>
      <c r="G3975" s="341">
        <v>0</v>
      </c>
    </row>
    <row r="3976" spans="1:7" hidden="1" x14ac:dyDescent="0.25">
      <c r="A3976" s="342" t="s">
        <v>324</v>
      </c>
      <c r="B3976" s="342" t="s">
        <v>355</v>
      </c>
      <c r="C3976" s="343" t="s">
        <v>25</v>
      </c>
      <c r="D3976" s="344">
        <v>0</v>
      </c>
      <c r="E3976" s="502">
        <v>8290.86</v>
      </c>
      <c r="F3976" s="499"/>
      <c r="G3976" s="344">
        <v>0</v>
      </c>
    </row>
    <row r="3977" spans="1:7" hidden="1" x14ac:dyDescent="0.25">
      <c r="A3977" s="342" t="s">
        <v>324</v>
      </c>
      <c r="B3977" s="342" t="s">
        <v>356</v>
      </c>
      <c r="C3977" s="343" t="s">
        <v>133</v>
      </c>
      <c r="D3977" s="344">
        <v>0</v>
      </c>
      <c r="E3977" s="502">
        <v>6601.59</v>
      </c>
      <c r="F3977" s="499"/>
      <c r="G3977" s="344">
        <v>0</v>
      </c>
    </row>
    <row r="3978" spans="1:7" hidden="1" x14ac:dyDescent="0.25">
      <c r="A3978" s="345" t="s">
        <v>2271</v>
      </c>
      <c r="B3978" s="345" t="s">
        <v>297</v>
      </c>
      <c r="C3978" s="346" t="s">
        <v>134</v>
      </c>
      <c r="D3978" s="347">
        <v>0</v>
      </c>
      <c r="E3978" s="503">
        <v>6601.59</v>
      </c>
      <c r="F3978" s="499"/>
      <c r="G3978" s="347">
        <v>0</v>
      </c>
    </row>
    <row r="3979" spans="1:7" hidden="1" x14ac:dyDescent="0.25">
      <c r="A3979" s="342" t="s">
        <v>324</v>
      </c>
      <c r="B3979" s="342" t="s">
        <v>361</v>
      </c>
      <c r="C3979" s="343" t="s">
        <v>135</v>
      </c>
      <c r="D3979" s="344">
        <v>0</v>
      </c>
      <c r="E3979" s="502">
        <v>600</v>
      </c>
      <c r="F3979" s="499"/>
      <c r="G3979" s="344">
        <v>0</v>
      </c>
    </row>
    <row r="3980" spans="1:7" hidden="1" x14ac:dyDescent="0.25">
      <c r="A3980" s="345" t="s">
        <v>2272</v>
      </c>
      <c r="B3980" s="345" t="s">
        <v>298</v>
      </c>
      <c r="C3980" s="346" t="s">
        <v>135</v>
      </c>
      <c r="D3980" s="347">
        <v>0</v>
      </c>
      <c r="E3980" s="503">
        <v>600</v>
      </c>
      <c r="F3980" s="499"/>
      <c r="G3980" s="347">
        <v>0</v>
      </c>
    </row>
    <row r="3981" spans="1:7" hidden="1" x14ac:dyDescent="0.25">
      <c r="A3981" s="342" t="s">
        <v>324</v>
      </c>
      <c r="B3981" s="342" t="s">
        <v>363</v>
      </c>
      <c r="C3981" s="343" t="s">
        <v>136</v>
      </c>
      <c r="D3981" s="344">
        <v>0</v>
      </c>
      <c r="E3981" s="502">
        <v>1089.27</v>
      </c>
      <c r="F3981" s="499"/>
      <c r="G3981" s="344">
        <v>0</v>
      </c>
    </row>
    <row r="3982" spans="1:7" hidden="1" x14ac:dyDescent="0.25">
      <c r="A3982" s="345" t="s">
        <v>2273</v>
      </c>
      <c r="B3982" s="345" t="s">
        <v>299</v>
      </c>
      <c r="C3982" s="346" t="s">
        <v>365</v>
      </c>
      <c r="D3982" s="347">
        <v>0</v>
      </c>
      <c r="E3982" s="503">
        <v>1089.27</v>
      </c>
      <c r="F3982" s="499"/>
      <c r="G3982" s="347">
        <v>0</v>
      </c>
    </row>
    <row r="3983" spans="1:7" hidden="1" x14ac:dyDescent="0.25">
      <c r="A3983" s="342" t="s">
        <v>324</v>
      </c>
      <c r="B3983" s="342" t="s">
        <v>366</v>
      </c>
      <c r="C3983" s="343" t="s">
        <v>38</v>
      </c>
      <c r="D3983" s="344">
        <v>0</v>
      </c>
      <c r="E3983" s="502">
        <v>475.99</v>
      </c>
      <c r="F3983" s="499"/>
      <c r="G3983" s="344">
        <v>0</v>
      </c>
    </row>
    <row r="3984" spans="1:7" hidden="1" x14ac:dyDescent="0.25">
      <c r="A3984" s="342" t="s">
        <v>324</v>
      </c>
      <c r="B3984" s="342" t="s">
        <v>367</v>
      </c>
      <c r="C3984" s="343" t="s">
        <v>138</v>
      </c>
      <c r="D3984" s="344">
        <v>0</v>
      </c>
      <c r="E3984" s="502">
        <v>475.99</v>
      </c>
      <c r="F3984" s="499"/>
      <c r="G3984" s="344">
        <v>0</v>
      </c>
    </row>
    <row r="3985" spans="1:7" hidden="1" x14ac:dyDescent="0.25">
      <c r="A3985" s="345" t="s">
        <v>2274</v>
      </c>
      <c r="B3985" s="345" t="s">
        <v>300</v>
      </c>
      <c r="C3985" s="346" t="s">
        <v>87</v>
      </c>
      <c r="D3985" s="347">
        <v>0</v>
      </c>
      <c r="E3985" s="503">
        <v>0</v>
      </c>
      <c r="F3985" s="499"/>
      <c r="G3985" s="347">
        <v>0</v>
      </c>
    </row>
    <row r="3986" spans="1:7" hidden="1" x14ac:dyDescent="0.25">
      <c r="A3986" s="345" t="s">
        <v>2275</v>
      </c>
      <c r="B3986" s="345" t="s">
        <v>301</v>
      </c>
      <c r="C3986" s="346" t="s">
        <v>371</v>
      </c>
      <c r="D3986" s="347">
        <v>0</v>
      </c>
      <c r="E3986" s="503">
        <v>475.99</v>
      </c>
      <c r="F3986" s="499"/>
      <c r="G3986" s="347">
        <v>0</v>
      </c>
    </row>
    <row r="3987" spans="1:7" hidden="1" x14ac:dyDescent="0.25">
      <c r="A3987" s="336" t="s">
        <v>352</v>
      </c>
      <c r="B3987" s="336" t="s">
        <v>1353</v>
      </c>
      <c r="C3987" s="337" t="s">
        <v>1354</v>
      </c>
      <c r="D3987" s="338">
        <v>0</v>
      </c>
      <c r="E3987" s="498">
        <v>2779.22</v>
      </c>
      <c r="F3987" s="499"/>
      <c r="G3987" s="338">
        <v>0</v>
      </c>
    </row>
    <row r="3988" spans="1:7" hidden="1" x14ac:dyDescent="0.25">
      <c r="A3988" s="339" t="s">
        <v>324</v>
      </c>
      <c r="B3988" s="339" t="s">
        <v>354</v>
      </c>
      <c r="C3988" s="340" t="s">
        <v>24</v>
      </c>
      <c r="D3988" s="341">
        <v>0</v>
      </c>
      <c r="E3988" s="506">
        <v>2779.22</v>
      </c>
      <c r="F3988" s="499"/>
      <c r="G3988" s="341">
        <v>0</v>
      </c>
    </row>
    <row r="3989" spans="1:7" hidden="1" x14ac:dyDescent="0.25">
      <c r="A3989" s="342" t="s">
        <v>324</v>
      </c>
      <c r="B3989" s="342" t="s">
        <v>355</v>
      </c>
      <c r="C3989" s="343" t="s">
        <v>25</v>
      </c>
      <c r="D3989" s="344">
        <v>0</v>
      </c>
      <c r="E3989" s="502">
        <v>2626.22</v>
      </c>
      <c r="F3989" s="499"/>
      <c r="G3989" s="344">
        <v>0</v>
      </c>
    </row>
    <row r="3990" spans="1:7" hidden="1" x14ac:dyDescent="0.25">
      <c r="A3990" s="342" t="s">
        <v>324</v>
      </c>
      <c r="B3990" s="342" t="s">
        <v>356</v>
      </c>
      <c r="C3990" s="343" t="s">
        <v>133</v>
      </c>
      <c r="D3990" s="344">
        <v>0</v>
      </c>
      <c r="E3990" s="502">
        <v>2125.5100000000002</v>
      </c>
      <c r="F3990" s="499"/>
      <c r="G3990" s="344">
        <v>0</v>
      </c>
    </row>
    <row r="3991" spans="1:7" hidden="1" x14ac:dyDescent="0.25">
      <c r="A3991" s="345" t="s">
        <v>2276</v>
      </c>
      <c r="B3991" s="345" t="s">
        <v>297</v>
      </c>
      <c r="C3991" s="346" t="s">
        <v>134</v>
      </c>
      <c r="D3991" s="347">
        <v>0</v>
      </c>
      <c r="E3991" s="503">
        <v>2125.5100000000002</v>
      </c>
      <c r="F3991" s="499"/>
      <c r="G3991" s="347">
        <v>0</v>
      </c>
    </row>
    <row r="3992" spans="1:7" hidden="1" x14ac:dyDescent="0.25">
      <c r="A3992" s="342" t="s">
        <v>324</v>
      </c>
      <c r="B3992" s="342" t="s">
        <v>361</v>
      </c>
      <c r="C3992" s="343" t="s">
        <v>135</v>
      </c>
      <c r="D3992" s="344">
        <v>0</v>
      </c>
      <c r="E3992" s="502">
        <v>150</v>
      </c>
      <c r="F3992" s="499"/>
      <c r="G3992" s="344">
        <v>0</v>
      </c>
    </row>
    <row r="3993" spans="1:7" hidden="1" x14ac:dyDescent="0.25">
      <c r="A3993" s="345" t="s">
        <v>2277</v>
      </c>
      <c r="B3993" s="345" t="s">
        <v>298</v>
      </c>
      <c r="C3993" s="346" t="s">
        <v>135</v>
      </c>
      <c r="D3993" s="347">
        <v>0</v>
      </c>
      <c r="E3993" s="503">
        <v>150</v>
      </c>
      <c r="F3993" s="499"/>
      <c r="G3993" s="347">
        <v>0</v>
      </c>
    </row>
    <row r="3994" spans="1:7" hidden="1" x14ac:dyDescent="0.25">
      <c r="A3994" s="342" t="s">
        <v>324</v>
      </c>
      <c r="B3994" s="342" t="s">
        <v>363</v>
      </c>
      <c r="C3994" s="343" t="s">
        <v>136</v>
      </c>
      <c r="D3994" s="344">
        <v>0</v>
      </c>
      <c r="E3994" s="502">
        <v>350.71</v>
      </c>
      <c r="F3994" s="499"/>
      <c r="G3994" s="344">
        <v>0</v>
      </c>
    </row>
    <row r="3995" spans="1:7" hidden="1" x14ac:dyDescent="0.25">
      <c r="A3995" s="345" t="s">
        <v>2278</v>
      </c>
      <c r="B3995" s="345" t="s">
        <v>299</v>
      </c>
      <c r="C3995" s="346" t="s">
        <v>365</v>
      </c>
      <c r="D3995" s="347">
        <v>0</v>
      </c>
      <c r="E3995" s="503">
        <v>350.71</v>
      </c>
      <c r="F3995" s="499"/>
      <c r="G3995" s="347">
        <v>0</v>
      </c>
    </row>
    <row r="3996" spans="1:7" hidden="1" x14ac:dyDescent="0.25">
      <c r="A3996" s="342" t="s">
        <v>324</v>
      </c>
      <c r="B3996" s="342" t="s">
        <v>366</v>
      </c>
      <c r="C3996" s="343" t="s">
        <v>38</v>
      </c>
      <c r="D3996" s="344">
        <v>0</v>
      </c>
      <c r="E3996" s="502">
        <v>153</v>
      </c>
      <c r="F3996" s="499"/>
      <c r="G3996" s="344">
        <v>0</v>
      </c>
    </row>
    <row r="3997" spans="1:7" hidden="1" x14ac:dyDescent="0.25">
      <c r="A3997" s="342" t="s">
        <v>324</v>
      </c>
      <c r="B3997" s="342" t="s">
        <v>367</v>
      </c>
      <c r="C3997" s="343" t="s">
        <v>138</v>
      </c>
      <c r="D3997" s="344">
        <v>0</v>
      </c>
      <c r="E3997" s="502">
        <v>153</v>
      </c>
      <c r="F3997" s="499"/>
      <c r="G3997" s="344">
        <v>0</v>
      </c>
    </row>
    <row r="3998" spans="1:7" hidden="1" x14ac:dyDescent="0.25">
      <c r="A3998" s="345" t="s">
        <v>2279</v>
      </c>
      <c r="B3998" s="345" t="s">
        <v>300</v>
      </c>
      <c r="C3998" s="346" t="s">
        <v>87</v>
      </c>
      <c r="D3998" s="347">
        <v>0</v>
      </c>
      <c r="E3998" s="503">
        <v>0</v>
      </c>
      <c r="F3998" s="499"/>
      <c r="G3998" s="347">
        <v>0</v>
      </c>
    </row>
    <row r="3999" spans="1:7" hidden="1" x14ac:dyDescent="0.25">
      <c r="A3999" s="345" t="s">
        <v>2280</v>
      </c>
      <c r="B3999" s="345" t="s">
        <v>301</v>
      </c>
      <c r="C3999" s="346" t="s">
        <v>371</v>
      </c>
      <c r="D3999" s="347">
        <v>0</v>
      </c>
      <c r="E3999" s="503">
        <v>153</v>
      </c>
      <c r="F3999" s="499"/>
      <c r="G3999" s="347">
        <v>0</v>
      </c>
    </row>
    <row r="4000" spans="1:7" hidden="1" x14ac:dyDescent="0.25">
      <c r="A4000" s="336" t="s">
        <v>352</v>
      </c>
      <c r="B4000" s="336" t="s">
        <v>1371</v>
      </c>
      <c r="C4000" s="337" t="s">
        <v>1372</v>
      </c>
      <c r="D4000" s="338">
        <v>0</v>
      </c>
      <c r="E4000" s="498">
        <v>5976.86</v>
      </c>
      <c r="F4000" s="499"/>
      <c r="G4000" s="338">
        <v>0</v>
      </c>
    </row>
    <row r="4001" spans="1:7" hidden="1" x14ac:dyDescent="0.25">
      <c r="A4001" s="339" t="s">
        <v>324</v>
      </c>
      <c r="B4001" s="339" t="s">
        <v>354</v>
      </c>
      <c r="C4001" s="340" t="s">
        <v>24</v>
      </c>
      <c r="D4001" s="341">
        <v>0</v>
      </c>
      <c r="E4001" s="506">
        <v>5976.86</v>
      </c>
      <c r="F4001" s="499"/>
      <c r="G4001" s="341">
        <v>0</v>
      </c>
    </row>
    <row r="4002" spans="1:7" hidden="1" x14ac:dyDescent="0.25">
      <c r="A4002" s="342" t="s">
        <v>324</v>
      </c>
      <c r="B4002" s="342" t="s">
        <v>355</v>
      </c>
      <c r="C4002" s="343" t="s">
        <v>25</v>
      </c>
      <c r="D4002" s="344">
        <v>0</v>
      </c>
      <c r="E4002" s="502">
        <v>5451.56</v>
      </c>
      <c r="F4002" s="499"/>
      <c r="G4002" s="344">
        <v>0</v>
      </c>
    </row>
    <row r="4003" spans="1:7" hidden="1" x14ac:dyDescent="0.25">
      <c r="A4003" s="342" t="s">
        <v>324</v>
      </c>
      <c r="B4003" s="342" t="s">
        <v>356</v>
      </c>
      <c r="C4003" s="343" t="s">
        <v>133</v>
      </c>
      <c r="D4003" s="344">
        <v>0</v>
      </c>
      <c r="E4003" s="502">
        <v>4436.6400000000003</v>
      </c>
      <c r="F4003" s="499"/>
      <c r="G4003" s="344">
        <v>0</v>
      </c>
    </row>
    <row r="4004" spans="1:7" hidden="1" x14ac:dyDescent="0.25">
      <c r="A4004" s="345" t="s">
        <v>2281</v>
      </c>
      <c r="B4004" s="345" t="s">
        <v>297</v>
      </c>
      <c r="C4004" s="346" t="s">
        <v>134</v>
      </c>
      <c r="D4004" s="347">
        <v>0</v>
      </c>
      <c r="E4004" s="503">
        <v>4436.6400000000003</v>
      </c>
      <c r="F4004" s="499"/>
      <c r="G4004" s="347">
        <v>0</v>
      </c>
    </row>
    <row r="4005" spans="1:7" hidden="1" x14ac:dyDescent="0.25">
      <c r="A4005" s="342" t="s">
        <v>324</v>
      </c>
      <c r="B4005" s="342" t="s">
        <v>361</v>
      </c>
      <c r="C4005" s="343" t="s">
        <v>135</v>
      </c>
      <c r="D4005" s="344">
        <v>0</v>
      </c>
      <c r="E4005" s="502">
        <v>375</v>
      </c>
      <c r="F4005" s="499"/>
      <c r="G4005" s="344">
        <v>0</v>
      </c>
    </row>
    <row r="4006" spans="1:7" hidden="1" x14ac:dyDescent="0.25">
      <c r="A4006" s="345" t="s">
        <v>2282</v>
      </c>
      <c r="B4006" s="345" t="s">
        <v>298</v>
      </c>
      <c r="C4006" s="346" t="s">
        <v>135</v>
      </c>
      <c r="D4006" s="347">
        <v>0</v>
      </c>
      <c r="E4006" s="503">
        <v>375</v>
      </c>
      <c r="F4006" s="499"/>
      <c r="G4006" s="347">
        <v>0</v>
      </c>
    </row>
    <row r="4007" spans="1:7" hidden="1" x14ac:dyDescent="0.25">
      <c r="A4007" s="342" t="s">
        <v>324</v>
      </c>
      <c r="B4007" s="342" t="s">
        <v>363</v>
      </c>
      <c r="C4007" s="343" t="s">
        <v>136</v>
      </c>
      <c r="D4007" s="344">
        <v>0</v>
      </c>
      <c r="E4007" s="502">
        <v>639.91999999999996</v>
      </c>
      <c r="F4007" s="499"/>
      <c r="G4007" s="344">
        <v>0</v>
      </c>
    </row>
    <row r="4008" spans="1:7" hidden="1" x14ac:dyDescent="0.25">
      <c r="A4008" s="345" t="s">
        <v>2283</v>
      </c>
      <c r="B4008" s="345" t="s">
        <v>299</v>
      </c>
      <c r="C4008" s="346" t="s">
        <v>365</v>
      </c>
      <c r="D4008" s="347">
        <v>0</v>
      </c>
      <c r="E4008" s="503">
        <v>639.91999999999996</v>
      </c>
      <c r="F4008" s="499"/>
      <c r="G4008" s="347">
        <v>0</v>
      </c>
    </row>
    <row r="4009" spans="1:7" hidden="1" x14ac:dyDescent="0.25">
      <c r="A4009" s="342" t="s">
        <v>324</v>
      </c>
      <c r="B4009" s="342" t="s">
        <v>366</v>
      </c>
      <c r="C4009" s="343" t="s">
        <v>38</v>
      </c>
      <c r="D4009" s="344">
        <v>0</v>
      </c>
      <c r="E4009" s="502">
        <v>525.29999999999995</v>
      </c>
      <c r="F4009" s="499"/>
      <c r="G4009" s="344">
        <v>0</v>
      </c>
    </row>
    <row r="4010" spans="1:7" hidden="1" x14ac:dyDescent="0.25">
      <c r="A4010" s="342" t="s">
        <v>324</v>
      </c>
      <c r="B4010" s="342" t="s">
        <v>367</v>
      </c>
      <c r="C4010" s="343" t="s">
        <v>138</v>
      </c>
      <c r="D4010" s="344">
        <v>0</v>
      </c>
      <c r="E4010" s="502">
        <v>525.29999999999995</v>
      </c>
      <c r="F4010" s="499"/>
      <c r="G4010" s="344">
        <v>0</v>
      </c>
    </row>
    <row r="4011" spans="1:7" hidden="1" x14ac:dyDescent="0.25">
      <c r="A4011" s="345" t="s">
        <v>2284</v>
      </c>
      <c r="B4011" s="345" t="s">
        <v>300</v>
      </c>
      <c r="C4011" s="346" t="s">
        <v>87</v>
      </c>
      <c r="D4011" s="347">
        <v>0</v>
      </c>
      <c r="E4011" s="503">
        <v>0</v>
      </c>
      <c r="F4011" s="499"/>
      <c r="G4011" s="347">
        <v>0</v>
      </c>
    </row>
    <row r="4012" spans="1:7" hidden="1" x14ac:dyDescent="0.25">
      <c r="A4012" s="345" t="s">
        <v>2285</v>
      </c>
      <c r="B4012" s="345" t="s">
        <v>301</v>
      </c>
      <c r="C4012" s="346" t="s">
        <v>371</v>
      </c>
      <c r="D4012" s="347">
        <v>0</v>
      </c>
      <c r="E4012" s="503">
        <v>525.29999999999995</v>
      </c>
      <c r="F4012" s="499"/>
      <c r="G4012" s="347">
        <v>0</v>
      </c>
    </row>
    <row r="4013" spans="1:7" hidden="1" x14ac:dyDescent="0.25">
      <c r="A4013" s="336" t="s">
        <v>352</v>
      </c>
      <c r="B4013" s="336" t="s">
        <v>1446</v>
      </c>
      <c r="C4013" s="337" t="s">
        <v>1447</v>
      </c>
      <c r="D4013" s="338">
        <v>0</v>
      </c>
      <c r="E4013" s="498">
        <v>9564.0400000000009</v>
      </c>
      <c r="F4013" s="499"/>
      <c r="G4013" s="338">
        <v>0</v>
      </c>
    </row>
    <row r="4014" spans="1:7" hidden="1" x14ac:dyDescent="0.25">
      <c r="A4014" s="339" t="s">
        <v>324</v>
      </c>
      <c r="B4014" s="339" t="s">
        <v>354</v>
      </c>
      <c r="C4014" s="340" t="s">
        <v>24</v>
      </c>
      <c r="D4014" s="341">
        <v>0</v>
      </c>
      <c r="E4014" s="506">
        <v>9564.0400000000009</v>
      </c>
      <c r="F4014" s="499"/>
      <c r="G4014" s="341">
        <v>0</v>
      </c>
    </row>
    <row r="4015" spans="1:7" hidden="1" x14ac:dyDescent="0.25">
      <c r="A4015" s="342" t="s">
        <v>324</v>
      </c>
      <c r="B4015" s="342" t="s">
        <v>355</v>
      </c>
      <c r="C4015" s="343" t="s">
        <v>25</v>
      </c>
      <c r="D4015" s="344">
        <v>0</v>
      </c>
      <c r="E4015" s="502">
        <v>9089.91</v>
      </c>
      <c r="F4015" s="499"/>
      <c r="G4015" s="344">
        <v>0</v>
      </c>
    </row>
    <row r="4016" spans="1:7" hidden="1" x14ac:dyDescent="0.25">
      <c r="A4016" s="342" t="s">
        <v>324</v>
      </c>
      <c r="B4016" s="342" t="s">
        <v>356</v>
      </c>
      <c r="C4016" s="343" t="s">
        <v>133</v>
      </c>
      <c r="D4016" s="344">
        <v>0</v>
      </c>
      <c r="E4016" s="502">
        <v>7287.48</v>
      </c>
      <c r="F4016" s="499"/>
      <c r="G4016" s="344">
        <v>0</v>
      </c>
    </row>
    <row r="4017" spans="1:7" hidden="1" x14ac:dyDescent="0.25">
      <c r="A4017" s="345" t="s">
        <v>2286</v>
      </c>
      <c r="B4017" s="345" t="s">
        <v>297</v>
      </c>
      <c r="C4017" s="346" t="s">
        <v>134</v>
      </c>
      <c r="D4017" s="347">
        <v>0</v>
      </c>
      <c r="E4017" s="503">
        <v>7287.48</v>
      </c>
      <c r="F4017" s="499"/>
      <c r="G4017" s="347">
        <v>0</v>
      </c>
    </row>
    <row r="4018" spans="1:7" hidden="1" x14ac:dyDescent="0.25">
      <c r="A4018" s="342" t="s">
        <v>324</v>
      </c>
      <c r="B4018" s="342" t="s">
        <v>361</v>
      </c>
      <c r="C4018" s="343" t="s">
        <v>135</v>
      </c>
      <c r="D4018" s="344">
        <v>0</v>
      </c>
      <c r="E4018" s="502">
        <v>600</v>
      </c>
      <c r="F4018" s="499"/>
      <c r="G4018" s="344">
        <v>0</v>
      </c>
    </row>
    <row r="4019" spans="1:7" hidden="1" x14ac:dyDescent="0.25">
      <c r="A4019" s="345" t="s">
        <v>2287</v>
      </c>
      <c r="B4019" s="345" t="s">
        <v>298</v>
      </c>
      <c r="C4019" s="346" t="s">
        <v>135</v>
      </c>
      <c r="D4019" s="347">
        <v>0</v>
      </c>
      <c r="E4019" s="503">
        <v>600</v>
      </c>
      <c r="F4019" s="499"/>
      <c r="G4019" s="347">
        <v>0</v>
      </c>
    </row>
    <row r="4020" spans="1:7" hidden="1" x14ac:dyDescent="0.25">
      <c r="A4020" s="342" t="s">
        <v>324</v>
      </c>
      <c r="B4020" s="342" t="s">
        <v>363</v>
      </c>
      <c r="C4020" s="343" t="s">
        <v>136</v>
      </c>
      <c r="D4020" s="344">
        <v>0</v>
      </c>
      <c r="E4020" s="502">
        <v>1202.43</v>
      </c>
      <c r="F4020" s="499"/>
      <c r="G4020" s="344">
        <v>0</v>
      </c>
    </row>
    <row r="4021" spans="1:7" hidden="1" x14ac:dyDescent="0.25">
      <c r="A4021" s="345" t="s">
        <v>2288</v>
      </c>
      <c r="B4021" s="345" t="s">
        <v>299</v>
      </c>
      <c r="C4021" s="346" t="s">
        <v>365</v>
      </c>
      <c r="D4021" s="347">
        <v>0</v>
      </c>
      <c r="E4021" s="503">
        <v>1202.43</v>
      </c>
      <c r="F4021" s="499"/>
      <c r="G4021" s="347">
        <v>0</v>
      </c>
    </row>
    <row r="4022" spans="1:7" hidden="1" x14ac:dyDescent="0.25">
      <c r="A4022" s="342" t="s">
        <v>324</v>
      </c>
      <c r="B4022" s="342" t="s">
        <v>366</v>
      </c>
      <c r="C4022" s="343" t="s">
        <v>38</v>
      </c>
      <c r="D4022" s="344">
        <v>0</v>
      </c>
      <c r="E4022" s="502">
        <v>474.13</v>
      </c>
      <c r="F4022" s="499"/>
      <c r="G4022" s="344">
        <v>0</v>
      </c>
    </row>
    <row r="4023" spans="1:7" hidden="1" x14ac:dyDescent="0.25">
      <c r="A4023" s="342" t="s">
        <v>324</v>
      </c>
      <c r="B4023" s="342" t="s">
        <v>367</v>
      </c>
      <c r="C4023" s="343" t="s">
        <v>138</v>
      </c>
      <c r="D4023" s="344">
        <v>0</v>
      </c>
      <c r="E4023" s="502">
        <v>474.13</v>
      </c>
      <c r="F4023" s="499"/>
      <c r="G4023" s="344">
        <v>0</v>
      </c>
    </row>
    <row r="4024" spans="1:7" hidden="1" x14ac:dyDescent="0.25">
      <c r="A4024" s="345" t="s">
        <v>2289</v>
      </c>
      <c r="B4024" s="345" t="s">
        <v>300</v>
      </c>
      <c r="C4024" s="346" t="s">
        <v>87</v>
      </c>
      <c r="D4024" s="347">
        <v>0</v>
      </c>
      <c r="E4024" s="503">
        <v>0</v>
      </c>
      <c r="F4024" s="499"/>
      <c r="G4024" s="347">
        <v>0</v>
      </c>
    </row>
    <row r="4025" spans="1:7" hidden="1" x14ac:dyDescent="0.25">
      <c r="A4025" s="345" t="s">
        <v>2290</v>
      </c>
      <c r="B4025" s="345" t="s">
        <v>301</v>
      </c>
      <c r="C4025" s="346" t="s">
        <v>371</v>
      </c>
      <c r="D4025" s="347">
        <v>0</v>
      </c>
      <c r="E4025" s="503">
        <v>474.13</v>
      </c>
      <c r="F4025" s="499"/>
      <c r="G4025" s="347">
        <v>0</v>
      </c>
    </row>
    <row r="4026" spans="1:7" hidden="1" x14ac:dyDescent="0.25">
      <c r="A4026" s="336" t="s">
        <v>352</v>
      </c>
      <c r="B4026" s="336" t="s">
        <v>1466</v>
      </c>
      <c r="C4026" s="337" t="s">
        <v>1467</v>
      </c>
      <c r="D4026" s="338">
        <v>0</v>
      </c>
      <c r="E4026" s="498">
        <v>2900.74</v>
      </c>
      <c r="F4026" s="499"/>
      <c r="G4026" s="338">
        <v>0</v>
      </c>
    </row>
    <row r="4027" spans="1:7" hidden="1" x14ac:dyDescent="0.25">
      <c r="A4027" s="339" t="s">
        <v>324</v>
      </c>
      <c r="B4027" s="339" t="s">
        <v>354</v>
      </c>
      <c r="C4027" s="340" t="s">
        <v>24</v>
      </c>
      <c r="D4027" s="341">
        <v>0</v>
      </c>
      <c r="E4027" s="506">
        <v>2900.74</v>
      </c>
      <c r="F4027" s="499"/>
      <c r="G4027" s="341">
        <v>0</v>
      </c>
    </row>
    <row r="4028" spans="1:7" hidden="1" x14ac:dyDescent="0.25">
      <c r="A4028" s="342" t="s">
        <v>324</v>
      </c>
      <c r="B4028" s="342" t="s">
        <v>355</v>
      </c>
      <c r="C4028" s="343" t="s">
        <v>25</v>
      </c>
      <c r="D4028" s="344">
        <v>0</v>
      </c>
      <c r="E4028" s="502">
        <v>2626.24</v>
      </c>
      <c r="F4028" s="499"/>
      <c r="G4028" s="344">
        <v>0</v>
      </c>
    </row>
    <row r="4029" spans="1:7" hidden="1" x14ac:dyDescent="0.25">
      <c r="A4029" s="342" t="s">
        <v>324</v>
      </c>
      <c r="B4029" s="342" t="s">
        <v>356</v>
      </c>
      <c r="C4029" s="343" t="s">
        <v>133</v>
      </c>
      <c r="D4029" s="344">
        <v>0</v>
      </c>
      <c r="E4029" s="502">
        <v>2125.52</v>
      </c>
      <c r="F4029" s="499"/>
      <c r="G4029" s="344">
        <v>0</v>
      </c>
    </row>
    <row r="4030" spans="1:7" hidden="1" x14ac:dyDescent="0.25">
      <c r="A4030" s="345" t="s">
        <v>2291</v>
      </c>
      <c r="B4030" s="345" t="s">
        <v>297</v>
      </c>
      <c r="C4030" s="346" t="s">
        <v>134</v>
      </c>
      <c r="D4030" s="347">
        <v>0</v>
      </c>
      <c r="E4030" s="503">
        <v>2125.52</v>
      </c>
      <c r="F4030" s="499"/>
      <c r="G4030" s="347">
        <v>0</v>
      </c>
    </row>
    <row r="4031" spans="1:7" hidden="1" x14ac:dyDescent="0.25">
      <c r="A4031" s="342" t="s">
        <v>324</v>
      </c>
      <c r="B4031" s="342" t="s">
        <v>361</v>
      </c>
      <c r="C4031" s="343" t="s">
        <v>135</v>
      </c>
      <c r="D4031" s="344">
        <v>0</v>
      </c>
      <c r="E4031" s="502">
        <v>150</v>
      </c>
      <c r="F4031" s="499"/>
      <c r="G4031" s="344">
        <v>0</v>
      </c>
    </row>
    <row r="4032" spans="1:7" hidden="1" x14ac:dyDescent="0.25">
      <c r="A4032" s="345" t="s">
        <v>2292</v>
      </c>
      <c r="B4032" s="345" t="s">
        <v>298</v>
      </c>
      <c r="C4032" s="346" t="s">
        <v>135</v>
      </c>
      <c r="D4032" s="347">
        <v>0</v>
      </c>
      <c r="E4032" s="503">
        <v>150</v>
      </c>
      <c r="F4032" s="499"/>
      <c r="G4032" s="347">
        <v>0</v>
      </c>
    </row>
    <row r="4033" spans="1:7" hidden="1" x14ac:dyDescent="0.25">
      <c r="A4033" s="342" t="s">
        <v>324</v>
      </c>
      <c r="B4033" s="342" t="s">
        <v>363</v>
      </c>
      <c r="C4033" s="343" t="s">
        <v>136</v>
      </c>
      <c r="D4033" s="344">
        <v>0</v>
      </c>
      <c r="E4033" s="502">
        <v>350.72</v>
      </c>
      <c r="F4033" s="499"/>
      <c r="G4033" s="344">
        <v>0</v>
      </c>
    </row>
    <row r="4034" spans="1:7" hidden="1" x14ac:dyDescent="0.25">
      <c r="A4034" s="345" t="s">
        <v>2293</v>
      </c>
      <c r="B4034" s="345" t="s">
        <v>299</v>
      </c>
      <c r="C4034" s="346" t="s">
        <v>365</v>
      </c>
      <c r="D4034" s="347">
        <v>0</v>
      </c>
      <c r="E4034" s="503">
        <v>350.72</v>
      </c>
      <c r="F4034" s="499"/>
      <c r="G4034" s="347">
        <v>0</v>
      </c>
    </row>
    <row r="4035" spans="1:7" hidden="1" x14ac:dyDescent="0.25">
      <c r="A4035" s="342" t="s">
        <v>324</v>
      </c>
      <c r="B4035" s="342" t="s">
        <v>366</v>
      </c>
      <c r="C4035" s="343" t="s">
        <v>38</v>
      </c>
      <c r="D4035" s="344">
        <v>0</v>
      </c>
      <c r="E4035" s="502">
        <v>274.5</v>
      </c>
      <c r="F4035" s="499"/>
      <c r="G4035" s="344">
        <v>0</v>
      </c>
    </row>
    <row r="4036" spans="1:7" hidden="1" x14ac:dyDescent="0.25">
      <c r="A4036" s="342" t="s">
        <v>324</v>
      </c>
      <c r="B4036" s="342" t="s">
        <v>367</v>
      </c>
      <c r="C4036" s="343" t="s">
        <v>138</v>
      </c>
      <c r="D4036" s="344">
        <v>0</v>
      </c>
      <c r="E4036" s="502">
        <v>274.5</v>
      </c>
      <c r="F4036" s="499"/>
      <c r="G4036" s="344">
        <v>0</v>
      </c>
    </row>
    <row r="4037" spans="1:7" hidden="1" x14ac:dyDescent="0.25">
      <c r="A4037" s="345" t="s">
        <v>2294</v>
      </c>
      <c r="B4037" s="345" t="s">
        <v>300</v>
      </c>
      <c r="C4037" s="346" t="s">
        <v>87</v>
      </c>
      <c r="D4037" s="347">
        <v>0</v>
      </c>
      <c r="E4037" s="503">
        <v>0</v>
      </c>
      <c r="F4037" s="499"/>
      <c r="G4037" s="347">
        <v>0</v>
      </c>
    </row>
    <row r="4038" spans="1:7" hidden="1" x14ac:dyDescent="0.25">
      <c r="A4038" s="345" t="s">
        <v>2295</v>
      </c>
      <c r="B4038" s="345" t="s">
        <v>301</v>
      </c>
      <c r="C4038" s="346" t="s">
        <v>371</v>
      </c>
      <c r="D4038" s="347">
        <v>0</v>
      </c>
      <c r="E4038" s="503">
        <v>274.5</v>
      </c>
      <c r="F4038" s="499"/>
      <c r="G4038" s="347">
        <v>0</v>
      </c>
    </row>
    <row r="4039" spans="1:7" hidden="1" x14ac:dyDescent="0.25">
      <c r="A4039" s="336" t="s">
        <v>352</v>
      </c>
      <c r="B4039" s="336" t="s">
        <v>1487</v>
      </c>
      <c r="C4039" s="337" t="s">
        <v>1488</v>
      </c>
      <c r="D4039" s="338">
        <v>0</v>
      </c>
      <c r="E4039" s="498">
        <v>9896.0400000000009</v>
      </c>
      <c r="F4039" s="499"/>
      <c r="G4039" s="338">
        <v>0</v>
      </c>
    </row>
    <row r="4040" spans="1:7" hidden="1" x14ac:dyDescent="0.25">
      <c r="A4040" s="339" t="s">
        <v>324</v>
      </c>
      <c r="B4040" s="339" t="s">
        <v>354</v>
      </c>
      <c r="C4040" s="340" t="s">
        <v>24</v>
      </c>
      <c r="D4040" s="341">
        <v>0</v>
      </c>
      <c r="E4040" s="506">
        <v>9896.0400000000009</v>
      </c>
      <c r="F4040" s="499"/>
      <c r="G4040" s="341">
        <v>0</v>
      </c>
    </row>
    <row r="4041" spans="1:7" hidden="1" x14ac:dyDescent="0.25">
      <c r="A4041" s="342" t="s">
        <v>324</v>
      </c>
      <c r="B4041" s="342" t="s">
        <v>355</v>
      </c>
      <c r="C4041" s="343" t="s">
        <v>25</v>
      </c>
      <c r="D4041" s="344">
        <v>0</v>
      </c>
      <c r="E4041" s="502">
        <v>9222.8700000000008</v>
      </c>
      <c r="F4041" s="499"/>
      <c r="G4041" s="344">
        <v>0</v>
      </c>
    </row>
    <row r="4042" spans="1:7" hidden="1" x14ac:dyDescent="0.25">
      <c r="A4042" s="342" t="s">
        <v>324</v>
      </c>
      <c r="B4042" s="342" t="s">
        <v>356</v>
      </c>
      <c r="C4042" s="343" t="s">
        <v>133</v>
      </c>
      <c r="D4042" s="344">
        <v>0</v>
      </c>
      <c r="E4042" s="502">
        <v>7401.6</v>
      </c>
      <c r="F4042" s="499"/>
      <c r="G4042" s="344">
        <v>0</v>
      </c>
    </row>
    <row r="4043" spans="1:7" hidden="1" x14ac:dyDescent="0.25">
      <c r="A4043" s="345" t="s">
        <v>2296</v>
      </c>
      <c r="B4043" s="345" t="s">
        <v>297</v>
      </c>
      <c r="C4043" s="346" t="s">
        <v>134</v>
      </c>
      <c r="D4043" s="347">
        <v>0</v>
      </c>
      <c r="E4043" s="503">
        <v>7401.6</v>
      </c>
      <c r="F4043" s="499"/>
      <c r="G4043" s="347">
        <v>0</v>
      </c>
    </row>
    <row r="4044" spans="1:7" hidden="1" x14ac:dyDescent="0.25">
      <c r="A4044" s="342" t="s">
        <v>324</v>
      </c>
      <c r="B4044" s="342" t="s">
        <v>361</v>
      </c>
      <c r="C4044" s="343" t="s">
        <v>135</v>
      </c>
      <c r="D4044" s="344">
        <v>0</v>
      </c>
      <c r="E4044" s="502">
        <v>600</v>
      </c>
      <c r="F4044" s="499"/>
      <c r="G4044" s="344">
        <v>0</v>
      </c>
    </row>
    <row r="4045" spans="1:7" hidden="1" x14ac:dyDescent="0.25">
      <c r="A4045" s="345" t="s">
        <v>2297</v>
      </c>
      <c r="B4045" s="345" t="s">
        <v>298</v>
      </c>
      <c r="C4045" s="346" t="s">
        <v>135</v>
      </c>
      <c r="D4045" s="347">
        <v>0</v>
      </c>
      <c r="E4045" s="503">
        <v>600</v>
      </c>
      <c r="F4045" s="499"/>
      <c r="G4045" s="347">
        <v>0</v>
      </c>
    </row>
    <row r="4046" spans="1:7" hidden="1" x14ac:dyDescent="0.25">
      <c r="A4046" s="342" t="s">
        <v>324</v>
      </c>
      <c r="B4046" s="342" t="s">
        <v>363</v>
      </c>
      <c r="C4046" s="343" t="s">
        <v>136</v>
      </c>
      <c r="D4046" s="344">
        <v>0</v>
      </c>
      <c r="E4046" s="502">
        <v>1221.27</v>
      </c>
      <c r="F4046" s="499"/>
      <c r="G4046" s="344">
        <v>0</v>
      </c>
    </row>
    <row r="4047" spans="1:7" hidden="1" x14ac:dyDescent="0.25">
      <c r="A4047" s="345" t="s">
        <v>2298</v>
      </c>
      <c r="B4047" s="345" t="s">
        <v>299</v>
      </c>
      <c r="C4047" s="346" t="s">
        <v>365</v>
      </c>
      <c r="D4047" s="347">
        <v>0</v>
      </c>
      <c r="E4047" s="503">
        <v>1221.27</v>
      </c>
      <c r="F4047" s="499"/>
      <c r="G4047" s="347">
        <v>0</v>
      </c>
    </row>
    <row r="4048" spans="1:7" hidden="1" x14ac:dyDescent="0.25">
      <c r="A4048" s="342" t="s">
        <v>324</v>
      </c>
      <c r="B4048" s="342" t="s">
        <v>366</v>
      </c>
      <c r="C4048" s="343" t="s">
        <v>38</v>
      </c>
      <c r="D4048" s="344">
        <v>0</v>
      </c>
      <c r="E4048" s="502">
        <v>673.17</v>
      </c>
      <c r="F4048" s="499"/>
      <c r="G4048" s="344">
        <v>0</v>
      </c>
    </row>
    <row r="4049" spans="1:7" hidden="1" x14ac:dyDescent="0.25">
      <c r="A4049" s="342" t="s">
        <v>324</v>
      </c>
      <c r="B4049" s="342" t="s">
        <v>367</v>
      </c>
      <c r="C4049" s="343" t="s">
        <v>138</v>
      </c>
      <c r="D4049" s="344">
        <v>0</v>
      </c>
      <c r="E4049" s="502">
        <v>673.17</v>
      </c>
      <c r="F4049" s="499"/>
      <c r="G4049" s="344">
        <v>0</v>
      </c>
    </row>
    <row r="4050" spans="1:7" hidden="1" x14ac:dyDescent="0.25">
      <c r="A4050" s="345" t="s">
        <v>2299</v>
      </c>
      <c r="B4050" s="345" t="s">
        <v>300</v>
      </c>
      <c r="C4050" s="346" t="s">
        <v>87</v>
      </c>
      <c r="D4050" s="347">
        <v>0</v>
      </c>
      <c r="E4050" s="503">
        <v>0</v>
      </c>
      <c r="F4050" s="499"/>
      <c r="G4050" s="347">
        <v>0</v>
      </c>
    </row>
    <row r="4051" spans="1:7" hidden="1" x14ac:dyDescent="0.25">
      <c r="A4051" s="345" t="s">
        <v>2300</v>
      </c>
      <c r="B4051" s="345" t="s">
        <v>301</v>
      </c>
      <c r="C4051" s="346" t="s">
        <v>371</v>
      </c>
      <c r="D4051" s="347">
        <v>0</v>
      </c>
      <c r="E4051" s="503">
        <v>673.17</v>
      </c>
      <c r="F4051" s="499"/>
      <c r="G4051" s="347">
        <v>0</v>
      </c>
    </row>
    <row r="4052" spans="1:7" hidden="1" x14ac:dyDescent="0.25">
      <c r="A4052" s="336" t="s">
        <v>352</v>
      </c>
      <c r="B4052" s="336" t="s">
        <v>1526</v>
      </c>
      <c r="C4052" s="337" t="s">
        <v>1527</v>
      </c>
      <c r="D4052" s="338">
        <v>0</v>
      </c>
      <c r="E4052" s="498">
        <v>4417.7299999999996</v>
      </c>
      <c r="F4052" s="499"/>
      <c r="G4052" s="338">
        <v>0</v>
      </c>
    </row>
    <row r="4053" spans="1:7" hidden="1" x14ac:dyDescent="0.25">
      <c r="A4053" s="339" t="s">
        <v>324</v>
      </c>
      <c r="B4053" s="339" t="s">
        <v>354</v>
      </c>
      <c r="C4053" s="340" t="s">
        <v>24</v>
      </c>
      <c r="D4053" s="341">
        <v>0</v>
      </c>
      <c r="E4053" s="506">
        <v>4417.7299999999996</v>
      </c>
      <c r="F4053" s="499"/>
      <c r="G4053" s="341">
        <v>0</v>
      </c>
    </row>
    <row r="4054" spans="1:7" hidden="1" x14ac:dyDescent="0.25">
      <c r="A4054" s="342" t="s">
        <v>324</v>
      </c>
      <c r="B4054" s="342" t="s">
        <v>355</v>
      </c>
      <c r="C4054" s="343" t="s">
        <v>25</v>
      </c>
      <c r="D4054" s="344">
        <v>0</v>
      </c>
      <c r="E4054" s="502">
        <v>4174.7299999999996</v>
      </c>
      <c r="F4054" s="499"/>
      <c r="G4054" s="344">
        <v>0</v>
      </c>
    </row>
    <row r="4055" spans="1:7" hidden="1" x14ac:dyDescent="0.25">
      <c r="A4055" s="342" t="s">
        <v>324</v>
      </c>
      <c r="B4055" s="342" t="s">
        <v>356</v>
      </c>
      <c r="C4055" s="343" t="s">
        <v>133</v>
      </c>
      <c r="D4055" s="344">
        <v>0</v>
      </c>
      <c r="E4055" s="502">
        <v>3325.94</v>
      </c>
      <c r="F4055" s="499"/>
      <c r="G4055" s="344">
        <v>0</v>
      </c>
    </row>
    <row r="4056" spans="1:7" hidden="1" x14ac:dyDescent="0.25">
      <c r="A4056" s="345" t="s">
        <v>2301</v>
      </c>
      <c r="B4056" s="345" t="s">
        <v>297</v>
      </c>
      <c r="C4056" s="346" t="s">
        <v>134</v>
      </c>
      <c r="D4056" s="347">
        <v>0</v>
      </c>
      <c r="E4056" s="503">
        <v>3325.94</v>
      </c>
      <c r="F4056" s="499"/>
      <c r="G4056" s="347">
        <v>0</v>
      </c>
    </row>
    <row r="4057" spans="1:7" hidden="1" x14ac:dyDescent="0.25">
      <c r="A4057" s="342" t="s">
        <v>324</v>
      </c>
      <c r="B4057" s="342" t="s">
        <v>361</v>
      </c>
      <c r="C4057" s="343" t="s">
        <v>135</v>
      </c>
      <c r="D4057" s="344">
        <v>0</v>
      </c>
      <c r="E4057" s="502">
        <v>300</v>
      </c>
      <c r="F4057" s="499"/>
      <c r="G4057" s="344">
        <v>0</v>
      </c>
    </row>
    <row r="4058" spans="1:7" hidden="1" x14ac:dyDescent="0.25">
      <c r="A4058" s="345" t="s">
        <v>2302</v>
      </c>
      <c r="B4058" s="345" t="s">
        <v>298</v>
      </c>
      <c r="C4058" s="346" t="s">
        <v>135</v>
      </c>
      <c r="D4058" s="347">
        <v>0</v>
      </c>
      <c r="E4058" s="503">
        <v>300</v>
      </c>
      <c r="F4058" s="499"/>
      <c r="G4058" s="347">
        <v>0</v>
      </c>
    </row>
    <row r="4059" spans="1:7" hidden="1" x14ac:dyDescent="0.25">
      <c r="A4059" s="342" t="s">
        <v>324</v>
      </c>
      <c r="B4059" s="342" t="s">
        <v>363</v>
      </c>
      <c r="C4059" s="343" t="s">
        <v>136</v>
      </c>
      <c r="D4059" s="344">
        <v>0</v>
      </c>
      <c r="E4059" s="502">
        <v>548.79</v>
      </c>
      <c r="F4059" s="499"/>
      <c r="G4059" s="344">
        <v>0</v>
      </c>
    </row>
    <row r="4060" spans="1:7" hidden="1" x14ac:dyDescent="0.25">
      <c r="A4060" s="345" t="s">
        <v>2303</v>
      </c>
      <c r="B4060" s="345" t="s">
        <v>299</v>
      </c>
      <c r="C4060" s="346" t="s">
        <v>365</v>
      </c>
      <c r="D4060" s="347">
        <v>0</v>
      </c>
      <c r="E4060" s="503">
        <v>548.79</v>
      </c>
      <c r="F4060" s="499"/>
      <c r="G4060" s="347">
        <v>0</v>
      </c>
    </row>
    <row r="4061" spans="1:7" hidden="1" x14ac:dyDescent="0.25">
      <c r="A4061" s="342" t="s">
        <v>324</v>
      </c>
      <c r="B4061" s="342" t="s">
        <v>366</v>
      </c>
      <c r="C4061" s="343" t="s">
        <v>38</v>
      </c>
      <c r="D4061" s="344">
        <v>0</v>
      </c>
      <c r="E4061" s="502">
        <v>243</v>
      </c>
      <c r="F4061" s="499"/>
      <c r="G4061" s="344">
        <v>0</v>
      </c>
    </row>
    <row r="4062" spans="1:7" hidden="1" x14ac:dyDescent="0.25">
      <c r="A4062" s="342" t="s">
        <v>324</v>
      </c>
      <c r="B4062" s="342" t="s">
        <v>367</v>
      </c>
      <c r="C4062" s="343" t="s">
        <v>138</v>
      </c>
      <c r="D4062" s="344">
        <v>0</v>
      </c>
      <c r="E4062" s="502">
        <v>243</v>
      </c>
      <c r="F4062" s="499"/>
      <c r="G4062" s="344">
        <v>0</v>
      </c>
    </row>
    <row r="4063" spans="1:7" hidden="1" x14ac:dyDescent="0.25">
      <c r="A4063" s="345" t="s">
        <v>2304</v>
      </c>
      <c r="B4063" s="345" t="s">
        <v>300</v>
      </c>
      <c r="C4063" s="346" t="s">
        <v>87</v>
      </c>
      <c r="D4063" s="347">
        <v>0</v>
      </c>
      <c r="E4063" s="503">
        <v>0</v>
      </c>
      <c r="F4063" s="499"/>
      <c r="G4063" s="347">
        <v>0</v>
      </c>
    </row>
    <row r="4064" spans="1:7" hidden="1" x14ac:dyDescent="0.25">
      <c r="A4064" s="345" t="s">
        <v>2305</v>
      </c>
      <c r="B4064" s="345" t="s">
        <v>301</v>
      </c>
      <c r="C4064" s="346" t="s">
        <v>371</v>
      </c>
      <c r="D4064" s="347">
        <v>0</v>
      </c>
      <c r="E4064" s="503">
        <v>243</v>
      </c>
      <c r="F4064" s="499"/>
      <c r="G4064" s="347">
        <v>0</v>
      </c>
    </row>
    <row r="4065" spans="1:7" hidden="1" x14ac:dyDescent="0.25">
      <c r="A4065" s="336" t="s">
        <v>352</v>
      </c>
      <c r="B4065" s="336" t="s">
        <v>967</v>
      </c>
      <c r="C4065" s="337" t="s">
        <v>968</v>
      </c>
      <c r="D4065" s="338">
        <v>0</v>
      </c>
      <c r="E4065" s="498">
        <v>1471.23</v>
      </c>
      <c r="F4065" s="499"/>
      <c r="G4065" s="338">
        <v>0</v>
      </c>
    </row>
    <row r="4066" spans="1:7" hidden="1" x14ac:dyDescent="0.25">
      <c r="A4066" s="339" t="s">
        <v>324</v>
      </c>
      <c r="B4066" s="339" t="s">
        <v>354</v>
      </c>
      <c r="C4066" s="340" t="s">
        <v>24</v>
      </c>
      <c r="D4066" s="341">
        <v>0</v>
      </c>
      <c r="E4066" s="506">
        <v>1471.23</v>
      </c>
      <c r="F4066" s="499"/>
      <c r="G4066" s="341">
        <v>0</v>
      </c>
    </row>
    <row r="4067" spans="1:7" hidden="1" x14ac:dyDescent="0.25">
      <c r="A4067" s="342" t="s">
        <v>324</v>
      </c>
      <c r="B4067" s="342" t="s">
        <v>355</v>
      </c>
      <c r="C4067" s="343" t="s">
        <v>25</v>
      </c>
      <c r="D4067" s="344">
        <v>0</v>
      </c>
      <c r="E4067" s="502">
        <v>1471.23</v>
      </c>
      <c r="F4067" s="499"/>
      <c r="G4067" s="344">
        <v>0</v>
      </c>
    </row>
    <row r="4068" spans="1:7" hidden="1" x14ac:dyDescent="0.25">
      <c r="A4068" s="342" t="s">
        <v>324</v>
      </c>
      <c r="B4068" s="342" t="s">
        <v>356</v>
      </c>
      <c r="C4068" s="343" t="s">
        <v>133</v>
      </c>
      <c r="D4068" s="344">
        <v>0</v>
      </c>
      <c r="E4068" s="502">
        <v>1214.58</v>
      </c>
      <c r="F4068" s="499"/>
      <c r="G4068" s="344">
        <v>0</v>
      </c>
    </row>
    <row r="4069" spans="1:7" hidden="1" x14ac:dyDescent="0.25">
      <c r="A4069" s="345" t="s">
        <v>2306</v>
      </c>
      <c r="B4069" s="345" t="s">
        <v>297</v>
      </c>
      <c r="C4069" s="346" t="s">
        <v>134</v>
      </c>
      <c r="D4069" s="347">
        <v>0</v>
      </c>
      <c r="E4069" s="503">
        <v>1214.58</v>
      </c>
      <c r="F4069" s="499"/>
      <c r="G4069" s="347">
        <v>0</v>
      </c>
    </row>
    <row r="4070" spans="1:7" hidden="1" x14ac:dyDescent="0.25">
      <c r="A4070" s="342" t="s">
        <v>324</v>
      </c>
      <c r="B4070" s="342" t="s">
        <v>361</v>
      </c>
      <c r="C4070" s="343" t="s">
        <v>135</v>
      </c>
      <c r="D4070" s="344">
        <v>0</v>
      </c>
      <c r="E4070" s="502">
        <v>56.25</v>
      </c>
      <c r="F4070" s="499"/>
      <c r="G4070" s="344">
        <v>0</v>
      </c>
    </row>
    <row r="4071" spans="1:7" hidden="1" x14ac:dyDescent="0.25">
      <c r="A4071" s="345" t="s">
        <v>2307</v>
      </c>
      <c r="B4071" s="345" t="s">
        <v>298</v>
      </c>
      <c r="C4071" s="346" t="s">
        <v>135</v>
      </c>
      <c r="D4071" s="347">
        <v>0</v>
      </c>
      <c r="E4071" s="503">
        <v>56.25</v>
      </c>
      <c r="F4071" s="499"/>
      <c r="G4071" s="347">
        <v>0</v>
      </c>
    </row>
    <row r="4072" spans="1:7" hidden="1" x14ac:dyDescent="0.25">
      <c r="A4072" s="342" t="s">
        <v>324</v>
      </c>
      <c r="B4072" s="342" t="s">
        <v>363</v>
      </c>
      <c r="C4072" s="343" t="s">
        <v>136</v>
      </c>
      <c r="D4072" s="344">
        <v>0</v>
      </c>
      <c r="E4072" s="502">
        <v>200.4</v>
      </c>
      <c r="F4072" s="499"/>
      <c r="G4072" s="344">
        <v>0</v>
      </c>
    </row>
    <row r="4073" spans="1:7" hidden="1" x14ac:dyDescent="0.25">
      <c r="A4073" s="345" t="s">
        <v>2308</v>
      </c>
      <c r="B4073" s="345" t="s">
        <v>299</v>
      </c>
      <c r="C4073" s="346" t="s">
        <v>365</v>
      </c>
      <c r="D4073" s="347">
        <v>0</v>
      </c>
      <c r="E4073" s="503">
        <v>200.4</v>
      </c>
      <c r="F4073" s="499"/>
      <c r="G4073" s="347">
        <v>0</v>
      </c>
    </row>
    <row r="4074" spans="1:7" hidden="1" x14ac:dyDescent="0.25">
      <c r="A4074" s="342" t="s">
        <v>324</v>
      </c>
      <c r="B4074" s="342" t="s">
        <v>366</v>
      </c>
      <c r="C4074" s="343" t="s">
        <v>38</v>
      </c>
      <c r="D4074" s="344">
        <v>0</v>
      </c>
      <c r="E4074" s="502">
        <v>0</v>
      </c>
      <c r="F4074" s="499"/>
      <c r="G4074" s="344">
        <v>0</v>
      </c>
    </row>
    <row r="4075" spans="1:7" hidden="1" x14ac:dyDescent="0.25">
      <c r="A4075" s="342" t="s">
        <v>324</v>
      </c>
      <c r="B4075" s="342" t="s">
        <v>367</v>
      </c>
      <c r="C4075" s="343" t="s">
        <v>138</v>
      </c>
      <c r="D4075" s="344">
        <v>0</v>
      </c>
      <c r="E4075" s="502">
        <v>0</v>
      </c>
      <c r="F4075" s="499"/>
      <c r="G4075" s="344">
        <v>0</v>
      </c>
    </row>
    <row r="4076" spans="1:7" hidden="1" x14ac:dyDescent="0.25">
      <c r="A4076" s="345" t="s">
        <v>2309</v>
      </c>
      <c r="B4076" s="345" t="s">
        <v>300</v>
      </c>
      <c r="C4076" s="346" t="s">
        <v>87</v>
      </c>
      <c r="D4076" s="347">
        <v>0</v>
      </c>
      <c r="E4076" s="503">
        <v>0</v>
      </c>
      <c r="F4076" s="499"/>
      <c r="G4076" s="347">
        <v>0</v>
      </c>
    </row>
    <row r="4077" spans="1:7" hidden="1" x14ac:dyDescent="0.25">
      <c r="A4077" s="345" t="s">
        <v>2310</v>
      </c>
      <c r="B4077" s="345" t="s">
        <v>301</v>
      </c>
      <c r="C4077" s="346" t="s">
        <v>371</v>
      </c>
      <c r="D4077" s="347">
        <v>0</v>
      </c>
      <c r="E4077" s="503">
        <v>0</v>
      </c>
      <c r="F4077" s="499"/>
      <c r="G4077" s="347">
        <v>0</v>
      </c>
    </row>
    <row r="4078" spans="1:7" hidden="1" x14ac:dyDescent="0.25">
      <c r="A4078" s="336" t="s">
        <v>352</v>
      </c>
      <c r="B4078" s="336" t="s">
        <v>991</v>
      </c>
      <c r="C4078" s="337" t="s">
        <v>992</v>
      </c>
      <c r="D4078" s="338">
        <v>0</v>
      </c>
      <c r="E4078" s="498">
        <v>11002.29</v>
      </c>
      <c r="F4078" s="499"/>
      <c r="G4078" s="338">
        <v>0</v>
      </c>
    </row>
    <row r="4079" spans="1:7" hidden="1" x14ac:dyDescent="0.25">
      <c r="A4079" s="339" t="s">
        <v>324</v>
      </c>
      <c r="B4079" s="339" t="s">
        <v>354</v>
      </c>
      <c r="C4079" s="340" t="s">
        <v>24</v>
      </c>
      <c r="D4079" s="341">
        <v>0</v>
      </c>
      <c r="E4079" s="506">
        <v>11002.29</v>
      </c>
      <c r="F4079" s="499"/>
      <c r="G4079" s="341">
        <v>0</v>
      </c>
    </row>
    <row r="4080" spans="1:7" hidden="1" x14ac:dyDescent="0.25">
      <c r="A4080" s="342" t="s">
        <v>324</v>
      </c>
      <c r="B4080" s="342" t="s">
        <v>355</v>
      </c>
      <c r="C4080" s="343" t="s">
        <v>25</v>
      </c>
      <c r="D4080" s="344">
        <v>0</v>
      </c>
      <c r="E4080" s="502">
        <v>10592.98</v>
      </c>
      <c r="F4080" s="499"/>
      <c r="G4080" s="344">
        <v>0</v>
      </c>
    </row>
    <row r="4081" spans="1:7" hidden="1" x14ac:dyDescent="0.25">
      <c r="A4081" s="342" t="s">
        <v>324</v>
      </c>
      <c r="B4081" s="342" t="s">
        <v>356</v>
      </c>
      <c r="C4081" s="343" t="s">
        <v>133</v>
      </c>
      <c r="D4081" s="344">
        <v>0</v>
      </c>
      <c r="E4081" s="502">
        <v>8541.6200000000008</v>
      </c>
      <c r="F4081" s="499"/>
      <c r="G4081" s="344">
        <v>0</v>
      </c>
    </row>
    <row r="4082" spans="1:7" hidden="1" x14ac:dyDescent="0.25">
      <c r="A4082" s="345" t="s">
        <v>2311</v>
      </c>
      <c r="B4082" s="345" t="s">
        <v>297</v>
      </c>
      <c r="C4082" s="346" t="s">
        <v>134</v>
      </c>
      <c r="D4082" s="347">
        <v>0</v>
      </c>
      <c r="E4082" s="503">
        <v>8541.6200000000008</v>
      </c>
      <c r="F4082" s="499"/>
      <c r="G4082" s="347">
        <v>0</v>
      </c>
    </row>
    <row r="4083" spans="1:7" hidden="1" x14ac:dyDescent="0.25">
      <c r="A4083" s="342" t="s">
        <v>324</v>
      </c>
      <c r="B4083" s="342" t="s">
        <v>361</v>
      </c>
      <c r="C4083" s="343" t="s">
        <v>135</v>
      </c>
      <c r="D4083" s="344">
        <v>0</v>
      </c>
      <c r="E4083" s="502">
        <v>900</v>
      </c>
      <c r="F4083" s="499"/>
      <c r="G4083" s="344">
        <v>0</v>
      </c>
    </row>
    <row r="4084" spans="1:7" hidden="1" x14ac:dyDescent="0.25">
      <c r="A4084" s="345" t="s">
        <v>2312</v>
      </c>
      <c r="B4084" s="345" t="s">
        <v>298</v>
      </c>
      <c r="C4084" s="346" t="s">
        <v>135</v>
      </c>
      <c r="D4084" s="347">
        <v>0</v>
      </c>
      <c r="E4084" s="503">
        <v>900</v>
      </c>
      <c r="F4084" s="499"/>
      <c r="G4084" s="347">
        <v>0</v>
      </c>
    </row>
    <row r="4085" spans="1:7" hidden="1" x14ac:dyDescent="0.25">
      <c r="A4085" s="342" t="s">
        <v>324</v>
      </c>
      <c r="B4085" s="342" t="s">
        <v>363</v>
      </c>
      <c r="C4085" s="343" t="s">
        <v>136</v>
      </c>
      <c r="D4085" s="344">
        <v>0</v>
      </c>
      <c r="E4085" s="502">
        <v>1151.3599999999999</v>
      </c>
      <c r="F4085" s="499"/>
      <c r="G4085" s="344">
        <v>0</v>
      </c>
    </row>
    <row r="4086" spans="1:7" hidden="1" x14ac:dyDescent="0.25">
      <c r="A4086" s="345" t="s">
        <v>2313</v>
      </c>
      <c r="B4086" s="345" t="s">
        <v>299</v>
      </c>
      <c r="C4086" s="346" t="s">
        <v>365</v>
      </c>
      <c r="D4086" s="347">
        <v>0</v>
      </c>
      <c r="E4086" s="503">
        <v>1151.3599999999999</v>
      </c>
      <c r="F4086" s="499"/>
      <c r="G4086" s="347">
        <v>0</v>
      </c>
    </row>
    <row r="4087" spans="1:7" hidden="1" x14ac:dyDescent="0.25">
      <c r="A4087" s="342" t="s">
        <v>324</v>
      </c>
      <c r="B4087" s="342" t="s">
        <v>366</v>
      </c>
      <c r="C4087" s="343" t="s">
        <v>38</v>
      </c>
      <c r="D4087" s="344">
        <v>0</v>
      </c>
      <c r="E4087" s="502">
        <v>409.31</v>
      </c>
      <c r="F4087" s="499"/>
      <c r="G4087" s="344">
        <v>0</v>
      </c>
    </row>
    <row r="4088" spans="1:7" hidden="1" x14ac:dyDescent="0.25">
      <c r="A4088" s="342" t="s">
        <v>324</v>
      </c>
      <c r="B4088" s="342" t="s">
        <v>367</v>
      </c>
      <c r="C4088" s="343" t="s">
        <v>138</v>
      </c>
      <c r="D4088" s="344">
        <v>0</v>
      </c>
      <c r="E4088" s="502">
        <v>409.31</v>
      </c>
      <c r="F4088" s="499"/>
      <c r="G4088" s="344">
        <v>0</v>
      </c>
    </row>
    <row r="4089" spans="1:7" hidden="1" x14ac:dyDescent="0.25">
      <c r="A4089" s="345" t="s">
        <v>2314</v>
      </c>
      <c r="B4089" s="345" t="s">
        <v>300</v>
      </c>
      <c r="C4089" s="346" t="s">
        <v>87</v>
      </c>
      <c r="D4089" s="347">
        <v>0</v>
      </c>
      <c r="E4089" s="503">
        <v>45</v>
      </c>
      <c r="F4089" s="499"/>
      <c r="G4089" s="347">
        <v>0</v>
      </c>
    </row>
    <row r="4090" spans="1:7" hidden="1" x14ac:dyDescent="0.25">
      <c r="A4090" s="345" t="s">
        <v>2315</v>
      </c>
      <c r="B4090" s="345" t="s">
        <v>301</v>
      </c>
      <c r="C4090" s="346" t="s">
        <v>371</v>
      </c>
      <c r="D4090" s="347">
        <v>0</v>
      </c>
      <c r="E4090" s="503">
        <v>364.31</v>
      </c>
      <c r="F4090" s="499"/>
      <c r="G4090" s="347">
        <v>0</v>
      </c>
    </row>
    <row r="4091" spans="1:7" hidden="1" x14ac:dyDescent="0.25">
      <c r="A4091" s="336" t="s">
        <v>352</v>
      </c>
      <c r="B4091" s="336" t="s">
        <v>1016</v>
      </c>
      <c r="C4091" s="337" t="s">
        <v>1017</v>
      </c>
      <c r="D4091" s="338">
        <v>0</v>
      </c>
      <c r="E4091" s="498">
        <v>6510.43</v>
      </c>
      <c r="F4091" s="499"/>
      <c r="G4091" s="338">
        <v>0</v>
      </c>
    </row>
    <row r="4092" spans="1:7" hidden="1" x14ac:dyDescent="0.25">
      <c r="A4092" s="339" t="s">
        <v>324</v>
      </c>
      <c r="B4092" s="339" t="s">
        <v>354</v>
      </c>
      <c r="C4092" s="340" t="s">
        <v>24</v>
      </c>
      <c r="D4092" s="341">
        <v>0</v>
      </c>
      <c r="E4092" s="506">
        <v>6510.43</v>
      </c>
      <c r="F4092" s="499"/>
      <c r="G4092" s="341">
        <v>0</v>
      </c>
    </row>
    <row r="4093" spans="1:7" hidden="1" x14ac:dyDescent="0.25">
      <c r="A4093" s="342" t="s">
        <v>324</v>
      </c>
      <c r="B4093" s="342" t="s">
        <v>355</v>
      </c>
      <c r="C4093" s="343" t="s">
        <v>25</v>
      </c>
      <c r="D4093" s="344">
        <v>0</v>
      </c>
      <c r="E4093" s="502">
        <v>6242.55</v>
      </c>
      <c r="F4093" s="499"/>
      <c r="G4093" s="344">
        <v>0</v>
      </c>
    </row>
    <row r="4094" spans="1:7" hidden="1" x14ac:dyDescent="0.25">
      <c r="A4094" s="342" t="s">
        <v>324</v>
      </c>
      <c r="B4094" s="342" t="s">
        <v>356</v>
      </c>
      <c r="C4094" s="343" t="s">
        <v>133</v>
      </c>
      <c r="D4094" s="344">
        <v>0</v>
      </c>
      <c r="E4094" s="502">
        <v>4972.1400000000003</v>
      </c>
      <c r="F4094" s="499"/>
      <c r="G4094" s="344">
        <v>0</v>
      </c>
    </row>
    <row r="4095" spans="1:7" hidden="1" x14ac:dyDescent="0.25">
      <c r="A4095" s="345" t="s">
        <v>2316</v>
      </c>
      <c r="B4095" s="345" t="s">
        <v>297</v>
      </c>
      <c r="C4095" s="346" t="s">
        <v>134</v>
      </c>
      <c r="D4095" s="347">
        <v>0</v>
      </c>
      <c r="E4095" s="503">
        <v>4972.1400000000003</v>
      </c>
      <c r="F4095" s="499"/>
      <c r="G4095" s="347">
        <v>0</v>
      </c>
    </row>
    <row r="4096" spans="1:7" hidden="1" x14ac:dyDescent="0.25">
      <c r="A4096" s="342" t="s">
        <v>324</v>
      </c>
      <c r="B4096" s="342" t="s">
        <v>361</v>
      </c>
      <c r="C4096" s="343" t="s">
        <v>135</v>
      </c>
      <c r="D4096" s="344">
        <v>0</v>
      </c>
      <c r="E4096" s="502">
        <v>450</v>
      </c>
      <c r="F4096" s="499"/>
      <c r="G4096" s="344">
        <v>0</v>
      </c>
    </row>
    <row r="4097" spans="1:7" hidden="1" x14ac:dyDescent="0.25">
      <c r="A4097" s="345" t="s">
        <v>2317</v>
      </c>
      <c r="B4097" s="345" t="s">
        <v>298</v>
      </c>
      <c r="C4097" s="346" t="s">
        <v>135</v>
      </c>
      <c r="D4097" s="347">
        <v>0</v>
      </c>
      <c r="E4097" s="503">
        <v>450</v>
      </c>
      <c r="F4097" s="499"/>
      <c r="G4097" s="347">
        <v>0</v>
      </c>
    </row>
    <row r="4098" spans="1:7" hidden="1" x14ac:dyDescent="0.25">
      <c r="A4098" s="342" t="s">
        <v>324</v>
      </c>
      <c r="B4098" s="342" t="s">
        <v>363</v>
      </c>
      <c r="C4098" s="343" t="s">
        <v>136</v>
      </c>
      <c r="D4098" s="344">
        <v>0</v>
      </c>
      <c r="E4098" s="502">
        <v>820.41</v>
      </c>
      <c r="F4098" s="499"/>
      <c r="G4098" s="344">
        <v>0</v>
      </c>
    </row>
    <row r="4099" spans="1:7" hidden="1" x14ac:dyDescent="0.25">
      <c r="A4099" s="345" t="s">
        <v>2318</v>
      </c>
      <c r="B4099" s="345" t="s">
        <v>299</v>
      </c>
      <c r="C4099" s="346" t="s">
        <v>365</v>
      </c>
      <c r="D4099" s="347">
        <v>0</v>
      </c>
      <c r="E4099" s="503">
        <v>820.41</v>
      </c>
      <c r="F4099" s="499"/>
      <c r="G4099" s="347">
        <v>0</v>
      </c>
    </row>
    <row r="4100" spans="1:7" hidden="1" x14ac:dyDescent="0.25">
      <c r="A4100" s="342" t="s">
        <v>324</v>
      </c>
      <c r="B4100" s="342" t="s">
        <v>366</v>
      </c>
      <c r="C4100" s="343" t="s">
        <v>38</v>
      </c>
      <c r="D4100" s="344">
        <v>0</v>
      </c>
      <c r="E4100" s="502">
        <v>267.88</v>
      </c>
      <c r="F4100" s="499"/>
      <c r="G4100" s="344">
        <v>0</v>
      </c>
    </row>
    <row r="4101" spans="1:7" hidden="1" x14ac:dyDescent="0.25">
      <c r="A4101" s="342" t="s">
        <v>324</v>
      </c>
      <c r="B4101" s="342" t="s">
        <v>367</v>
      </c>
      <c r="C4101" s="343" t="s">
        <v>138</v>
      </c>
      <c r="D4101" s="344">
        <v>0</v>
      </c>
      <c r="E4101" s="502">
        <v>267.88</v>
      </c>
      <c r="F4101" s="499"/>
      <c r="G4101" s="344">
        <v>0</v>
      </c>
    </row>
    <row r="4102" spans="1:7" hidden="1" x14ac:dyDescent="0.25">
      <c r="A4102" s="345" t="s">
        <v>2319</v>
      </c>
      <c r="B4102" s="345" t="s">
        <v>300</v>
      </c>
      <c r="C4102" s="346" t="s">
        <v>87</v>
      </c>
      <c r="D4102" s="347">
        <v>0</v>
      </c>
      <c r="E4102" s="503">
        <v>30</v>
      </c>
      <c r="F4102" s="499"/>
      <c r="G4102" s="347">
        <v>0</v>
      </c>
    </row>
    <row r="4103" spans="1:7" hidden="1" x14ac:dyDescent="0.25">
      <c r="A4103" s="345" t="s">
        <v>2320</v>
      </c>
      <c r="B4103" s="345" t="s">
        <v>301</v>
      </c>
      <c r="C4103" s="346" t="s">
        <v>371</v>
      </c>
      <c r="D4103" s="347">
        <v>0</v>
      </c>
      <c r="E4103" s="503">
        <v>237.88</v>
      </c>
      <c r="F4103" s="499"/>
      <c r="G4103" s="347">
        <v>0</v>
      </c>
    </row>
    <row r="4104" spans="1:7" hidden="1" x14ac:dyDescent="0.25">
      <c r="A4104" s="336" t="s">
        <v>352</v>
      </c>
      <c r="B4104" s="336" t="s">
        <v>1035</v>
      </c>
      <c r="C4104" s="337" t="s">
        <v>1036</v>
      </c>
      <c r="D4104" s="338">
        <v>0</v>
      </c>
      <c r="E4104" s="498">
        <v>20189.7</v>
      </c>
      <c r="F4104" s="499"/>
      <c r="G4104" s="338">
        <v>0</v>
      </c>
    </row>
    <row r="4105" spans="1:7" hidden="1" x14ac:dyDescent="0.25">
      <c r="A4105" s="339" t="s">
        <v>324</v>
      </c>
      <c r="B4105" s="339" t="s">
        <v>354</v>
      </c>
      <c r="C4105" s="340" t="s">
        <v>24</v>
      </c>
      <c r="D4105" s="341">
        <v>0</v>
      </c>
      <c r="E4105" s="506">
        <v>20189.7</v>
      </c>
      <c r="F4105" s="499"/>
      <c r="G4105" s="341">
        <v>0</v>
      </c>
    </row>
    <row r="4106" spans="1:7" hidden="1" x14ac:dyDescent="0.25">
      <c r="A4106" s="342" t="s">
        <v>324</v>
      </c>
      <c r="B4106" s="342" t="s">
        <v>355</v>
      </c>
      <c r="C4106" s="343" t="s">
        <v>25</v>
      </c>
      <c r="D4106" s="344">
        <v>0</v>
      </c>
      <c r="E4106" s="502">
        <v>18463.47</v>
      </c>
      <c r="F4106" s="499"/>
      <c r="G4106" s="344">
        <v>0</v>
      </c>
    </row>
    <row r="4107" spans="1:7" hidden="1" x14ac:dyDescent="0.25">
      <c r="A4107" s="342" t="s">
        <v>324</v>
      </c>
      <c r="B4107" s="342" t="s">
        <v>356</v>
      </c>
      <c r="C4107" s="343" t="s">
        <v>133</v>
      </c>
      <c r="D4107" s="344">
        <v>0</v>
      </c>
      <c r="E4107" s="502">
        <v>14847.26</v>
      </c>
      <c r="F4107" s="499"/>
      <c r="G4107" s="344">
        <v>0</v>
      </c>
    </row>
    <row r="4108" spans="1:7" hidden="1" x14ac:dyDescent="0.25">
      <c r="A4108" s="345" t="s">
        <v>2321</v>
      </c>
      <c r="B4108" s="345" t="s">
        <v>297</v>
      </c>
      <c r="C4108" s="346" t="s">
        <v>134</v>
      </c>
      <c r="D4108" s="347">
        <v>0</v>
      </c>
      <c r="E4108" s="503">
        <v>14847.26</v>
      </c>
      <c r="F4108" s="499"/>
      <c r="G4108" s="347">
        <v>0</v>
      </c>
    </row>
    <row r="4109" spans="1:7" hidden="1" x14ac:dyDescent="0.25">
      <c r="A4109" s="342" t="s">
        <v>324</v>
      </c>
      <c r="B4109" s="342" t="s">
        <v>361</v>
      </c>
      <c r="C4109" s="343" t="s">
        <v>135</v>
      </c>
      <c r="D4109" s="344">
        <v>0</v>
      </c>
      <c r="E4109" s="502">
        <v>1425</v>
      </c>
      <c r="F4109" s="499"/>
      <c r="G4109" s="344">
        <v>0</v>
      </c>
    </row>
    <row r="4110" spans="1:7" hidden="1" x14ac:dyDescent="0.25">
      <c r="A4110" s="345" t="s">
        <v>2322</v>
      </c>
      <c r="B4110" s="345" t="s">
        <v>298</v>
      </c>
      <c r="C4110" s="346" t="s">
        <v>135</v>
      </c>
      <c r="D4110" s="347">
        <v>0</v>
      </c>
      <c r="E4110" s="503">
        <v>1425</v>
      </c>
      <c r="F4110" s="499"/>
      <c r="G4110" s="347">
        <v>0</v>
      </c>
    </row>
    <row r="4111" spans="1:7" hidden="1" x14ac:dyDescent="0.25">
      <c r="A4111" s="342" t="s">
        <v>324</v>
      </c>
      <c r="B4111" s="342" t="s">
        <v>363</v>
      </c>
      <c r="C4111" s="343" t="s">
        <v>136</v>
      </c>
      <c r="D4111" s="344">
        <v>0</v>
      </c>
      <c r="E4111" s="502">
        <v>2191.21</v>
      </c>
      <c r="F4111" s="499"/>
      <c r="G4111" s="344">
        <v>0</v>
      </c>
    </row>
    <row r="4112" spans="1:7" hidden="1" x14ac:dyDescent="0.25">
      <c r="A4112" s="345" t="s">
        <v>2323</v>
      </c>
      <c r="B4112" s="345" t="s">
        <v>299</v>
      </c>
      <c r="C4112" s="346" t="s">
        <v>365</v>
      </c>
      <c r="D4112" s="347">
        <v>0</v>
      </c>
      <c r="E4112" s="503">
        <v>2191.21</v>
      </c>
      <c r="F4112" s="499"/>
      <c r="G4112" s="347">
        <v>0</v>
      </c>
    </row>
    <row r="4113" spans="1:7" hidden="1" x14ac:dyDescent="0.25">
      <c r="A4113" s="342" t="s">
        <v>324</v>
      </c>
      <c r="B4113" s="342" t="s">
        <v>366</v>
      </c>
      <c r="C4113" s="343" t="s">
        <v>38</v>
      </c>
      <c r="D4113" s="344">
        <v>0</v>
      </c>
      <c r="E4113" s="502">
        <v>1726.23</v>
      </c>
      <c r="F4113" s="499"/>
      <c r="G4113" s="344">
        <v>0</v>
      </c>
    </row>
    <row r="4114" spans="1:7" hidden="1" x14ac:dyDescent="0.25">
      <c r="A4114" s="342" t="s">
        <v>324</v>
      </c>
      <c r="B4114" s="342" t="s">
        <v>367</v>
      </c>
      <c r="C4114" s="343" t="s">
        <v>138</v>
      </c>
      <c r="D4114" s="344">
        <v>0</v>
      </c>
      <c r="E4114" s="502">
        <v>1726.23</v>
      </c>
      <c r="F4114" s="499"/>
      <c r="G4114" s="344">
        <v>0</v>
      </c>
    </row>
    <row r="4115" spans="1:7" hidden="1" x14ac:dyDescent="0.25">
      <c r="A4115" s="345" t="s">
        <v>2324</v>
      </c>
      <c r="B4115" s="345" t="s">
        <v>300</v>
      </c>
      <c r="C4115" s="346" t="s">
        <v>87</v>
      </c>
      <c r="D4115" s="347">
        <v>0</v>
      </c>
      <c r="E4115" s="503">
        <v>0</v>
      </c>
      <c r="F4115" s="499"/>
      <c r="G4115" s="347">
        <v>0</v>
      </c>
    </row>
    <row r="4116" spans="1:7" hidden="1" x14ac:dyDescent="0.25">
      <c r="A4116" s="345" t="s">
        <v>2325</v>
      </c>
      <c r="B4116" s="345" t="s">
        <v>301</v>
      </c>
      <c r="C4116" s="346" t="s">
        <v>371</v>
      </c>
      <c r="D4116" s="347">
        <v>0</v>
      </c>
      <c r="E4116" s="503">
        <v>1726.23</v>
      </c>
      <c r="F4116" s="499"/>
      <c r="G4116" s="347">
        <v>0</v>
      </c>
    </row>
    <row r="4117" spans="1:7" hidden="1" x14ac:dyDescent="0.25">
      <c r="A4117" s="336" t="s">
        <v>352</v>
      </c>
      <c r="B4117" s="336" t="s">
        <v>1056</v>
      </c>
      <c r="C4117" s="337" t="s">
        <v>1057</v>
      </c>
      <c r="D4117" s="338">
        <v>0</v>
      </c>
      <c r="E4117" s="498">
        <v>10775.06</v>
      </c>
      <c r="F4117" s="499"/>
      <c r="G4117" s="338">
        <v>0</v>
      </c>
    </row>
    <row r="4118" spans="1:7" hidden="1" x14ac:dyDescent="0.25">
      <c r="A4118" s="339" t="s">
        <v>324</v>
      </c>
      <c r="B4118" s="339" t="s">
        <v>354</v>
      </c>
      <c r="C4118" s="340" t="s">
        <v>24</v>
      </c>
      <c r="D4118" s="341">
        <v>0</v>
      </c>
      <c r="E4118" s="506">
        <v>10775.06</v>
      </c>
      <c r="F4118" s="499"/>
      <c r="G4118" s="341">
        <v>0</v>
      </c>
    </row>
    <row r="4119" spans="1:7" hidden="1" x14ac:dyDescent="0.25">
      <c r="A4119" s="342" t="s">
        <v>324</v>
      </c>
      <c r="B4119" s="342" t="s">
        <v>355</v>
      </c>
      <c r="C4119" s="343" t="s">
        <v>25</v>
      </c>
      <c r="D4119" s="344">
        <v>0</v>
      </c>
      <c r="E4119" s="502">
        <v>9381.41</v>
      </c>
      <c r="F4119" s="499"/>
      <c r="G4119" s="344">
        <v>0</v>
      </c>
    </row>
    <row r="4120" spans="1:7" hidden="1" x14ac:dyDescent="0.25">
      <c r="A4120" s="342" t="s">
        <v>324</v>
      </c>
      <c r="B4120" s="342" t="s">
        <v>356</v>
      </c>
      <c r="C4120" s="343" t="s">
        <v>133</v>
      </c>
      <c r="D4120" s="344">
        <v>0</v>
      </c>
      <c r="E4120" s="502">
        <v>7408.94</v>
      </c>
      <c r="F4120" s="499"/>
      <c r="G4120" s="344">
        <v>0</v>
      </c>
    </row>
    <row r="4121" spans="1:7" hidden="1" x14ac:dyDescent="0.25">
      <c r="A4121" s="345" t="s">
        <v>2326</v>
      </c>
      <c r="B4121" s="345" t="s">
        <v>297</v>
      </c>
      <c r="C4121" s="346" t="s">
        <v>134</v>
      </c>
      <c r="D4121" s="347">
        <v>0</v>
      </c>
      <c r="E4121" s="503">
        <v>7408.94</v>
      </c>
      <c r="F4121" s="499"/>
      <c r="G4121" s="347">
        <v>0</v>
      </c>
    </row>
    <row r="4122" spans="1:7" hidden="1" x14ac:dyDescent="0.25">
      <c r="A4122" s="342" t="s">
        <v>324</v>
      </c>
      <c r="B4122" s="342" t="s">
        <v>361</v>
      </c>
      <c r="C4122" s="343" t="s">
        <v>135</v>
      </c>
      <c r="D4122" s="344">
        <v>0</v>
      </c>
      <c r="E4122" s="502">
        <v>750</v>
      </c>
      <c r="F4122" s="499"/>
      <c r="G4122" s="344">
        <v>0</v>
      </c>
    </row>
    <row r="4123" spans="1:7" hidden="1" x14ac:dyDescent="0.25">
      <c r="A4123" s="345" t="s">
        <v>2327</v>
      </c>
      <c r="B4123" s="345" t="s">
        <v>298</v>
      </c>
      <c r="C4123" s="346" t="s">
        <v>135</v>
      </c>
      <c r="D4123" s="347">
        <v>0</v>
      </c>
      <c r="E4123" s="503">
        <v>750</v>
      </c>
      <c r="F4123" s="499"/>
      <c r="G4123" s="347">
        <v>0</v>
      </c>
    </row>
    <row r="4124" spans="1:7" hidden="1" x14ac:dyDescent="0.25">
      <c r="A4124" s="342" t="s">
        <v>324</v>
      </c>
      <c r="B4124" s="342" t="s">
        <v>363</v>
      </c>
      <c r="C4124" s="343" t="s">
        <v>136</v>
      </c>
      <c r="D4124" s="344">
        <v>0</v>
      </c>
      <c r="E4124" s="502">
        <v>1222.47</v>
      </c>
      <c r="F4124" s="499"/>
      <c r="G4124" s="344">
        <v>0</v>
      </c>
    </row>
    <row r="4125" spans="1:7" hidden="1" x14ac:dyDescent="0.25">
      <c r="A4125" s="345" t="s">
        <v>2328</v>
      </c>
      <c r="B4125" s="345" t="s">
        <v>299</v>
      </c>
      <c r="C4125" s="346" t="s">
        <v>365</v>
      </c>
      <c r="D4125" s="347">
        <v>0</v>
      </c>
      <c r="E4125" s="503">
        <v>1222.47</v>
      </c>
      <c r="F4125" s="499"/>
      <c r="G4125" s="347">
        <v>0</v>
      </c>
    </row>
    <row r="4126" spans="1:7" hidden="1" x14ac:dyDescent="0.25">
      <c r="A4126" s="342" t="s">
        <v>324</v>
      </c>
      <c r="B4126" s="342" t="s">
        <v>366</v>
      </c>
      <c r="C4126" s="343" t="s">
        <v>38</v>
      </c>
      <c r="D4126" s="344">
        <v>0</v>
      </c>
      <c r="E4126" s="502">
        <v>1393.65</v>
      </c>
      <c r="F4126" s="499"/>
      <c r="G4126" s="344">
        <v>0</v>
      </c>
    </row>
    <row r="4127" spans="1:7" hidden="1" x14ac:dyDescent="0.25">
      <c r="A4127" s="342" t="s">
        <v>324</v>
      </c>
      <c r="B4127" s="342" t="s">
        <v>367</v>
      </c>
      <c r="C4127" s="343" t="s">
        <v>138</v>
      </c>
      <c r="D4127" s="344">
        <v>0</v>
      </c>
      <c r="E4127" s="502">
        <v>1393.65</v>
      </c>
      <c r="F4127" s="499"/>
      <c r="G4127" s="344">
        <v>0</v>
      </c>
    </row>
    <row r="4128" spans="1:7" hidden="1" x14ac:dyDescent="0.25">
      <c r="A4128" s="345" t="s">
        <v>2329</v>
      </c>
      <c r="B4128" s="345" t="s">
        <v>300</v>
      </c>
      <c r="C4128" s="346" t="s">
        <v>87</v>
      </c>
      <c r="D4128" s="347">
        <v>0</v>
      </c>
      <c r="E4128" s="503">
        <v>0</v>
      </c>
      <c r="F4128" s="499"/>
      <c r="G4128" s="347">
        <v>0</v>
      </c>
    </row>
    <row r="4129" spans="1:7" hidden="1" x14ac:dyDescent="0.25">
      <c r="A4129" s="345" t="s">
        <v>2330</v>
      </c>
      <c r="B4129" s="345" t="s">
        <v>301</v>
      </c>
      <c r="C4129" s="346" t="s">
        <v>371</v>
      </c>
      <c r="D4129" s="347">
        <v>0</v>
      </c>
      <c r="E4129" s="503">
        <v>1393.65</v>
      </c>
      <c r="F4129" s="499"/>
      <c r="G4129" s="347">
        <v>0</v>
      </c>
    </row>
    <row r="4130" spans="1:7" hidden="1" x14ac:dyDescent="0.25">
      <c r="A4130" s="336" t="s">
        <v>352</v>
      </c>
      <c r="B4130" s="336" t="s">
        <v>353</v>
      </c>
      <c r="C4130" s="337" t="s">
        <v>339</v>
      </c>
      <c r="D4130" s="338">
        <v>398000.53</v>
      </c>
      <c r="E4130" s="498">
        <v>12014.44</v>
      </c>
      <c r="F4130" s="499"/>
      <c r="G4130" s="338">
        <v>3.0186994977117241</v>
      </c>
    </row>
    <row r="4131" spans="1:7" hidden="1" x14ac:dyDescent="0.25">
      <c r="A4131" s="339" t="s">
        <v>324</v>
      </c>
      <c r="B4131" s="339" t="s">
        <v>354</v>
      </c>
      <c r="C4131" s="340" t="s">
        <v>24</v>
      </c>
      <c r="D4131" s="341">
        <v>398000.53</v>
      </c>
      <c r="E4131" s="506">
        <v>12014.44</v>
      </c>
      <c r="F4131" s="499"/>
      <c r="G4131" s="341">
        <v>3.0186994977117241</v>
      </c>
    </row>
    <row r="4132" spans="1:7" hidden="1" x14ac:dyDescent="0.25">
      <c r="A4132" s="342" t="s">
        <v>324</v>
      </c>
      <c r="B4132" s="342" t="s">
        <v>355</v>
      </c>
      <c r="C4132" s="343" t="s">
        <v>25</v>
      </c>
      <c r="D4132" s="344">
        <v>350781.25</v>
      </c>
      <c r="E4132" s="502">
        <v>0</v>
      </c>
      <c r="F4132" s="499"/>
      <c r="G4132" s="344">
        <v>0</v>
      </c>
    </row>
    <row r="4133" spans="1:7" hidden="1" x14ac:dyDescent="0.25">
      <c r="A4133" s="342" t="s">
        <v>324</v>
      </c>
      <c r="B4133" s="342" t="s">
        <v>356</v>
      </c>
      <c r="C4133" s="343" t="s">
        <v>133</v>
      </c>
      <c r="D4133" s="344">
        <v>279000</v>
      </c>
      <c r="E4133" s="502">
        <v>0</v>
      </c>
      <c r="F4133" s="499"/>
      <c r="G4133" s="344">
        <v>0</v>
      </c>
    </row>
    <row r="4134" spans="1:7" hidden="1" x14ac:dyDescent="0.25">
      <c r="A4134" s="345" t="s">
        <v>2331</v>
      </c>
      <c r="B4134" s="345" t="s">
        <v>297</v>
      </c>
      <c r="C4134" s="346" t="s">
        <v>134</v>
      </c>
      <c r="D4134" s="347">
        <v>279000</v>
      </c>
      <c r="E4134" s="503">
        <v>0</v>
      </c>
      <c r="F4134" s="499"/>
      <c r="G4134" s="347">
        <v>0</v>
      </c>
    </row>
    <row r="4135" spans="1:7" hidden="1" x14ac:dyDescent="0.25">
      <c r="A4135" s="342" t="s">
        <v>324</v>
      </c>
      <c r="B4135" s="342" t="s">
        <v>361</v>
      </c>
      <c r="C4135" s="343" t="s">
        <v>135</v>
      </c>
      <c r="D4135" s="344">
        <v>25781.25</v>
      </c>
      <c r="E4135" s="502">
        <v>0</v>
      </c>
      <c r="F4135" s="499"/>
      <c r="G4135" s="344">
        <v>0</v>
      </c>
    </row>
    <row r="4136" spans="1:7" hidden="1" x14ac:dyDescent="0.25">
      <c r="A4136" s="345" t="s">
        <v>2332</v>
      </c>
      <c r="B4136" s="345" t="s">
        <v>298</v>
      </c>
      <c r="C4136" s="346" t="s">
        <v>135</v>
      </c>
      <c r="D4136" s="347">
        <v>25781.25</v>
      </c>
      <c r="E4136" s="503">
        <v>0</v>
      </c>
      <c r="F4136" s="499"/>
      <c r="G4136" s="347">
        <v>0</v>
      </c>
    </row>
    <row r="4137" spans="1:7" hidden="1" x14ac:dyDescent="0.25">
      <c r="A4137" s="342" t="s">
        <v>324</v>
      </c>
      <c r="B4137" s="342" t="s">
        <v>363</v>
      </c>
      <c r="C4137" s="343" t="s">
        <v>136</v>
      </c>
      <c r="D4137" s="344">
        <v>46000</v>
      </c>
      <c r="E4137" s="502">
        <v>0</v>
      </c>
      <c r="F4137" s="499"/>
      <c r="G4137" s="344">
        <v>0</v>
      </c>
    </row>
    <row r="4138" spans="1:7" hidden="1" x14ac:dyDescent="0.25">
      <c r="A4138" s="345" t="s">
        <v>2333</v>
      </c>
      <c r="B4138" s="345" t="s">
        <v>299</v>
      </c>
      <c r="C4138" s="346" t="s">
        <v>365</v>
      </c>
      <c r="D4138" s="347">
        <v>46000</v>
      </c>
      <c r="E4138" s="503">
        <v>0</v>
      </c>
      <c r="F4138" s="499"/>
      <c r="G4138" s="347">
        <v>0</v>
      </c>
    </row>
    <row r="4139" spans="1:7" hidden="1" x14ac:dyDescent="0.25">
      <c r="A4139" s="342" t="s">
        <v>324</v>
      </c>
      <c r="B4139" s="342" t="s">
        <v>366</v>
      </c>
      <c r="C4139" s="343" t="s">
        <v>38</v>
      </c>
      <c r="D4139" s="344">
        <v>45219.28</v>
      </c>
      <c r="E4139" s="502">
        <v>11555.54</v>
      </c>
      <c r="F4139" s="499"/>
      <c r="G4139" s="344">
        <v>25.554453763969704</v>
      </c>
    </row>
    <row r="4140" spans="1:7" hidden="1" x14ac:dyDescent="0.25">
      <c r="A4140" s="342" t="s">
        <v>324</v>
      </c>
      <c r="B4140" s="342" t="s">
        <v>367</v>
      </c>
      <c r="C4140" s="343" t="s">
        <v>138</v>
      </c>
      <c r="D4140" s="344">
        <v>29569.279999999999</v>
      </c>
      <c r="E4140" s="502">
        <v>0</v>
      </c>
      <c r="F4140" s="499"/>
      <c r="G4140" s="344">
        <v>0</v>
      </c>
    </row>
    <row r="4141" spans="1:7" hidden="1" x14ac:dyDescent="0.25">
      <c r="A4141" s="345" t="s">
        <v>2334</v>
      </c>
      <c r="B4141" s="345" t="s">
        <v>300</v>
      </c>
      <c r="C4141" s="346" t="s">
        <v>87</v>
      </c>
      <c r="D4141" s="347">
        <v>6000</v>
      </c>
      <c r="E4141" s="503">
        <v>0</v>
      </c>
      <c r="F4141" s="499"/>
      <c r="G4141" s="347">
        <v>0</v>
      </c>
    </row>
    <row r="4142" spans="1:7" hidden="1" x14ac:dyDescent="0.25">
      <c r="A4142" s="345" t="s">
        <v>2335</v>
      </c>
      <c r="B4142" s="345" t="s">
        <v>301</v>
      </c>
      <c r="C4142" s="346" t="s">
        <v>371</v>
      </c>
      <c r="D4142" s="347">
        <v>23369.279999999999</v>
      </c>
      <c r="E4142" s="503">
        <v>0</v>
      </c>
      <c r="F4142" s="499"/>
      <c r="G4142" s="347">
        <v>0</v>
      </c>
    </row>
    <row r="4143" spans="1:7" hidden="1" x14ac:dyDescent="0.25">
      <c r="A4143" s="345" t="s">
        <v>2336</v>
      </c>
      <c r="B4143" s="345" t="s">
        <v>415</v>
      </c>
      <c r="C4143" s="346" t="s">
        <v>88</v>
      </c>
      <c r="D4143" s="347">
        <v>200</v>
      </c>
      <c r="E4143" s="503">
        <v>0</v>
      </c>
      <c r="F4143" s="499"/>
      <c r="G4143" s="347">
        <v>0</v>
      </c>
    </row>
    <row r="4144" spans="1:7" hidden="1" x14ac:dyDescent="0.25">
      <c r="A4144" s="342" t="s">
        <v>324</v>
      </c>
      <c r="B4144" s="342" t="s">
        <v>419</v>
      </c>
      <c r="C4144" s="343" t="s">
        <v>108</v>
      </c>
      <c r="D4144" s="344">
        <v>1000</v>
      </c>
      <c r="E4144" s="502">
        <v>253.04</v>
      </c>
      <c r="F4144" s="499"/>
      <c r="G4144" s="344">
        <v>25.303999999999998</v>
      </c>
    </row>
    <row r="4145" spans="1:7" hidden="1" x14ac:dyDescent="0.25">
      <c r="A4145" s="345" t="s">
        <v>2337</v>
      </c>
      <c r="B4145" s="345" t="s">
        <v>316</v>
      </c>
      <c r="C4145" s="346" t="s">
        <v>421</v>
      </c>
      <c r="D4145" s="347">
        <v>1000</v>
      </c>
      <c r="E4145" s="503">
        <v>253.04</v>
      </c>
      <c r="F4145" s="499"/>
      <c r="G4145" s="347">
        <v>25.303999999999998</v>
      </c>
    </row>
    <row r="4146" spans="1:7" hidden="1" x14ac:dyDescent="0.25">
      <c r="A4146" s="342" t="s">
        <v>324</v>
      </c>
      <c r="B4146" s="342" t="s">
        <v>429</v>
      </c>
      <c r="C4146" s="343" t="s">
        <v>110</v>
      </c>
      <c r="D4146" s="344">
        <v>13950</v>
      </c>
      <c r="E4146" s="502">
        <v>11302.5</v>
      </c>
      <c r="F4146" s="499"/>
      <c r="G4146" s="344">
        <v>81.021505376344081</v>
      </c>
    </row>
    <row r="4147" spans="1:7" hidden="1" x14ac:dyDescent="0.25">
      <c r="A4147" s="345" t="s">
        <v>2338</v>
      </c>
      <c r="B4147" s="345" t="s">
        <v>431</v>
      </c>
      <c r="C4147" s="346" t="s">
        <v>160</v>
      </c>
      <c r="D4147" s="347">
        <v>1000</v>
      </c>
      <c r="E4147" s="503">
        <v>0</v>
      </c>
      <c r="F4147" s="499"/>
      <c r="G4147" s="347">
        <v>0</v>
      </c>
    </row>
    <row r="4148" spans="1:7" hidden="1" x14ac:dyDescent="0.25">
      <c r="A4148" s="345" t="s">
        <v>2339</v>
      </c>
      <c r="B4148" s="345" t="s">
        <v>463</v>
      </c>
      <c r="C4148" s="346" t="s">
        <v>94</v>
      </c>
      <c r="D4148" s="347">
        <v>500</v>
      </c>
      <c r="E4148" s="503">
        <v>0</v>
      </c>
      <c r="F4148" s="499"/>
      <c r="G4148" s="347">
        <v>0</v>
      </c>
    </row>
    <row r="4149" spans="1:7" hidden="1" x14ac:dyDescent="0.25">
      <c r="A4149" s="345" t="s">
        <v>2340</v>
      </c>
      <c r="B4149" s="345" t="s">
        <v>466</v>
      </c>
      <c r="C4149" s="346" t="s">
        <v>96</v>
      </c>
      <c r="D4149" s="347">
        <v>200</v>
      </c>
      <c r="E4149" s="503">
        <v>0</v>
      </c>
      <c r="F4149" s="499"/>
      <c r="G4149" s="347">
        <v>0</v>
      </c>
    </row>
    <row r="4150" spans="1:7" hidden="1" x14ac:dyDescent="0.25">
      <c r="A4150" s="345" t="s">
        <v>2341</v>
      </c>
      <c r="B4150" s="345" t="s">
        <v>312</v>
      </c>
      <c r="C4150" s="346" t="s">
        <v>97</v>
      </c>
      <c r="D4150" s="347">
        <v>1000</v>
      </c>
      <c r="E4150" s="503">
        <v>352.5</v>
      </c>
      <c r="F4150" s="499"/>
      <c r="G4150" s="347">
        <v>35.25</v>
      </c>
    </row>
    <row r="4151" spans="1:7" hidden="1" x14ac:dyDescent="0.25">
      <c r="A4151" s="345" t="s">
        <v>2342</v>
      </c>
      <c r="B4151" s="345" t="s">
        <v>436</v>
      </c>
      <c r="C4151" s="346" t="s">
        <v>98</v>
      </c>
      <c r="D4151" s="347">
        <v>10950</v>
      </c>
      <c r="E4151" s="503">
        <v>10950</v>
      </c>
      <c r="F4151" s="499"/>
      <c r="G4151" s="347">
        <v>100</v>
      </c>
    </row>
    <row r="4152" spans="1:7" hidden="1" x14ac:dyDescent="0.25">
      <c r="A4152" s="345" t="s">
        <v>2343</v>
      </c>
      <c r="B4152" s="345" t="s">
        <v>439</v>
      </c>
      <c r="C4152" s="346" t="s">
        <v>100</v>
      </c>
      <c r="D4152" s="347">
        <v>300</v>
      </c>
      <c r="E4152" s="503">
        <v>0</v>
      </c>
      <c r="F4152" s="499"/>
      <c r="G4152" s="347">
        <v>0</v>
      </c>
    </row>
    <row r="4153" spans="1:7" hidden="1" x14ac:dyDescent="0.25">
      <c r="A4153" s="342" t="s">
        <v>324</v>
      </c>
      <c r="B4153" s="342" t="s">
        <v>401</v>
      </c>
      <c r="C4153" s="343" t="s">
        <v>104</v>
      </c>
      <c r="D4153" s="344">
        <v>700</v>
      </c>
      <c r="E4153" s="502">
        <v>0</v>
      </c>
      <c r="F4153" s="499"/>
      <c r="G4153" s="344">
        <v>0</v>
      </c>
    </row>
    <row r="4154" spans="1:7" hidden="1" x14ac:dyDescent="0.25">
      <c r="A4154" s="345" t="s">
        <v>2344</v>
      </c>
      <c r="B4154" s="345" t="s">
        <v>294</v>
      </c>
      <c r="C4154" s="346" t="s">
        <v>101</v>
      </c>
      <c r="D4154" s="347">
        <v>500</v>
      </c>
      <c r="E4154" s="503">
        <v>0</v>
      </c>
      <c r="F4154" s="499"/>
      <c r="G4154" s="347">
        <v>0</v>
      </c>
    </row>
    <row r="4155" spans="1:7" hidden="1" x14ac:dyDescent="0.25">
      <c r="A4155" s="345" t="s">
        <v>2345</v>
      </c>
      <c r="B4155" s="345" t="s">
        <v>296</v>
      </c>
      <c r="C4155" s="346" t="s">
        <v>104</v>
      </c>
      <c r="D4155" s="347">
        <v>200</v>
      </c>
      <c r="E4155" s="503">
        <v>0</v>
      </c>
      <c r="F4155" s="499"/>
      <c r="G4155" s="347">
        <v>0</v>
      </c>
    </row>
    <row r="4156" spans="1:7" hidden="1" x14ac:dyDescent="0.25">
      <c r="A4156" s="342" t="s">
        <v>324</v>
      </c>
      <c r="B4156" s="342" t="s">
        <v>447</v>
      </c>
      <c r="C4156" s="343" t="s">
        <v>164</v>
      </c>
      <c r="D4156" s="344">
        <v>2000</v>
      </c>
      <c r="E4156" s="502">
        <v>458.9</v>
      </c>
      <c r="F4156" s="499"/>
      <c r="G4156" s="344">
        <v>22.945</v>
      </c>
    </row>
    <row r="4157" spans="1:7" hidden="1" x14ac:dyDescent="0.25">
      <c r="A4157" s="342" t="s">
        <v>324</v>
      </c>
      <c r="B4157" s="342" t="s">
        <v>448</v>
      </c>
      <c r="C4157" s="343" t="s">
        <v>190</v>
      </c>
      <c r="D4157" s="344">
        <v>2000</v>
      </c>
      <c r="E4157" s="502">
        <v>458.9</v>
      </c>
      <c r="F4157" s="499"/>
      <c r="G4157" s="344">
        <v>22.945</v>
      </c>
    </row>
    <row r="4158" spans="1:7" hidden="1" x14ac:dyDescent="0.25">
      <c r="A4158" s="345" t="s">
        <v>2346</v>
      </c>
      <c r="B4158" s="345" t="s">
        <v>293</v>
      </c>
      <c r="C4158" s="346" t="s">
        <v>450</v>
      </c>
      <c r="D4158" s="347">
        <v>2000</v>
      </c>
      <c r="E4158" s="503">
        <v>458.9</v>
      </c>
      <c r="F4158" s="499"/>
      <c r="G4158" s="347">
        <v>22.945</v>
      </c>
    </row>
    <row r="4159" spans="1:7" x14ac:dyDescent="0.25">
      <c r="A4159" s="330" t="s">
        <v>349</v>
      </c>
      <c r="B4159" s="330" t="s">
        <v>385</v>
      </c>
      <c r="C4159" s="331" t="s">
        <v>386</v>
      </c>
      <c r="D4159" s="332">
        <v>2150000</v>
      </c>
      <c r="E4159" s="504">
        <v>2097440.5</v>
      </c>
      <c r="F4159" s="499"/>
      <c r="G4159" s="332">
        <v>97.555372093023252</v>
      </c>
    </row>
    <row r="4160" spans="1:7" x14ac:dyDescent="0.25">
      <c r="A4160" s="333" t="s">
        <v>349</v>
      </c>
      <c r="B4160" s="333" t="s">
        <v>2015</v>
      </c>
      <c r="C4160" s="334" t="s">
        <v>2016</v>
      </c>
      <c r="D4160" s="335">
        <v>2150000</v>
      </c>
      <c r="E4160" s="505">
        <v>2097440.5</v>
      </c>
      <c r="F4160" s="499"/>
      <c r="G4160" s="335">
        <v>97.555372093023252</v>
      </c>
    </row>
    <row r="4161" spans="1:7" hidden="1" x14ac:dyDescent="0.25">
      <c r="A4161" s="336" t="s">
        <v>352</v>
      </c>
      <c r="B4161" s="336" t="s">
        <v>411</v>
      </c>
      <c r="C4161" s="337" t="s">
        <v>412</v>
      </c>
      <c r="D4161" s="338">
        <v>0</v>
      </c>
      <c r="E4161" s="498">
        <v>19172.509999999998</v>
      </c>
      <c r="F4161" s="499"/>
      <c r="G4161" s="338">
        <v>0</v>
      </c>
    </row>
    <row r="4162" spans="1:7" hidden="1" x14ac:dyDescent="0.25">
      <c r="A4162" s="339" t="s">
        <v>324</v>
      </c>
      <c r="B4162" s="339" t="s">
        <v>354</v>
      </c>
      <c r="C4162" s="340" t="s">
        <v>24</v>
      </c>
      <c r="D4162" s="341">
        <v>0</v>
      </c>
      <c r="E4162" s="506">
        <v>19172.509999999998</v>
      </c>
      <c r="F4162" s="499"/>
      <c r="G4162" s="341">
        <v>0</v>
      </c>
    </row>
    <row r="4163" spans="1:7" hidden="1" x14ac:dyDescent="0.25">
      <c r="A4163" s="342" t="s">
        <v>324</v>
      </c>
      <c r="B4163" s="342" t="s">
        <v>355</v>
      </c>
      <c r="C4163" s="343" t="s">
        <v>25</v>
      </c>
      <c r="D4163" s="344">
        <v>0</v>
      </c>
      <c r="E4163" s="502">
        <v>17581.310000000001</v>
      </c>
      <c r="F4163" s="499"/>
      <c r="G4163" s="344">
        <v>0</v>
      </c>
    </row>
    <row r="4164" spans="1:7" hidden="1" x14ac:dyDescent="0.25">
      <c r="A4164" s="342" t="s">
        <v>324</v>
      </c>
      <c r="B4164" s="342" t="s">
        <v>356</v>
      </c>
      <c r="C4164" s="343" t="s">
        <v>133</v>
      </c>
      <c r="D4164" s="344">
        <v>0</v>
      </c>
      <c r="E4164" s="502">
        <v>13632.03</v>
      </c>
      <c r="F4164" s="499"/>
      <c r="G4164" s="344">
        <v>0</v>
      </c>
    </row>
    <row r="4165" spans="1:7" hidden="1" x14ac:dyDescent="0.25">
      <c r="A4165" s="345" t="s">
        <v>2347</v>
      </c>
      <c r="B4165" s="345" t="s">
        <v>297</v>
      </c>
      <c r="C4165" s="346" t="s">
        <v>134</v>
      </c>
      <c r="D4165" s="347">
        <v>0</v>
      </c>
      <c r="E4165" s="503">
        <v>13632.03</v>
      </c>
      <c r="F4165" s="499"/>
      <c r="G4165" s="347">
        <v>0</v>
      </c>
    </row>
    <row r="4166" spans="1:7" hidden="1" x14ac:dyDescent="0.25">
      <c r="A4166" s="342" t="s">
        <v>324</v>
      </c>
      <c r="B4166" s="342" t="s">
        <v>361</v>
      </c>
      <c r="C4166" s="343" t="s">
        <v>135</v>
      </c>
      <c r="D4166" s="344">
        <v>0</v>
      </c>
      <c r="E4166" s="502">
        <v>1700</v>
      </c>
      <c r="F4166" s="499"/>
      <c r="G4166" s="344">
        <v>0</v>
      </c>
    </row>
    <row r="4167" spans="1:7" hidden="1" x14ac:dyDescent="0.25">
      <c r="A4167" s="345" t="s">
        <v>2348</v>
      </c>
      <c r="B4167" s="345" t="s">
        <v>298</v>
      </c>
      <c r="C4167" s="346" t="s">
        <v>135</v>
      </c>
      <c r="D4167" s="347">
        <v>0</v>
      </c>
      <c r="E4167" s="503">
        <v>1700</v>
      </c>
      <c r="F4167" s="499"/>
      <c r="G4167" s="347">
        <v>0</v>
      </c>
    </row>
    <row r="4168" spans="1:7" hidden="1" x14ac:dyDescent="0.25">
      <c r="A4168" s="342" t="s">
        <v>324</v>
      </c>
      <c r="B4168" s="342" t="s">
        <v>363</v>
      </c>
      <c r="C4168" s="343" t="s">
        <v>136</v>
      </c>
      <c r="D4168" s="344">
        <v>0</v>
      </c>
      <c r="E4168" s="502">
        <v>2249.2800000000002</v>
      </c>
      <c r="F4168" s="499"/>
      <c r="G4168" s="344">
        <v>0</v>
      </c>
    </row>
    <row r="4169" spans="1:7" hidden="1" x14ac:dyDescent="0.25">
      <c r="A4169" s="345" t="s">
        <v>2349</v>
      </c>
      <c r="B4169" s="345" t="s">
        <v>299</v>
      </c>
      <c r="C4169" s="346" t="s">
        <v>365</v>
      </c>
      <c r="D4169" s="347">
        <v>0</v>
      </c>
      <c r="E4169" s="503">
        <v>2249.2800000000002</v>
      </c>
      <c r="F4169" s="499"/>
      <c r="G4169" s="347">
        <v>0</v>
      </c>
    </row>
    <row r="4170" spans="1:7" hidden="1" x14ac:dyDescent="0.25">
      <c r="A4170" s="342" t="s">
        <v>324</v>
      </c>
      <c r="B4170" s="342" t="s">
        <v>366</v>
      </c>
      <c r="C4170" s="343" t="s">
        <v>38</v>
      </c>
      <c r="D4170" s="344">
        <v>0</v>
      </c>
      <c r="E4170" s="502">
        <v>1591.2</v>
      </c>
      <c r="F4170" s="499"/>
      <c r="G4170" s="344">
        <v>0</v>
      </c>
    </row>
    <row r="4171" spans="1:7" hidden="1" x14ac:dyDescent="0.25">
      <c r="A4171" s="342" t="s">
        <v>324</v>
      </c>
      <c r="B4171" s="342" t="s">
        <v>367</v>
      </c>
      <c r="C4171" s="343" t="s">
        <v>138</v>
      </c>
      <c r="D4171" s="344">
        <v>0</v>
      </c>
      <c r="E4171" s="502">
        <v>1591.2</v>
      </c>
      <c r="F4171" s="499"/>
      <c r="G4171" s="344">
        <v>0</v>
      </c>
    </row>
    <row r="4172" spans="1:7" hidden="1" x14ac:dyDescent="0.25">
      <c r="A4172" s="345" t="s">
        <v>2350</v>
      </c>
      <c r="B4172" s="345" t="s">
        <v>300</v>
      </c>
      <c r="C4172" s="346" t="s">
        <v>87</v>
      </c>
      <c r="D4172" s="347">
        <v>0</v>
      </c>
      <c r="E4172" s="503">
        <v>0</v>
      </c>
      <c r="F4172" s="499"/>
      <c r="G4172" s="347">
        <v>0</v>
      </c>
    </row>
    <row r="4173" spans="1:7" hidden="1" x14ac:dyDescent="0.25">
      <c r="A4173" s="345" t="s">
        <v>2351</v>
      </c>
      <c r="B4173" s="345" t="s">
        <v>301</v>
      </c>
      <c r="C4173" s="346" t="s">
        <v>371</v>
      </c>
      <c r="D4173" s="347">
        <v>0</v>
      </c>
      <c r="E4173" s="503">
        <v>1591.2</v>
      </c>
      <c r="F4173" s="499"/>
      <c r="G4173" s="347">
        <v>0</v>
      </c>
    </row>
    <row r="4174" spans="1:7" hidden="1" x14ac:dyDescent="0.25">
      <c r="A4174" s="336" t="s">
        <v>352</v>
      </c>
      <c r="B4174" s="336" t="s">
        <v>452</v>
      </c>
      <c r="C4174" s="337" t="s">
        <v>453</v>
      </c>
      <c r="D4174" s="338">
        <v>0</v>
      </c>
      <c r="E4174" s="498">
        <v>136400.74</v>
      </c>
      <c r="F4174" s="499"/>
      <c r="G4174" s="338">
        <v>0</v>
      </c>
    </row>
    <row r="4175" spans="1:7" hidden="1" x14ac:dyDescent="0.25">
      <c r="A4175" s="339" t="s">
        <v>324</v>
      </c>
      <c r="B4175" s="339" t="s">
        <v>354</v>
      </c>
      <c r="C4175" s="340" t="s">
        <v>24</v>
      </c>
      <c r="D4175" s="341">
        <v>0</v>
      </c>
      <c r="E4175" s="506">
        <v>136400.74</v>
      </c>
      <c r="F4175" s="499"/>
      <c r="G4175" s="341">
        <v>0</v>
      </c>
    </row>
    <row r="4176" spans="1:7" hidden="1" x14ac:dyDescent="0.25">
      <c r="A4176" s="342" t="s">
        <v>324</v>
      </c>
      <c r="B4176" s="342" t="s">
        <v>355</v>
      </c>
      <c r="C4176" s="343" t="s">
        <v>25</v>
      </c>
      <c r="D4176" s="344">
        <v>0</v>
      </c>
      <c r="E4176" s="502">
        <v>127782.83</v>
      </c>
      <c r="F4176" s="499"/>
      <c r="G4176" s="344">
        <v>0</v>
      </c>
    </row>
    <row r="4177" spans="1:13" hidden="1" x14ac:dyDescent="0.25">
      <c r="A4177" s="342" t="s">
        <v>324</v>
      </c>
      <c r="B4177" s="342" t="s">
        <v>356</v>
      </c>
      <c r="C4177" s="343" t="s">
        <v>133</v>
      </c>
      <c r="D4177" s="344">
        <v>0</v>
      </c>
      <c r="E4177" s="502">
        <v>101385.43</v>
      </c>
      <c r="F4177" s="499"/>
      <c r="G4177" s="344">
        <v>0</v>
      </c>
    </row>
    <row r="4178" spans="1:13" hidden="1" x14ac:dyDescent="0.25">
      <c r="A4178" s="345" t="s">
        <v>2352</v>
      </c>
      <c r="B4178" s="345" t="s">
        <v>297</v>
      </c>
      <c r="C4178" s="346" t="s">
        <v>134</v>
      </c>
      <c r="D4178" s="347">
        <v>0</v>
      </c>
      <c r="E4178" s="503">
        <v>101385.43</v>
      </c>
      <c r="F4178" s="499"/>
      <c r="G4178" s="347">
        <v>0</v>
      </c>
    </row>
    <row r="4179" spans="1:13" hidden="1" x14ac:dyDescent="0.25">
      <c r="A4179" s="342" t="s">
        <v>324</v>
      </c>
      <c r="B4179" s="342" t="s">
        <v>361</v>
      </c>
      <c r="C4179" s="343" t="s">
        <v>135</v>
      </c>
      <c r="D4179" s="344">
        <v>0</v>
      </c>
      <c r="E4179" s="502">
        <v>9668.75</v>
      </c>
      <c r="F4179" s="499"/>
      <c r="G4179" s="344">
        <v>0</v>
      </c>
    </row>
    <row r="4180" spans="1:13" hidden="1" x14ac:dyDescent="0.25">
      <c r="A4180" s="345" t="s">
        <v>2353</v>
      </c>
      <c r="B4180" s="345" t="s">
        <v>298</v>
      </c>
      <c r="C4180" s="346" t="s">
        <v>135</v>
      </c>
      <c r="D4180" s="347">
        <v>0</v>
      </c>
      <c r="E4180" s="503">
        <v>9668.75</v>
      </c>
      <c r="F4180" s="499"/>
      <c r="G4180" s="347">
        <v>0</v>
      </c>
    </row>
    <row r="4181" spans="1:13" hidden="1" x14ac:dyDescent="0.25">
      <c r="A4181" s="342" t="s">
        <v>324</v>
      </c>
      <c r="B4181" s="342" t="s">
        <v>363</v>
      </c>
      <c r="C4181" s="343" t="s">
        <v>136</v>
      </c>
      <c r="D4181" s="344">
        <v>0</v>
      </c>
      <c r="E4181" s="502">
        <v>16728.650000000001</v>
      </c>
      <c r="F4181" s="499"/>
      <c r="G4181" s="344">
        <v>0</v>
      </c>
    </row>
    <row r="4182" spans="1:13" hidden="1" x14ac:dyDescent="0.25">
      <c r="A4182" s="345" t="s">
        <v>2354</v>
      </c>
      <c r="B4182" s="345" t="s">
        <v>299</v>
      </c>
      <c r="C4182" s="346" t="s">
        <v>365</v>
      </c>
      <c r="D4182" s="347">
        <v>0</v>
      </c>
      <c r="E4182" s="503">
        <v>16728.650000000001</v>
      </c>
      <c r="F4182" s="499"/>
      <c r="G4182" s="347">
        <v>0</v>
      </c>
    </row>
    <row r="4183" spans="1:13" hidden="1" x14ac:dyDescent="0.25">
      <c r="A4183" s="342" t="s">
        <v>324</v>
      </c>
      <c r="B4183" s="342" t="s">
        <v>366</v>
      </c>
      <c r="C4183" s="343" t="s">
        <v>38</v>
      </c>
      <c r="D4183" s="344">
        <v>0</v>
      </c>
      <c r="E4183" s="502">
        <v>8617.91</v>
      </c>
      <c r="F4183" s="499"/>
      <c r="G4183" s="344">
        <v>0</v>
      </c>
    </row>
    <row r="4184" spans="1:13" hidden="1" x14ac:dyDescent="0.25">
      <c r="A4184" s="342" t="s">
        <v>324</v>
      </c>
      <c r="B4184" s="342" t="s">
        <v>367</v>
      </c>
      <c r="C4184" s="343" t="s">
        <v>138</v>
      </c>
      <c r="D4184" s="344">
        <v>0</v>
      </c>
      <c r="E4184" s="502">
        <v>8617.91</v>
      </c>
      <c r="F4184" s="499"/>
      <c r="G4184" s="344">
        <v>0</v>
      </c>
    </row>
    <row r="4185" spans="1:13" hidden="1" x14ac:dyDescent="0.25">
      <c r="A4185" s="345" t="s">
        <v>2355</v>
      </c>
      <c r="B4185" s="345" t="s">
        <v>300</v>
      </c>
      <c r="C4185" s="346" t="s">
        <v>87</v>
      </c>
      <c r="D4185" s="347">
        <v>0</v>
      </c>
      <c r="E4185" s="503">
        <v>170</v>
      </c>
      <c r="F4185" s="499"/>
      <c r="G4185" s="347">
        <v>0</v>
      </c>
    </row>
    <row r="4186" spans="1:13" hidden="1" x14ac:dyDescent="0.25">
      <c r="A4186" s="345" t="s">
        <v>2356</v>
      </c>
      <c r="B4186" s="345" t="s">
        <v>301</v>
      </c>
      <c r="C4186" s="346" t="s">
        <v>371</v>
      </c>
      <c r="D4186" s="347">
        <v>0</v>
      </c>
      <c r="E4186" s="503">
        <v>8447.91</v>
      </c>
      <c r="F4186" s="499"/>
      <c r="G4186" s="347">
        <v>0</v>
      </c>
    </row>
    <row r="4187" spans="1:13" x14ac:dyDescent="0.25">
      <c r="A4187" s="336" t="s">
        <v>352</v>
      </c>
      <c r="B4187" s="336" t="s">
        <v>477</v>
      </c>
      <c r="C4187" s="337" t="s">
        <v>478</v>
      </c>
      <c r="D4187" s="338">
        <v>0</v>
      </c>
      <c r="E4187" s="498">
        <v>61375.34</v>
      </c>
      <c r="F4187" s="499"/>
      <c r="G4187" s="338">
        <v>0</v>
      </c>
      <c r="L4187" s="498">
        <f t="shared" ref="L4187" si="6">E4187/$L$11</f>
        <v>8145.9074922025338</v>
      </c>
      <c r="M4187" s="499"/>
    </row>
    <row r="4188" spans="1:13" x14ac:dyDescent="0.25">
      <c r="A4188" s="339" t="s">
        <v>324</v>
      </c>
      <c r="B4188" s="339" t="s">
        <v>354</v>
      </c>
      <c r="C4188" s="340" t="s">
        <v>24</v>
      </c>
      <c r="D4188" s="341">
        <v>0</v>
      </c>
      <c r="E4188" s="506">
        <v>61375.34</v>
      </c>
      <c r="F4188" s="499"/>
      <c r="G4188" s="341">
        <v>0</v>
      </c>
      <c r="L4188" s="502"/>
      <c r="M4188" s="499"/>
    </row>
    <row r="4189" spans="1:13" x14ac:dyDescent="0.25">
      <c r="A4189" s="342" t="s">
        <v>324</v>
      </c>
      <c r="B4189" s="342" t="s">
        <v>355</v>
      </c>
      <c r="C4189" s="343" t="s">
        <v>25</v>
      </c>
      <c r="D4189" s="344">
        <v>0</v>
      </c>
      <c r="E4189" s="502">
        <v>61098.44</v>
      </c>
      <c r="F4189" s="499"/>
      <c r="G4189" s="344">
        <v>0</v>
      </c>
      <c r="L4189" s="502"/>
      <c r="M4189" s="499"/>
    </row>
    <row r="4190" spans="1:13" x14ac:dyDescent="0.25">
      <c r="A4190" s="342" t="s">
        <v>324</v>
      </c>
      <c r="B4190" s="342" t="s">
        <v>356</v>
      </c>
      <c r="C4190" s="343" t="s">
        <v>133</v>
      </c>
      <c r="D4190" s="344">
        <v>0</v>
      </c>
      <c r="E4190" s="502">
        <v>48067.33</v>
      </c>
      <c r="F4190" s="499"/>
      <c r="G4190" s="344">
        <v>0</v>
      </c>
      <c r="L4190" s="502"/>
      <c r="M4190" s="499"/>
    </row>
    <row r="4191" spans="1:13" x14ac:dyDescent="0.25">
      <c r="A4191" s="345" t="s">
        <v>2357</v>
      </c>
      <c r="B4191" s="345" t="s">
        <v>297</v>
      </c>
      <c r="C4191" s="346" t="s">
        <v>134</v>
      </c>
      <c r="D4191" s="347">
        <v>0</v>
      </c>
      <c r="E4191" s="503">
        <v>48067.33</v>
      </c>
      <c r="F4191" s="499"/>
      <c r="G4191" s="347">
        <v>0</v>
      </c>
      <c r="L4191" s="502"/>
      <c r="M4191" s="499"/>
    </row>
    <row r="4192" spans="1:13" x14ac:dyDescent="0.25">
      <c r="A4192" s="342" t="s">
        <v>324</v>
      </c>
      <c r="B4192" s="342" t="s">
        <v>361</v>
      </c>
      <c r="C4192" s="343" t="s">
        <v>135</v>
      </c>
      <c r="D4192" s="344">
        <v>0</v>
      </c>
      <c r="E4192" s="502">
        <v>5100</v>
      </c>
      <c r="F4192" s="499"/>
      <c r="G4192" s="344">
        <v>0</v>
      </c>
      <c r="L4192" s="502"/>
      <c r="M4192" s="499"/>
    </row>
    <row r="4193" spans="1:13" x14ac:dyDescent="0.25">
      <c r="A4193" s="345" t="s">
        <v>2358</v>
      </c>
      <c r="B4193" s="345" t="s">
        <v>298</v>
      </c>
      <c r="C4193" s="346" t="s">
        <v>135</v>
      </c>
      <c r="D4193" s="347">
        <v>0</v>
      </c>
      <c r="E4193" s="503">
        <v>5100</v>
      </c>
      <c r="F4193" s="499"/>
      <c r="G4193" s="347">
        <v>0</v>
      </c>
      <c r="L4193" s="502"/>
      <c r="M4193" s="499"/>
    </row>
    <row r="4194" spans="1:13" x14ac:dyDescent="0.25">
      <c r="A4194" s="342" t="s">
        <v>324</v>
      </c>
      <c r="B4194" s="342" t="s">
        <v>363</v>
      </c>
      <c r="C4194" s="343" t="s">
        <v>136</v>
      </c>
      <c r="D4194" s="344">
        <v>0</v>
      </c>
      <c r="E4194" s="502">
        <v>7931.11</v>
      </c>
      <c r="F4194" s="499"/>
      <c r="G4194" s="344">
        <v>0</v>
      </c>
      <c r="L4194" s="502"/>
      <c r="M4194" s="499"/>
    </row>
    <row r="4195" spans="1:13" x14ac:dyDescent="0.25">
      <c r="A4195" s="345" t="s">
        <v>2359</v>
      </c>
      <c r="B4195" s="345" t="s">
        <v>299</v>
      </c>
      <c r="C4195" s="346" t="s">
        <v>365</v>
      </c>
      <c r="D4195" s="347">
        <v>0</v>
      </c>
      <c r="E4195" s="503">
        <v>7931.11</v>
      </c>
      <c r="F4195" s="499"/>
      <c r="G4195" s="347">
        <v>0</v>
      </c>
      <c r="L4195" s="502"/>
      <c r="M4195" s="499"/>
    </row>
    <row r="4196" spans="1:13" x14ac:dyDescent="0.25">
      <c r="A4196" s="342" t="s">
        <v>324</v>
      </c>
      <c r="B4196" s="342" t="s">
        <v>366</v>
      </c>
      <c r="C4196" s="343" t="s">
        <v>38</v>
      </c>
      <c r="D4196" s="344">
        <v>0</v>
      </c>
      <c r="E4196" s="502">
        <v>276.89999999999998</v>
      </c>
      <c r="F4196" s="499"/>
      <c r="G4196" s="344">
        <v>0</v>
      </c>
      <c r="L4196" s="502"/>
      <c r="M4196" s="499"/>
    </row>
    <row r="4197" spans="1:13" x14ac:dyDescent="0.25">
      <c r="A4197" s="342" t="s">
        <v>324</v>
      </c>
      <c r="B4197" s="342" t="s">
        <v>367</v>
      </c>
      <c r="C4197" s="343" t="s">
        <v>138</v>
      </c>
      <c r="D4197" s="344">
        <v>0</v>
      </c>
      <c r="E4197" s="502">
        <v>276.89999999999998</v>
      </c>
      <c r="F4197" s="499"/>
      <c r="G4197" s="344">
        <v>0</v>
      </c>
      <c r="L4197" s="502"/>
      <c r="M4197" s="499"/>
    </row>
    <row r="4198" spans="1:13" x14ac:dyDescent="0.25">
      <c r="A4198" s="345" t="s">
        <v>2360</v>
      </c>
      <c r="B4198" s="345" t="s">
        <v>300</v>
      </c>
      <c r="C4198" s="346" t="s">
        <v>87</v>
      </c>
      <c r="D4198" s="347">
        <v>0</v>
      </c>
      <c r="E4198" s="503">
        <v>0</v>
      </c>
      <c r="F4198" s="499"/>
      <c r="G4198" s="347">
        <v>0</v>
      </c>
      <c r="L4198" s="502"/>
      <c r="M4198" s="499"/>
    </row>
    <row r="4199" spans="1:13" x14ac:dyDescent="0.25">
      <c r="A4199" s="345" t="s">
        <v>2361</v>
      </c>
      <c r="B4199" s="345" t="s">
        <v>301</v>
      </c>
      <c r="C4199" s="346" t="s">
        <v>371</v>
      </c>
      <c r="D4199" s="347">
        <v>0</v>
      </c>
      <c r="E4199" s="503">
        <v>276.89999999999998</v>
      </c>
      <c r="F4199" s="499"/>
      <c r="G4199" s="347">
        <v>0</v>
      </c>
      <c r="L4199" s="502"/>
      <c r="M4199" s="499"/>
    </row>
    <row r="4200" spans="1:13" hidden="1" x14ac:dyDescent="0.25">
      <c r="A4200" s="336" t="s">
        <v>352</v>
      </c>
      <c r="B4200" s="336" t="s">
        <v>498</v>
      </c>
      <c r="C4200" s="337" t="s">
        <v>499</v>
      </c>
      <c r="D4200" s="338">
        <v>0</v>
      </c>
      <c r="E4200" s="498">
        <v>42881.84</v>
      </c>
      <c r="F4200" s="499"/>
      <c r="G4200" s="338">
        <v>0</v>
      </c>
      <c r="L4200" s="498">
        <f t="shared" ref="L4200" si="7">E4200/$L$11</f>
        <v>5691.3982347866477</v>
      </c>
      <c r="M4200" s="499"/>
    </row>
    <row r="4201" spans="1:13" hidden="1" x14ac:dyDescent="0.25">
      <c r="A4201" s="339" t="s">
        <v>324</v>
      </c>
      <c r="B4201" s="339" t="s">
        <v>354</v>
      </c>
      <c r="C4201" s="340" t="s">
        <v>24</v>
      </c>
      <c r="D4201" s="341">
        <v>0</v>
      </c>
      <c r="E4201" s="506">
        <v>42881.84</v>
      </c>
      <c r="F4201" s="499"/>
      <c r="G4201" s="341">
        <v>0</v>
      </c>
    </row>
    <row r="4202" spans="1:13" hidden="1" x14ac:dyDescent="0.25">
      <c r="A4202" s="342" t="s">
        <v>324</v>
      </c>
      <c r="B4202" s="342" t="s">
        <v>355</v>
      </c>
      <c r="C4202" s="343" t="s">
        <v>25</v>
      </c>
      <c r="D4202" s="344">
        <v>0</v>
      </c>
      <c r="E4202" s="502">
        <v>39216.230000000003</v>
      </c>
      <c r="F4202" s="499"/>
      <c r="G4202" s="344">
        <v>0</v>
      </c>
    </row>
    <row r="4203" spans="1:13" hidden="1" x14ac:dyDescent="0.25">
      <c r="A4203" s="342" t="s">
        <v>324</v>
      </c>
      <c r="B4203" s="342" t="s">
        <v>356</v>
      </c>
      <c r="C4203" s="343" t="s">
        <v>133</v>
      </c>
      <c r="D4203" s="344">
        <v>0</v>
      </c>
      <c r="E4203" s="502">
        <v>30743.55</v>
      </c>
      <c r="F4203" s="499"/>
      <c r="G4203" s="344">
        <v>0</v>
      </c>
    </row>
    <row r="4204" spans="1:13" hidden="1" x14ac:dyDescent="0.25">
      <c r="A4204" s="345" t="s">
        <v>2362</v>
      </c>
      <c r="B4204" s="345" t="s">
        <v>297</v>
      </c>
      <c r="C4204" s="346" t="s">
        <v>134</v>
      </c>
      <c r="D4204" s="347">
        <v>0</v>
      </c>
      <c r="E4204" s="503">
        <v>30743.55</v>
      </c>
      <c r="F4204" s="499"/>
      <c r="G4204" s="347">
        <v>0</v>
      </c>
    </row>
    <row r="4205" spans="1:13" hidden="1" x14ac:dyDescent="0.25">
      <c r="A4205" s="342" t="s">
        <v>324</v>
      </c>
      <c r="B4205" s="342" t="s">
        <v>361</v>
      </c>
      <c r="C4205" s="343" t="s">
        <v>135</v>
      </c>
      <c r="D4205" s="344">
        <v>0</v>
      </c>
      <c r="E4205" s="502">
        <v>3400</v>
      </c>
      <c r="F4205" s="499"/>
      <c r="G4205" s="344">
        <v>0</v>
      </c>
    </row>
    <row r="4206" spans="1:13" hidden="1" x14ac:dyDescent="0.25">
      <c r="A4206" s="345" t="s">
        <v>2363</v>
      </c>
      <c r="B4206" s="345" t="s">
        <v>298</v>
      </c>
      <c r="C4206" s="346" t="s">
        <v>135</v>
      </c>
      <c r="D4206" s="347">
        <v>0</v>
      </c>
      <c r="E4206" s="503">
        <v>3400</v>
      </c>
      <c r="F4206" s="499"/>
      <c r="G4206" s="347">
        <v>0</v>
      </c>
    </row>
    <row r="4207" spans="1:13" hidden="1" x14ac:dyDescent="0.25">
      <c r="A4207" s="342" t="s">
        <v>324</v>
      </c>
      <c r="B4207" s="342" t="s">
        <v>363</v>
      </c>
      <c r="C4207" s="343" t="s">
        <v>136</v>
      </c>
      <c r="D4207" s="344">
        <v>0</v>
      </c>
      <c r="E4207" s="502">
        <v>5072.68</v>
      </c>
      <c r="F4207" s="499"/>
      <c r="G4207" s="344">
        <v>0</v>
      </c>
    </row>
    <row r="4208" spans="1:13" hidden="1" x14ac:dyDescent="0.25">
      <c r="A4208" s="345" t="s">
        <v>2364</v>
      </c>
      <c r="B4208" s="345" t="s">
        <v>299</v>
      </c>
      <c r="C4208" s="346" t="s">
        <v>365</v>
      </c>
      <c r="D4208" s="347">
        <v>0</v>
      </c>
      <c r="E4208" s="503">
        <v>5072.68</v>
      </c>
      <c r="F4208" s="499"/>
      <c r="G4208" s="347">
        <v>0</v>
      </c>
    </row>
    <row r="4209" spans="1:7" hidden="1" x14ac:dyDescent="0.25">
      <c r="A4209" s="342" t="s">
        <v>324</v>
      </c>
      <c r="B4209" s="342" t="s">
        <v>366</v>
      </c>
      <c r="C4209" s="343" t="s">
        <v>38</v>
      </c>
      <c r="D4209" s="344">
        <v>0</v>
      </c>
      <c r="E4209" s="502">
        <v>3665.61</v>
      </c>
      <c r="F4209" s="499"/>
      <c r="G4209" s="344">
        <v>0</v>
      </c>
    </row>
    <row r="4210" spans="1:7" hidden="1" x14ac:dyDescent="0.25">
      <c r="A4210" s="342" t="s">
        <v>324</v>
      </c>
      <c r="B4210" s="342" t="s">
        <v>367</v>
      </c>
      <c r="C4210" s="343" t="s">
        <v>138</v>
      </c>
      <c r="D4210" s="344">
        <v>0</v>
      </c>
      <c r="E4210" s="502">
        <v>3665.61</v>
      </c>
      <c r="F4210" s="499"/>
      <c r="G4210" s="344">
        <v>0</v>
      </c>
    </row>
    <row r="4211" spans="1:7" hidden="1" x14ac:dyDescent="0.25">
      <c r="A4211" s="345" t="s">
        <v>2365</v>
      </c>
      <c r="B4211" s="345" t="s">
        <v>300</v>
      </c>
      <c r="C4211" s="346" t="s">
        <v>87</v>
      </c>
      <c r="D4211" s="347">
        <v>0</v>
      </c>
      <c r="E4211" s="503">
        <v>340</v>
      </c>
      <c r="F4211" s="499"/>
      <c r="G4211" s="347">
        <v>0</v>
      </c>
    </row>
    <row r="4212" spans="1:7" hidden="1" x14ac:dyDescent="0.25">
      <c r="A4212" s="345" t="s">
        <v>2366</v>
      </c>
      <c r="B4212" s="345" t="s">
        <v>301</v>
      </c>
      <c r="C4212" s="346" t="s">
        <v>371</v>
      </c>
      <c r="D4212" s="347">
        <v>0</v>
      </c>
      <c r="E4212" s="503">
        <v>3325.61</v>
      </c>
      <c r="F4212" s="499"/>
      <c r="G4212" s="347">
        <v>0</v>
      </c>
    </row>
    <row r="4213" spans="1:7" hidden="1" x14ac:dyDescent="0.25">
      <c r="A4213" s="336" t="s">
        <v>352</v>
      </c>
      <c r="B4213" s="336" t="s">
        <v>399</v>
      </c>
      <c r="C4213" s="337" t="s">
        <v>400</v>
      </c>
      <c r="D4213" s="338">
        <v>0</v>
      </c>
      <c r="E4213" s="498">
        <v>67306.820000000007</v>
      </c>
      <c r="F4213" s="499"/>
      <c r="G4213" s="338">
        <v>0</v>
      </c>
    </row>
    <row r="4214" spans="1:7" hidden="1" x14ac:dyDescent="0.25">
      <c r="A4214" s="339" t="s">
        <v>324</v>
      </c>
      <c r="B4214" s="339" t="s">
        <v>354</v>
      </c>
      <c r="C4214" s="340" t="s">
        <v>24</v>
      </c>
      <c r="D4214" s="341">
        <v>0</v>
      </c>
      <c r="E4214" s="506">
        <v>67306.820000000007</v>
      </c>
      <c r="F4214" s="499"/>
      <c r="G4214" s="341">
        <v>0</v>
      </c>
    </row>
    <row r="4215" spans="1:7" hidden="1" x14ac:dyDescent="0.25">
      <c r="A4215" s="342" t="s">
        <v>324</v>
      </c>
      <c r="B4215" s="342" t="s">
        <v>355</v>
      </c>
      <c r="C4215" s="343" t="s">
        <v>25</v>
      </c>
      <c r="D4215" s="344">
        <v>0</v>
      </c>
      <c r="E4215" s="502">
        <v>60627.07</v>
      </c>
      <c r="F4215" s="499"/>
      <c r="G4215" s="344">
        <v>0</v>
      </c>
    </row>
    <row r="4216" spans="1:7" hidden="1" x14ac:dyDescent="0.25">
      <c r="A4216" s="342" t="s">
        <v>324</v>
      </c>
      <c r="B4216" s="342" t="s">
        <v>356</v>
      </c>
      <c r="C4216" s="343" t="s">
        <v>133</v>
      </c>
      <c r="D4216" s="344">
        <v>0</v>
      </c>
      <c r="E4216" s="502">
        <v>49121.94</v>
      </c>
      <c r="F4216" s="499"/>
      <c r="G4216" s="344">
        <v>0</v>
      </c>
    </row>
    <row r="4217" spans="1:7" hidden="1" x14ac:dyDescent="0.25">
      <c r="A4217" s="345" t="s">
        <v>2367</v>
      </c>
      <c r="B4217" s="345" t="s">
        <v>297</v>
      </c>
      <c r="C4217" s="346" t="s">
        <v>134</v>
      </c>
      <c r="D4217" s="347">
        <v>0</v>
      </c>
      <c r="E4217" s="503">
        <v>49121.94</v>
      </c>
      <c r="F4217" s="499"/>
      <c r="G4217" s="347">
        <v>0</v>
      </c>
    </row>
    <row r="4218" spans="1:7" hidden="1" x14ac:dyDescent="0.25">
      <c r="A4218" s="342" t="s">
        <v>324</v>
      </c>
      <c r="B4218" s="342" t="s">
        <v>361</v>
      </c>
      <c r="C4218" s="343" t="s">
        <v>135</v>
      </c>
      <c r="D4218" s="344">
        <v>0</v>
      </c>
      <c r="E4218" s="502">
        <v>3400</v>
      </c>
      <c r="F4218" s="499"/>
      <c r="G4218" s="344">
        <v>0</v>
      </c>
    </row>
    <row r="4219" spans="1:7" hidden="1" x14ac:dyDescent="0.25">
      <c r="A4219" s="345" t="s">
        <v>2368</v>
      </c>
      <c r="B4219" s="345" t="s">
        <v>298</v>
      </c>
      <c r="C4219" s="346" t="s">
        <v>135</v>
      </c>
      <c r="D4219" s="347">
        <v>0</v>
      </c>
      <c r="E4219" s="503">
        <v>3400</v>
      </c>
      <c r="F4219" s="499"/>
      <c r="G4219" s="347">
        <v>0</v>
      </c>
    </row>
    <row r="4220" spans="1:7" hidden="1" x14ac:dyDescent="0.25">
      <c r="A4220" s="342" t="s">
        <v>324</v>
      </c>
      <c r="B4220" s="342" t="s">
        <v>363</v>
      </c>
      <c r="C4220" s="343" t="s">
        <v>136</v>
      </c>
      <c r="D4220" s="344">
        <v>0</v>
      </c>
      <c r="E4220" s="502">
        <v>8105.13</v>
      </c>
      <c r="F4220" s="499"/>
      <c r="G4220" s="344">
        <v>0</v>
      </c>
    </row>
    <row r="4221" spans="1:7" hidden="1" x14ac:dyDescent="0.25">
      <c r="A4221" s="345" t="s">
        <v>2369</v>
      </c>
      <c r="B4221" s="345" t="s">
        <v>299</v>
      </c>
      <c r="C4221" s="346" t="s">
        <v>365</v>
      </c>
      <c r="D4221" s="347">
        <v>0</v>
      </c>
      <c r="E4221" s="503">
        <v>8105.13</v>
      </c>
      <c r="F4221" s="499"/>
      <c r="G4221" s="347">
        <v>0</v>
      </c>
    </row>
    <row r="4222" spans="1:7" hidden="1" x14ac:dyDescent="0.25">
      <c r="A4222" s="342" t="s">
        <v>324</v>
      </c>
      <c r="B4222" s="342" t="s">
        <v>366</v>
      </c>
      <c r="C4222" s="343" t="s">
        <v>38</v>
      </c>
      <c r="D4222" s="344">
        <v>0</v>
      </c>
      <c r="E4222" s="502">
        <v>6679.75</v>
      </c>
      <c r="F4222" s="499"/>
      <c r="G4222" s="344">
        <v>0</v>
      </c>
    </row>
    <row r="4223" spans="1:7" hidden="1" x14ac:dyDescent="0.25">
      <c r="A4223" s="342" t="s">
        <v>324</v>
      </c>
      <c r="B4223" s="342" t="s">
        <v>367</v>
      </c>
      <c r="C4223" s="343" t="s">
        <v>138</v>
      </c>
      <c r="D4223" s="344">
        <v>0</v>
      </c>
      <c r="E4223" s="502">
        <v>6679.75</v>
      </c>
      <c r="F4223" s="499"/>
      <c r="G4223" s="344">
        <v>0</v>
      </c>
    </row>
    <row r="4224" spans="1:7" hidden="1" x14ac:dyDescent="0.25">
      <c r="A4224" s="345" t="s">
        <v>2370</v>
      </c>
      <c r="B4224" s="345" t="s">
        <v>300</v>
      </c>
      <c r="C4224" s="346" t="s">
        <v>87</v>
      </c>
      <c r="D4224" s="347">
        <v>0</v>
      </c>
      <c r="E4224" s="503">
        <v>0</v>
      </c>
      <c r="F4224" s="499"/>
      <c r="G4224" s="347">
        <v>0</v>
      </c>
    </row>
    <row r="4225" spans="1:7" hidden="1" x14ac:dyDescent="0.25">
      <c r="A4225" s="345" t="s">
        <v>2371</v>
      </c>
      <c r="B4225" s="345" t="s">
        <v>301</v>
      </c>
      <c r="C4225" s="346" t="s">
        <v>371</v>
      </c>
      <c r="D4225" s="347">
        <v>0</v>
      </c>
      <c r="E4225" s="503">
        <v>6679.75</v>
      </c>
      <c r="F4225" s="499"/>
      <c r="G4225" s="347">
        <v>0</v>
      </c>
    </row>
    <row r="4226" spans="1:7" hidden="1" x14ac:dyDescent="0.25">
      <c r="A4226" s="336" t="s">
        <v>352</v>
      </c>
      <c r="B4226" s="336" t="s">
        <v>541</v>
      </c>
      <c r="C4226" s="337" t="s">
        <v>542</v>
      </c>
      <c r="D4226" s="338">
        <v>0</v>
      </c>
      <c r="E4226" s="498">
        <v>124970.49</v>
      </c>
      <c r="F4226" s="499"/>
      <c r="G4226" s="338">
        <v>0</v>
      </c>
    </row>
    <row r="4227" spans="1:7" hidden="1" x14ac:dyDescent="0.25">
      <c r="A4227" s="339" t="s">
        <v>324</v>
      </c>
      <c r="B4227" s="339" t="s">
        <v>354</v>
      </c>
      <c r="C4227" s="340" t="s">
        <v>24</v>
      </c>
      <c r="D4227" s="341">
        <v>0</v>
      </c>
      <c r="E4227" s="506">
        <v>124970.49</v>
      </c>
      <c r="F4227" s="499"/>
      <c r="G4227" s="341">
        <v>0</v>
      </c>
    </row>
    <row r="4228" spans="1:7" hidden="1" x14ac:dyDescent="0.25">
      <c r="A4228" s="342" t="s">
        <v>324</v>
      </c>
      <c r="B4228" s="342" t="s">
        <v>355</v>
      </c>
      <c r="C4228" s="343" t="s">
        <v>25</v>
      </c>
      <c r="D4228" s="344">
        <v>0</v>
      </c>
      <c r="E4228" s="502">
        <v>118085.91</v>
      </c>
      <c r="F4228" s="499"/>
      <c r="G4228" s="344">
        <v>0</v>
      </c>
    </row>
    <row r="4229" spans="1:7" hidden="1" x14ac:dyDescent="0.25">
      <c r="A4229" s="342" t="s">
        <v>324</v>
      </c>
      <c r="B4229" s="342" t="s">
        <v>356</v>
      </c>
      <c r="C4229" s="343" t="s">
        <v>133</v>
      </c>
      <c r="D4229" s="344">
        <v>0</v>
      </c>
      <c r="E4229" s="502">
        <v>93335.54</v>
      </c>
      <c r="F4229" s="499"/>
      <c r="G4229" s="344">
        <v>0</v>
      </c>
    </row>
    <row r="4230" spans="1:7" hidden="1" x14ac:dyDescent="0.25">
      <c r="A4230" s="345" t="s">
        <v>2372</v>
      </c>
      <c r="B4230" s="345" t="s">
        <v>297</v>
      </c>
      <c r="C4230" s="346" t="s">
        <v>134</v>
      </c>
      <c r="D4230" s="347">
        <v>0</v>
      </c>
      <c r="E4230" s="503">
        <v>93335.54</v>
      </c>
      <c r="F4230" s="499"/>
      <c r="G4230" s="347">
        <v>0</v>
      </c>
    </row>
    <row r="4231" spans="1:7" hidden="1" x14ac:dyDescent="0.25">
      <c r="A4231" s="342" t="s">
        <v>324</v>
      </c>
      <c r="B4231" s="342" t="s">
        <v>361</v>
      </c>
      <c r="C4231" s="343" t="s">
        <v>135</v>
      </c>
      <c r="D4231" s="344">
        <v>0</v>
      </c>
      <c r="E4231" s="502">
        <v>9350</v>
      </c>
      <c r="F4231" s="499"/>
      <c r="G4231" s="344">
        <v>0</v>
      </c>
    </row>
    <row r="4232" spans="1:7" hidden="1" x14ac:dyDescent="0.25">
      <c r="A4232" s="345" t="s">
        <v>2373</v>
      </c>
      <c r="B4232" s="345" t="s">
        <v>298</v>
      </c>
      <c r="C4232" s="346" t="s">
        <v>135</v>
      </c>
      <c r="D4232" s="347">
        <v>0</v>
      </c>
      <c r="E4232" s="503">
        <v>9350</v>
      </c>
      <c r="F4232" s="499"/>
      <c r="G4232" s="347">
        <v>0</v>
      </c>
    </row>
    <row r="4233" spans="1:7" hidden="1" x14ac:dyDescent="0.25">
      <c r="A4233" s="342" t="s">
        <v>324</v>
      </c>
      <c r="B4233" s="342" t="s">
        <v>363</v>
      </c>
      <c r="C4233" s="343" t="s">
        <v>136</v>
      </c>
      <c r="D4233" s="344">
        <v>0</v>
      </c>
      <c r="E4233" s="502">
        <v>15400.37</v>
      </c>
      <c r="F4233" s="499"/>
      <c r="G4233" s="344">
        <v>0</v>
      </c>
    </row>
    <row r="4234" spans="1:7" hidden="1" x14ac:dyDescent="0.25">
      <c r="A4234" s="345" t="s">
        <v>2374</v>
      </c>
      <c r="B4234" s="345" t="s">
        <v>299</v>
      </c>
      <c r="C4234" s="346" t="s">
        <v>365</v>
      </c>
      <c r="D4234" s="347">
        <v>0</v>
      </c>
      <c r="E4234" s="503">
        <v>15400.37</v>
      </c>
      <c r="F4234" s="499"/>
      <c r="G4234" s="347">
        <v>0</v>
      </c>
    </row>
    <row r="4235" spans="1:7" hidden="1" x14ac:dyDescent="0.25">
      <c r="A4235" s="342" t="s">
        <v>324</v>
      </c>
      <c r="B4235" s="342" t="s">
        <v>366</v>
      </c>
      <c r="C4235" s="343" t="s">
        <v>38</v>
      </c>
      <c r="D4235" s="344">
        <v>0</v>
      </c>
      <c r="E4235" s="502">
        <v>6884.58</v>
      </c>
      <c r="F4235" s="499"/>
      <c r="G4235" s="344">
        <v>0</v>
      </c>
    </row>
    <row r="4236" spans="1:7" hidden="1" x14ac:dyDescent="0.25">
      <c r="A4236" s="342" t="s">
        <v>324</v>
      </c>
      <c r="B4236" s="342" t="s">
        <v>367</v>
      </c>
      <c r="C4236" s="343" t="s">
        <v>138</v>
      </c>
      <c r="D4236" s="344">
        <v>0</v>
      </c>
      <c r="E4236" s="502">
        <v>6884.58</v>
      </c>
      <c r="F4236" s="499"/>
      <c r="G4236" s="344">
        <v>0</v>
      </c>
    </row>
    <row r="4237" spans="1:7" hidden="1" x14ac:dyDescent="0.25">
      <c r="A4237" s="345" t="s">
        <v>2375</v>
      </c>
      <c r="B4237" s="345" t="s">
        <v>300</v>
      </c>
      <c r="C4237" s="346" t="s">
        <v>87</v>
      </c>
      <c r="D4237" s="347">
        <v>0</v>
      </c>
      <c r="E4237" s="503">
        <v>0</v>
      </c>
      <c r="F4237" s="499"/>
      <c r="G4237" s="347">
        <v>0</v>
      </c>
    </row>
    <row r="4238" spans="1:7" hidden="1" x14ac:dyDescent="0.25">
      <c r="A4238" s="345" t="s">
        <v>2376</v>
      </c>
      <c r="B4238" s="345" t="s">
        <v>301</v>
      </c>
      <c r="C4238" s="346" t="s">
        <v>371</v>
      </c>
      <c r="D4238" s="347">
        <v>0</v>
      </c>
      <c r="E4238" s="503">
        <v>6884.58</v>
      </c>
      <c r="F4238" s="499"/>
      <c r="G4238" s="347">
        <v>0</v>
      </c>
    </row>
    <row r="4239" spans="1:7" hidden="1" x14ac:dyDescent="0.25">
      <c r="A4239" s="336" t="s">
        <v>352</v>
      </c>
      <c r="B4239" s="336" t="s">
        <v>569</v>
      </c>
      <c r="C4239" s="337" t="s">
        <v>570</v>
      </c>
      <c r="D4239" s="338">
        <v>0</v>
      </c>
      <c r="E4239" s="498">
        <v>10457.76</v>
      </c>
      <c r="F4239" s="499"/>
      <c r="G4239" s="338">
        <v>0</v>
      </c>
    </row>
    <row r="4240" spans="1:7" hidden="1" x14ac:dyDescent="0.25">
      <c r="A4240" s="339" t="s">
        <v>324</v>
      </c>
      <c r="B4240" s="339" t="s">
        <v>354</v>
      </c>
      <c r="C4240" s="340" t="s">
        <v>24</v>
      </c>
      <c r="D4240" s="341">
        <v>0</v>
      </c>
      <c r="E4240" s="506">
        <v>10457.76</v>
      </c>
      <c r="F4240" s="499"/>
      <c r="G4240" s="341">
        <v>0</v>
      </c>
    </row>
    <row r="4241" spans="1:7" hidden="1" x14ac:dyDescent="0.25">
      <c r="A4241" s="342" t="s">
        <v>324</v>
      </c>
      <c r="B4241" s="342" t="s">
        <v>355</v>
      </c>
      <c r="C4241" s="343" t="s">
        <v>25</v>
      </c>
      <c r="D4241" s="344">
        <v>0</v>
      </c>
      <c r="E4241" s="502">
        <v>8868.26</v>
      </c>
      <c r="F4241" s="499"/>
      <c r="G4241" s="344">
        <v>0</v>
      </c>
    </row>
    <row r="4242" spans="1:7" hidden="1" x14ac:dyDescent="0.25">
      <c r="A4242" s="342" t="s">
        <v>324</v>
      </c>
      <c r="B4242" s="342" t="s">
        <v>356</v>
      </c>
      <c r="C4242" s="343" t="s">
        <v>133</v>
      </c>
      <c r="D4242" s="344">
        <v>0</v>
      </c>
      <c r="E4242" s="502">
        <v>6882.62</v>
      </c>
      <c r="F4242" s="499"/>
      <c r="G4242" s="344">
        <v>0</v>
      </c>
    </row>
    <row r="4243" spans="1:7" hidden="1" x14ac:dyDescent="0.25">
      <c r="A4243" s="345" t="s">
        <v>2377</v>
      </c>
      <c r="B4243" s="345" t="s">
        <v>297</v>
      </c>
      <c r="C4243" s="346" t="s">
        <v>134</v>
      </c>
      <c r="D4243" s="347">
        <v>0</v>
      </c>
      <c r="E4243" s="503">
        <v>6882.62</v>
      </c>
      <c r="F4243" s="499"/>
      <c r="G4243" s="347">
        <v>0</v>
      </c>
    </row>
    <row r="4244" spans="1:7" hidden="1" x14ac:dyDescent="0.25">
      <c r="A4244" s="342" t="s">
        <v>324</v>
      </c>
      <c r="B4244" s="342" t="s">
        <v>361</v>
      </c>
      <c r="C4244" s="343" t="s">
        <v>135</v>
      </c>
      <c r="D4244" s="344">
        <v>0</v>
      </c>
      <c r="E4244" s="502">
        <v>850</v>
      </c>
      <c r="F4244" s="499"/>
      <c r="G4244" s="344">
        <v>0</v>
      </c>
    </row>
    <row r="4245" spans="1:7" hidden="1" x14ac:dyDescent="0.25">
      <c r="A4245" s="345" t="s">
        <v>2378</v>
      </c>
      <c r="B4245" s="345" t="s">
        <v>298</v>
      </c>
      <c r="C4245" s="346" t="s">
        <v>135</v>
      </c>
      <c r="D4245" s="347">
        <v>0</v>
      </c>
      <c r="E4245" s="503">
        <v>850</v>
      </c>
      <c r="F4245" s="499"/>
      <c r="G4245" s="347">
        <v>0</v>
      </c>
    </row>
    <row r="4246" spans="1:7" hidden="1" x14ac:dyDescent="0.25">
      <c r="A4246" s="342" t="s">
        <v>324</v>
      </c>
      <c r="B4246" s="342" t="s">
        <v>363</v>
      </c>
      <c r="C4246" s="343" t="s">
        <v>136</v>
      </c>
      <c r="D4246" s="344">
        <v>0</v>
      </c>
      <c r="E4246" s="502">
        <v>1135.6400000000001</v>
      </c>
      <c r="F4246" s="499"/>
      <c r="G4246" s="344">
        <v>0</v>
      </c>
    </row>
    <row r="4247" spans="1:7" hidden="1" x14ac:dyDescent="0.25">
      <c r="A4247" s="345" t="s">
        <v>2379</v>
      </c>
      <c r="B4247" s="345" t="s">
        <v>299</v>
      </c>
      <c r="C4247" s="346" t="s">
        <v>365</v>
      </c>
      <c r="D4247" s="347">
        <v>0</v>
      </c>
      <c r="E4247" s="503">
        <v>1135.6400000000001</v>
      </c>
      <c r="F4247" s="499"/>
      <c r="G4247" s="347">
        <v>0</v>
      </c>
    </row>
    <row r="4248" spans="1:7" hidden="1" x14ac:dyDescent="0.25">
      <c r="A4248" s="342" t="s">
        <v>324</v>
      </c>
      <c r="B4248" s="342" t="s">
        <v>366</v>
      </c>
      <c r="C4248" s="343" t="s">
        <v>38</v>
      </c>
      <c r="D4248" s="344">
        <v>0</v>
      </c>
      <c r="E4248" s="502">
        <v>1589.5</v>
      </c>
      <c r="F4248" s="499"/>
      <c r="G4248" s="344">
        <v>0</v>
      </c>
    </row>
    <row r="4249" spans="1:7" hidden="1" x14ac:dyDescent="0.25">
      <c r="A4249" s="342" t="s">
        <v>324</v>
      </c>
      <c r="B4249" s="342" t="s">
        <v>367</v>
      </c>
      <c r="C4249" s="343" t="s">
        <v>138</v>
      </c>
      <c r="D4249" s="344">
        <v>0</v>
      </c>
      <c r="E4249" s="502">
        <v>1589.5</v>
      </c>
      <c r="F4249" s="499"/>
      <c r="G4249" s="344">
        <v>0</v>
      </c>
    </row>
    <row r="4250" spans="1:7" hidden="1" x14ac:dyDescent="0.25">
      <c r="A4250" s="345" t="s">
        <v>2380</v>
      </c>
      <c r="B4250" s="345" t="s">
        <v>300</v>
      </c>
      <c r="C4250" s="346" t="s">
        <v>87</v>
      </c>
      <c r="D4250" s="347">
        <v>0</v>
      </c>
      <c r="E4250" s="503">
        <v>0</v>
      </c>
      <c r="F4250" s="499"/>
      <c r="G4250" s="347">
        <v>0</v>
      </c>
    </row>
    <row r="4251" spans="1:7" hidden="1" x14ac:dyDescent="0.25">
      <c r="A4251" s="345" t="s">
        <v>2381</v>
      </c>
      <c r="B4251" s="345" t="s">
        <v>301</v>
      </c>
      <c r="C4251" s="346" t="s">
        <v>371</v>
      </c>
      <c r="D4251" s="347">
        <v>0</v>
      </c>
      <c r="E4251" s="503">
        <v>1589.5</v>
      </c>
      <c r="F4251" s="499"/>
      <c r="G4251" s="347">
        <v>0</v>
      </c>
    </row>
    <row r="4252" spans="1:7" hidden="1" x14ac:dyDescent="0.25">
      <c r="A4252" s="336" t="s">
        <v>352</v>
      </c>
      <c r="B4252" s="336" t="s">
        <v>611</v>
      </c>
      <c r="C4252" s="337" t="s">
        <v>612</v>
      </c>
      <c r="D4252" s="338">
        <v>0</v>
      </c>
      <c r="E4252" s="498">
        <v>54545.45</v>
      </c>
      <c r="F4252" s="499"/>
      <c r="G4252" s="338">
        <v>0</v>
      </c>
    </row>
    <row r="4253" spans="1:7" hidden="1" x14ac:dyDescent="0.25">
      <c r="A4253" s="339" t="s">
        <v>324</v>
      </c>
      <c r="B4253" s="339" t="s">
        <v>354</v>
      </c>
      <c r="C4253" s="340" t="s">
        <v>24</v>
      </c>
      <c r="D4253" s="341">
        <v>0</v>
      </c>
      <c r="E4253" s="506">
        <v>54545.45</v>
      </c>
      <c r="F4253" s="499"/>
      <c r="G4253" s="341">
        <v>0</v>
      </c>
    </row>
    <row r="4254" spans="1:7" hidden="1" x14ac:dyDescent="0.25">
      <c r="A4254" s="342" t="s">
        <v>324</v>
      </c>
      <c r="B4254" s="342" t="s">
        <v>355</v>
      </c>
      <c r="C4254" s="343" t="s">
        <v>25</v>
      </c>
      <c r="D4254" s="344">
        <v>0</v>
      </c>
      <c r="E4254" s="502">
        <v>49779.45</v>
      </c>
      <c r="F4254" s="499"/>
      <c r="G4254" s="344">
        <v>0</v>
      </c>
    </row>
    <row r="4255" spans="1:7" hidden="1" x14ac:dyDescent="0.25">
      <c r="A4255" s="342" t="s">
        <v>324</v>
      </c>
      <c r="B4255" s="342" t="s">
        <v>356</v>
      </c>
      <c r="C4255" s="343" t="s">
        <v>133</v>
      </c>
      <c r="D4255" s="344">
        <v>0</v>
      </c>
      <c r="E4255" s="502">
        <v>39081.07</v>
      </c>
      <c r="F4255" s="499"/>
      <c r="G4255" s="344">
        <v>0</v>
      </c>
    </row>
    <row r="4256" spans="1:7" hidden="1" x14ac:dyDescent="0.25">
      <c r="A4256" s="345" t="s">
        <v>2382</v>
      </c>
      <c r="B4256" s="345" t="s">
        <v>297</v>
      </c>
      <c r="C4256" s="346" t="s">
        <v>134</v>
      </c>
      <c r="D4256" s="347">
        <v>0</v>
      </c>
      <c r="E4256" s="503">
        <v>39081.07</v>
      </c>
      <c r="F4256" s="499"/>
      <c r="G4256" s="347">
        <v>0</v>
      </c>
    </row>
    <row r="4257" spans="1:7" hidden="1" x14ac:dyDescent="0.25">
      <c r="A4257" s="342" t="s">
        <v>324</v>
      </c>
      <c r="B4257" s="342" t="s">
        <v>361</v>
      </c>
      <c r="C4257" s="343" t="s">
        <v>135</v>
      </c>
      <c r="D4257" s="344">
        <v>0</v>
      </c>
      <c r="E4257" s="502">
        <v>4250</v>
      </c>
      <c r="F4257" s="499"/>
      <c r="G4257" s="344">
        <v>0</v>
      </c>
    </row>
    <row r="4258" spans="1:7" hidden="1" x14ac:dyDescent="0.25">
      <c r="A4258" s="345" t="s">
        <v>2383</v>
      </c>
      <c r="B4258" s="345" t="s">
        <v>298</v>
      </c>
      <c r="C4258" s="346" t="s">
        <v>135</v>
      </c>
      <c r="D4258" s="347">
        <v>0</v>
      </c>
      <c r="E4258" s="503">
        <v>4250</v>
      </c>
      <c r="F4258" s="499"/>
      <c r="G4258" s="347">
        <v>0</v>
      </c>
    </row>
    <row r="4259" spans="1:7" hidden="1" x14ac:dyDescent="0.25">
      <c r="A4259" s="342" t="s">
        <v>324</v>
      </c>
      <c r="B4259" s="342" t="s">
        <v>363</v>
      </c>
      <c r="C4259" s="343" t="s">
        <v>136</v>
      </c>
      <c r="D4259" s="344">
        <v>0</v>
      </c>
      <c r="E4259" s="502">
        <v>6448.38</v>
      </c>
      <c r="F4259" s="499"/>
      <c r="G4259" s="344">
        <v>0</v>
      </c>
    </row>
    <row r="4260" spans="1:7" hidden="1" x14ac:dyDescent="0.25">
      <c r="A4260" s="345" t="s">
        <v>2384</v>
      </c>
      <c r="B4260" s="345" t="s">
        <v>299</v>
      </c>
      <c r="C4260" s="346" t="s">
        <v>365</v>
      </c>
      <c r="D4260" s="347">
        <v>0</v>
      </c>
      <c r="E4260" s="503">
        <v>6448.38</v>
      </c>
      <c r="F4260" s="499"/>
      <c r="G4260" s="347">
        <v>0</v>
      </c>
    </row>
    <row r="4261" spans="1:7" hidden="1" x14ac:dyDescent="0.25">
      <c r="A4261" s="342" t="s">
        <v>324</v>
      </c>
      <c r="B4261" s="342" t="s">
        <v>366</v>
      </c>
      <c r="C4261" s="343" t="s">
        <v>38</v>
      </c>
      <c r="D4261" s="344">
        <v>0</v>
      </c>
      <c r="E4261" s="502">
        <v>4766</v>
      </c>
      <c r="F4261" s="499"/>
      <c r="G4261" s="344">
        <v>0</v>
      </c>
    </row>
    <row r="4262" spans="1:7" hidden="1" x14ac:dyDescent="0.25">
      <c r="A4262" s="342" t="s">
        <v>324</v>
      </c>
      <c r="B4262" s="342" t="s">
        <v>367</v>
      </c>
      <c r="C4262" s="343" t="s">
        <v>138</v>
      </c>
      <c r="D4262" s="344">
        <v>0</v>
      </c>
      <c r="E4262" s="502">
        <v>4766</v>
      </c>
      <c r="F4262" s="499"/>
      <c r="G4262" s="344">
        <v>0</v>
      </c>
    </row>
    <row r="4263" spans="1:7" hidden="1" x14ac:dyDescent="0.25">
      <c r="A4263" s="345" t="s">
        <v>2385</v>
      </c>
      <c r="B4263" s="345" t="s">
        <v>300</v>
      </c>
      <c r="C4263" s="346" t="s">
        <v>87</v>
      </c>
      <c r="D4263" s="347">
        <v>0</v>
      </c>
      <c r="E4263" s="503">
        <v>0</v>
      </c>
      <c r="F4263" s="499"/>
      <c r="G4263" s="347">
        <v>0</v>
      </c>
    </row>
    <row r="4264" spans="1:7" hidden="1" x14ac:dyDescent="0.25">
      <c r="A4264" s="345" t="s">
        <v>2386</v>
      </c>
      <c r="B4264" s="345" t="s">
        <v>301</v>
      </c>
      <c r="C4264" s="346" t="s">
        <v>371</v>
      </c>
      <c r="D4264" s="347">
        <v>0</v>
      </c>
      <c r="E4264" s="503">
        <v>4766</v>
      </c>
      <c r="F4264" s="499"/>
      <c r="G4264" s="347">
        <v>0</v>
      </c>
    </row>
    <row r="4265" spans="1:7" hidden="1" x14ac:dyDescent="0.25">
      <c r="A4265" s="336" t="s">
        <v>352</v>
      </c>
      <c r="B4265" s="336" t="s">
        <v>634</v>
      </c>
      <c r="C4265" s="337" t="s">
        <v>635</v>
      </c>
      <c r="D4265" s="338">
        <v>0</v>
      </c>
      <c r="E4265" s="498">
        <v>177036.17</v>
      </c>
      <c r="F4265" s="499"/>
      <c r="G4265" s="338">
        <v>0</v>
      </c>
    </row>
    <row r="4266" spans="1:7" hidden="1" x14ac:dyDescent="0.25">
      <c r="A4266" s="339" t="s">
        <v>324</v>
      </c>
      <c r="B4266" s="339" t="s">
        <v>354</v>
      </c>
      <c r="C4266" s="340" t="s">
        <v>24</v>
      </c>
      <c r="D4266" s="341">
        <v>0</v>
      </c>
      <c r="E4266" s="506">
        <v>177036.17</v>
      </c>
      <c r="F4266" s="499"/>
      <c r="G4266" s="341">
        <v>0</v>
      </c>
    </row>
    <row r="4267" spans="1:7" hidden="1" x14ac:dyDescent="0.25">
      <c r="A4267" s="342" t="s">
        <v>324</v>
      </c>
      <c r="B4267" s="342" t="s">
        <v>355</v>
      </c>
      <c r="C4267" s="343" t="s">
        <v>25</v>
      </c>
      <c r="D4267" s="344">
        <v>0</v>
      </c>
      <c r="E4267" s="502">
        <v>172686.04</v>
      </c>
      <c r="F4267" s="499"/>
      <c r="G4267" s="344">
        <v>0</v>
      </c>
    </row>
    <row r="4268" spans="1:7" hidden="1" x14ac:dyDescent="0.25">
      <c r="A4268" s="342" t="s">
        <v>324</v>
      </c>
      <c r="B4268" s="342" t="s">
        <v>356</v>
      </c>
      <c r="C4268" s="343" t="s">
        <v>133</v>
      </c>
      <c r="D4268" s="344">
        <v>0</v>
      </c>
      <c r="E4268" s="502">
        <v>136554.53</v>
      </c>
      <c r="F4268" s="499"/>
      <c r="G4268" s="344">
        <v>0</v>
      </c>
    </row>
    <row r="4269" spans="1:7" hidden="1" x14ac:dyDescent="0.25">
      <c r="A4269" s="345" t="s">
        <v>2387</v>
      </c>
      <c r="B4269" s="345" t="s">
        <v>297</v>
      </c>
      <c r="C4269" s="346" t="s">
        <v>134</v>
      </c>
      <c r="D4269" s="347">
        <v>0</v>
      </c>
      <c r="E4269" s="503">
        <v>136554.53</v>
      </c>
      <c r="F4269" s="499"/>
      <c r="G4269" s="347">
        <v>0</v>
      </c>
    </row>
    <row r="4270" spans="1:7" hidden="1" x14ac:dyDescent="0.25">
      <c r="A4270" s="342" t="s">
        <v>324</v>
      </c>
      <c r="B4270" s="342" t="s">
        <v>361</v>
      </c>
      <c r="C4270" s="343" t="s">
        <v>135</v>
      </c>
      <c r="D4270" s="344">
        <v>0</v>
      </c>
      <c r="E4270" s="502">
        <v>13600</v>
      </c>
      <c r="F4270" s="499"/>
      <c r="G4270" s="344">
        <v>0</v>
      </c>
    </row>
    <row r="4271" spans="1:7" hidden="1" x14ac:dyDescent="0.25">
      <c r="A4271" s="345" t="s">
        <v>2388</v>
      </c>
      <c r="B4271" s="345" t="s">
        <v>298</v>
      </c>
      <c r="C4271" s="346" t="s">
        <v>135</v>
      </c>
      <c r="D4271" s="347">
        <v>0</v>
      </c>
      <c r="E4271" s="503">
        <v>13600</v>
      </c>
      <c r="F4271" s="499"/>
      <c r="G4271" s="347">
        <v>0</v>
      </c>
    </row>
    <row r="4272" spans="1:7" hidden="1" x14ac:dyDescent="0.25">
      <c r="A4272" s="342" t="s">
        <v>324</v>
      </c>
      <c r="B4272" s="342" t="s">
        <v>363</v>
      </c>
      <c r="C4272" s="343" t="s">
        <v>136</v>
      </c>
      <c r="D4272" s="344">
        <v>0</v>
      </c>
      <c r="E4272" s="502">
        <v>22531.51</v>
      </c>
      <c r="F4272" s="499"/>
      <c r="G4272" s="344">
        <v>0</v>
      </c>
    </row>
    <row r="4273" spans="1:7" hidden="1" x14ac:dyDescent="0.25">
      <c r="A4273" s="345" t="s">
        <v>2389</v>
      </c>
      <c r="B4273" s="345" t="s">
        <v>299</v>
      </c>
      <c r="C4273" s="346" t="s">
        <v>365</v>
      </c>
      <c r="D4273" s="347">
        <v>0</v>
      </c>
      <c r="E4273" s="503">
        <v>22531.51</v>
      </c>
      <c r="F4273" s="499"/>
      <c r="G4273" s="347">
        <v>0</v>
      </c>
    </row>
    <row r="4274" spans="1:7" hidden="1" x14ac:dyDescent="0.25">
      <c r="A4274" s="342" t="s">
        <v>324</v>
      </c>
      <c r="B4274" s="342" t="s">
        <v>366</v>
      </c>
      <c r="C4274" s="343" t="s">
        <v>38</v>
      </c>
      <c r="D4274" s="344">
        <v>0</v>
      </c>
      <c r="E4274" s="502">
        <v>4350.13</v>
      </c>
      <c r="F4274" s="499"/>
      <c r="G4274" s="344">
        <v>0</v>
      </c>
    </row>
    <row r="4275" spans="1:7" hidden="1" x14ac:dyDescent="0.25">
      <c r="A4275" s="342" t="s">
        <v>324</v>
      </c>
      <c r="B4275" s="342" t="s">
        <v>367</v>
      </c>
      <c r="C4275" s="343" t="s">
        <v>138</v>
      </c>
      <c r="D4275" s="344">
        <v>0</v>
      </c>
      <c r="E4275" s="502">
        <v>4350.13</v>
      </c>
      <c r="F4275" s="499"/>
      <c r="G4275" s="344">
        <v>0</v>
      </c>
    </row>
    <row r="4276" spans="1:7" hidden="1" x14ac:dyDescent="0.25">
      <c r="A4276" s="345" t="s">
        <v>2390</v>
      </c>
      <c r="B4276" s="345" t="s">
        <v>300</v>
      </c>
      <c r="C4276" s="346" t="s">
        <v>87</v>
      </c>
      <c r="D4276" s="347">
        <v>0</v>
      </c>
      <c r="E4276" s="503">
        <v>1530</v>
      </c>
      <c r="F4276" s="499"/>
      <c r="G4276" s="347">
        <v>0</v>
      </c>
    </row>
    <row r="4277" spans="1:7" hidden="1" x14ac:dyDescent="0.25">
      <c r="A4277" s="345" t="s">
        <v>2391</v>
      </c>
      <c r="B4277" s="345" t="s">
        <v>301</v>
      </c>
      <c r="C4277" s="346" t="s">
        <v>371</v>
      </c>
      <c r="D4277" s="347">
        <v>0</v>
      </c>
      <c r="E4277" s="503">
        <v>2820.13</v>
      </c>
      <c r="F4277" s="499"/>
      <c r="G4277" s="347">
        <v>0</v>
      </c>
    </row>
    <row r="4278" spans="1:7" hidden="1" x14ac:dyDescent="0.25">
      <c r="A4278" s="336" t="s">
        <v>352</v>
      </c>
      <c r="B4278" s="336" t="s">
        <v>657</v>
      </c>
      <c r="C4278" s="337" t="s">
        <v>658</v>
      </c>
      <c r="D4278" s="338">
        <v>0</v>
      </c>
      <c r="E4278" s="498">
        <v>18529.46</v>
      </c>
      <c r="F4278" s="499"/>
      <c r="G4278" s="338">
        <v>0</v>
      </c>
    </row>
    <row r="4279" spans="1:7" hidden="1" x14ac:dyDescent="0.25">
      <c r="A4279" s="339" t="s">
        <v>324</v>
      </c>
      <c r="B4279" s="339" t="s">
        <v>354</v>
      </c>
      <c r="C4279" s="340" t="s">
        <v>24</v>
      </c>
      <c r="D4279" s="341">
        <v>0</v>
      </c>
      <c r="E4279" s="506">
        <v>18529.46</v>
      </c>
      <c r="F4279" s="499"/>
      <c r="G4279" s="341">
        <v>0</v>
      </c>
    </row>
    <row r="4280" spans="1:7" hidden="1" x14ac:dyDescent="0.25">
      <c r="A4280" s="342" t="s">
        <v>324</v>
      </c>
      <c r="B4280" s="342" t="s">
        <v>355</v>
      </c>
      <c r="C4280" s="343" t="s">
        <v>25</v>
      </c>
      <c r="D4280" s="344">
        <v>0</v>
      </c>
      <c r="E4280" s="502">
        <v>17458.46</v>
      </c>
      <c r="F4280" s="499"/>
      <c r="G4280" s="344">
        <v>0</v>
      </c>
    </row>
    <row r="4281" spans="1:7" hidden="1" x14ac:dyDescent="0.25">
      <c r="A4281" s="342" t="s">
        <v>324</v>
      </c>
      <c r="B4281" s="342" t="s">
        <v>356</v>
      </c>
      <c r="C4281" s="343" t="s">
        <v>133</v>
      </c>
      <c r="D4281" s="344">
        <v>0</v>
      </c>
      <c r="E4281" s="502">
        <v>13526.57</v>
      </c>
      <c r="F4281" s="499"/>
      <c r="G4281" s="344">
        <v>0</v>
      </c>
    </row>
    <row r="4282" spans="1:7" hidden="1" x14ac:dyDescent="0.25">
      <c r="A4282" s="345" t="s">
        <v>2392</v>
      </c>
      <c r="B4282" s="345" t="s">
        <v>297</v>
      </c>
      <c r="C4282" s="346" t="s">
        <v>134</v>
      </c>
      <c r="D4282" s="347">
        <v>0</v>
      </c>
      <c r="E4282" s="503">
        <v>13526.57</v>
      </c>
      <c r="F4282" s="499"/>
      <c r="G4282" s="347">
        <v>0</v>
      </c>
    </row>
    <row r="4283" spans="1:7" hidden="1" x14ac:dyDescent="0.25">
      <c r="A4283" s="342" t="s">
        <v>324</v>
      </c>
      <c r="B4283" s="342" t="s">
        <v>361</v>
      </c>
      <c r="C4283" s="343" t="s">
        <v>135</v>
      </c>
      <c r="D4283" s="344">
        <v>0</v>
      </c>
      <c r="E4283" s="502">
        <v>1700</v>
      </c>
      <c r="F4283" s="499"/>
      <c r="G4283" s="344">
        <v>0</v>
      </c>
    </row>
    <row r="4284" spans="1:7" hidden="1" x14ac:dyDescent="0.25">
      <c r="A4284" s="345" t="s">
        <v>2393</v>
      </c>
      <c r="B4284" s="345" t="s">
        <v>298</v>
      </c>
      <c r="C4284" s="346" t="s">
        <v>135</v>
      </c>
      <c r="D4284" s="347">
        <v>0</v>
      </c>
      <c r="E4284" s="503">
        <v>1700</v>
      </c>
      <c r="F4284" s="499"/>
      <c r="G4284" s="347">
        <v>0</v>
      </c>
    </row>
    <row r="4285" spans="1:7" hidden="1" x14ac:dyDescent="0.25">
      <c r="A4285" s="342" t="s">
        <v>324</v>
      </c>
      <c r="B4285" s="342" t="s">
        <v>363</v>
      </c>
      <c r="C4285" s="343" t="s">
        <v>136</v>
      </c>
      <c r="D4285" s="344">
        <v>0</v>
      </c>
      <c r="E4285" s="502">
        <v>2231.89</v>
      </c>
      <c r="F4285" s="499"/>
      <c r="G4285" s="344">
        <v>0</v>
      </c>
    </row>
    <row r="4286" spans="1:7" hidden="1" x14ac:dyDescent="0.25">
      <c r="A4286" s="345" t="s">
        <v>2394</v>
      </c>
      <c r="B4286" s="345" t="s">
        <v>299</v>
      </c>
      <c r="C4286" s="346" t="s">
        <v>365</v>
      </c>
      <c r="D4286" s="347">
        <v>0</v>
      </c>
      <c r="E4286" s="503">
        <v>2231.89</v>
      </c>
      <c r="F4286" s="499"/>
      <c r="G4286" s="347">
        <v>0</v>
      </c>
    </row>
    <row r="4287" spans="1:7" hidden="1" x14ac:dyDescent="0.25">
      <c r="A4287" s="342" t="s">
        <v>324</v>
      </c>
      <c r="B4287" s="342" t="s">
        <v>366</v>
      </c>
      <c r="C4287" s="343" t="s">
        <v>38</v>
      </c>
      <c r="D4287" s="344">
        <v>0</v>
      </c>
      <c r="E4287" s="502">
        <v>1071</v>
      </c>
      <c r="F4287" s="499"/>
      <c r="G4287" s="344">
        <v>0</v>
      </c>
    </row>
    <row r="4288" spans="1:7" hidden="1" x14ac:dyDescent="0.25">
      <c r="A4288" s="342" t="s">
        <v>324</v>
      </c>
      <c r="B4288" s="342" t="s">
        <v>367</v>
      </c>
      <c r="C4288" s="343" t="s">
        <v>138</v>
      </c>
      <c r="D4288" s="344">
        <v>0</v>
      </c>
      <c r="E4288" s="502">
        <v>1071</v>
      </c>
      <c r="F4288" s="499"/>
      <c r="G4288" s="344">
        <v>0</v>
      </c>
    </row>
    <row r="4289" spans="1:7" hidden="1" x14ac:dyDescent="0.25">
      <c r="A4289" s="345" t="s">
        <v>2395</v>
      </c>
      <c r="B4289" s="345" t="s">
        <v>300</v>
      </c>
      <c r="C4289" s="346" t="s">
        <v>87</v>
      </c>
      <c r="D4289" s="347">
        <v>0</v>
      </c>
      <c r="E4289" s="503">
        <v>0</v>
      </c>
      <c r="F4289" s="499"/>
      <c r="G4289" s="347">
        <v>0</v>
      </c>
    </row>
    <row r="4290" spans="1:7" hidden="1" x14ac:dyDescent="0.25">
      <c r="A4290" s="345" t="s">
        <v>2396</v>
      </c>
      <c r="B4290" s="345" t="s">
        <v>301</v>
      </c>
      <c r="C4290" s="346" t="s">
        <v>371</v>
      </c>
      <c r="D4290" s="347">
        <v>0</v>
      </c>
      <c r="E4290" s="503">
        <v>1071</v>
      </c>
      <c r="F4290" s="499"/>
      <c r="G4290" s="347">
        <v>0</v>
      </c>
    </row>
    <row r="4291" spans="1:7" hidden="1" x14ac:dyDescent="0.25">
      <c r="A4291" s="336" t="s">
        <v>352</v>
      </c>
      <c r="B4291" s="336" t="s">
        <v>676</v>
      </c>
      <c r="C4291" s="337" t="s">
        <v>677</v>
      </c>
      <c r="D4291" s="338">
        <v>0</v>
      </c>
      <c r="E4291" s="498">
        <v>156972.14000000001</v>
      </c>
      <c r="F4291" s="499"/>
      <c r="G4291" s="338">
        <v>0</v>
      </c>
    </row>
    <row r="4292" spans="1:7" hidden="1" x14ac:dyDescent="0.25">
      <c r="A4292" s="339" t="s">
        <v>324</v>
      </c>
      <c r="B4292" s="339" t="s">
        <v>354</v>
      </c>
      <c r="C4292" s="340" t="s">
        <v>24</v>
      </c>
      <c r="D4292" s="341">
        <v>0</v>
      </c>
      <c r="E4292" s="506">
        <v>156972.14000000001</v>
      </c>
      <c r="F4292" s="499"/>
      <c r="G4292" s="341">
        <v>0</v>
      </c>
    </row>
    <row r="4293" spans="1:7" hidden="1" x14ac:dyDescent="0.25">
      <c r="A4293" s="342" t="s">
        <v>324</v>
      </c>
      <c r="B4293" s="342" t="s">
        <v>355</v>
      </c>
      <c r="C4293" s="343" t="s">
        <v>25</v>
      </c>
      <c r="D4293" s="344">
        <v>0</v>
      </c>
      <c r="E4293" s="502">
        <v>140879.09</v>
      </c>
      <c r="F4293" s="499"/>
      <c r="G4293" s="344">
        <v>0</v>
      </c>
    </row>
    <row r="4294" spans="1:7" hidden="1" x14ac:dyDescent="0.25">
      <c r="A4294" s="342" t="s">
        <v>324</v>
      </c>
      <c r="B4294" s="342" t="s">
        <v>356</v>
      </c>
      <c r="C4294" s="343" t="s">
        <v>133</v>
      </c>
      <c r="D4294" s="344">
        <v>0</v>
      </c>
      <c r="E4294" s="502">
        <v>110711.65</v>
      </c>
      <c r="F4294" s="499"/>
      <c r="G4294" s="344">
        <v>0</v>
      </c>
    </row>
    <row r="4295" spans="1:7" hidden="1" x14ac:dyDescent="0.25">
      <c r="A4295" s="345" t="s">
        <v>2397</v>
      </c>
      <c r="B4295" s="345" t="s">
        <v>297</v>
      </c>
      <c r="C4295" s="346" t="s">
        <v>134</v>
      </c>
      <c r="D4295" s="347">
        <v>0</v>
      </c>
      <c r="E4295" s="503">
        <v>110711.65</v>
      </c>
      <c r="F4295" s="499"/>
      <c r="G4295" s="347">
        <v>0</v>
      </c>
    </row>
    <row r="4296" spans="1:7" hidden="1" x14ac:dyDescent="0.25">
      <c r="A4296" s="342" t="s">
        <v>324</v>
      </c>
      <c r="B4296" s="342" t="s">
        <v>361</v>
      </c>
      <c r="C4296" s="343" t="s">
        <v>135</v>
      </c>
      <c r="D4296" s="344">
        <v>0</v>
      </c>
      <c r="E4296" s="502">
        <v>11900</v>
      </c>
      <c r="F4296" s="499"/>
      <c r="G4296" s="344">
        <v>0</v>
      </c>
    </row>
    <row r="4297" spans="1:7" hidden="1" x14ac:dyDescent="0.25">
      <c r="A4297" s="345" t="s">
        <v>2398</v>
      </c>
      <c r="B4297" s="345" t="s">
        <v>298</v>
      </c>
      <c r="C4297" s="346" t="s">
        <v>135</v>
      </c>
      <c r="D4297" s="347">
        <v>0</v>
      </c>
      <c r="E4297" s="503">
        <v>11900</v>
      </c>
      <c r="F4297" s="499"/>
      <c r="G4297" s="347">
        <v>0</v>
      </c>
    </row>
    <row r="4298" spans="1:7" hidden="1" x14ac:dyDescent="0.25">
      <c r="A4298" s="342" t="s">
        <v>324</v>
      </c>
      <c r="B4298" s="342" t="s">
        <v>363</v>
      </c>
      <c r="C4298" s="343" t="s">
        <v>136</v>
      </c>
      <c r="D4298" s="344">
        <v>0</v>
      </c>
      <c r="E4298" s="502">
        <v>18267.439999999999</v>
      </c>
      <c r="F4298" s="499"/>
      <c r="G4298" s="344">
        <v>0</v>
      </c>
    </row>
    <row r="4299" spans="1:7" hidden="1" x14ac:dyDescent="0.25">
      <c r="A4299" s="345" t="s">
        <v>2399</v>
      </c>
      <c r="B4299" s="345" t="s">
        <v>299</v>
      </c>
      <c r="C4299" s="346" t="s">
        <v>365</v>
      </c>
      <c r="D4299" s="347">
        <v>0</v>
      </c>
      <c r="E4299" s="503">
        <v>18267.439999999999</v>
      </c>
      <c r="F4299" s="499"/>
      <c r="G4299" s="347">
        <v>0</v>
      </c>
    </row>
    <row r="4300" spans="1:7" hidden="1" x14ac:dyDescent="0.25">
      <c r="A4300" s="342" t="s">
        <v>324</v>
      </c>
      <c r="B4300" s="342" t="s">
        <v>366</v>
      </c>
      <c r="C4300" s="343" t="s">
        <v>38</v>
      </c>
      <c r="D4300" s="344">
        <v>0</v>
      </c>
      <c r="E4300" s="502">
        <v>16093.05</v>
      </c>
      <c r="F4300" s="499"/>
      <c r="G4300" s="344">
        <v>0</v>
      </c>
    </row>
    <row r="4301" spans="1:7" hidden="1" x14ac:dyDescent="0.25">
      <c r="A4301" s="342" t="s">
        <v>324</v>
      </c>
      <c r="B4301" s="342" t="s">
        <v>367</v>
      </c>
      <c r="C4301" s="343" t="s">
        <v>138</v>
      </c>
      <c r="D4301" s="344">
        <v>0</v>
      </c>
      <c r="E4301" s="502">
        <v>16093.05</v>
      </c>
      <c r="F4301" s="499"/>
      <c r="G4301" s="344">
        <v>0</v>
      </c>
    </row>
    <row r="4302" spans="1:7" hidden="1" x14ac:dyDescent="0.25">
      <c r="A4302" s="345" t="s">
        <v>2400</v>
      </c>
      <c r="B4302" s="345" t="s">
        <v>300</v>
      </c>
      <c r="C4302" s="346" t="s">
        <v>87</v>
      </c>
      <c r="D4302" s="347">
        <v>0</v>
      </c>
      <c r="E4302" s="503">
        <v>1020</v>
      </c>
      <c r="F4302" s="499"/>
      <c r="G4302" s="347">
        <v>0</v>
      </c>
    </row>
    <row r="4303" spans="1:7" hidden="1" x14ac:dyDescent="0.25">
      <c r="A4303" s="345" t="s">
        <v>2401</v>
      </c>
      <c r="B4303" s="345" t="s">
        <v>301</v>
      </c>
      <c r="C4303" s="346" t="s">
        <v>371</v>
      </c>
      <c r="D4303" s="347">
        <v>0</v>
      </c>
      <c r="E4303" s="503">
        <v>15073.05</v>
      </c>
      <c r="F4303" s="499"/>
      <c r="G4303" s="347">
        <v>0</v>
      </c>
    </row>
    <row r="4304" spans="1:7" hidden="1" x14ac:dyDescent="0.25">
      <c r="A4304" s="336" t="s">
        <v>352</v>
      </c>
      <c r="B4304" s="336" t="s">
        <v>691</v>
      </c>
      <c r="C4304" s="337" t="s">
        <v>692</v>
      </c>
      <c r="D4304" s="338">
        <v>0</v>
      </c>
      <c r="E4304" s="498">
        <v>33062.86</v>
      </c>
      <c r="F4304" s="499"/>
      <c r="G4304" s="338">
        <v>0</v>
      </c>
    </row>
    <row r="4305" spans="1:7" hidden="1" x14ac:dyDescent="0.25">
      <c r="A4305" s="339" t="s">
        <v>324</v>
      </c>
      <c r="B4305" s="339" t="s">
        <v>354</v>
      </c>
      <c r="C4305" s="340" t="s">
        <v>24</v>
      </c>
      <c r="D4305" s="341">
        <v>0</v>
      </c>
      <c r="E4305" s="506">
        <v>33062.86</v>
      </c>
      <c r="F4305" s="499"/>
      <c r="G4305" s="341">
        <v>0</v>
      </c>
    </row>
    <row r="4306" spans="1:7" hidden="1" x14ac:dyDescent="0.25">
      <c r="A4306" s="342" t="s">
        <v>324</v>
      </c>
      <c r="B4306" s="342" t="s">
        <v>355</v>
      </c>
      <c r="C4306" s="343" t="s">
        <v>25</v>
      </c>
      <c r="D4306" s="344">
        <v>0</v>
      </c>
      <c r="E4306" s="502">
        <v>30507.119999999999</v>
      </c>
      <c r="F4306" s="499"/>
      <c r="G4306" s="344">
        <v>0</v>
      </c>
    </row>
    <row r="4307" spans="1:7" hidden="1" x14ac:dyDescent="0.25">
      <c r="A4307" s="342" t="s">
        <v>324</v>
      </c>
      <c r="B4307" s="342" t="s">
        <v>356</v>
      </c>
      <c r="C4307" s="343" t="s">
        <v>133</v>
      </c>
      <c r="D4307" s="344">
        <v>0</v>
      </c>
      <c r="E4307" s="502">
        <v>23997.53</v>
      </c>
      <c r="F4307" s="499"/>
      <c r="G4307" s="344">
        <v>0</v>
      </c>
    </row>
    <row r="4308" spans="1:7" hidden="1" x14ac:dyDescent="0.25">
      <c r="A4308" s="345" t="s">
        <v>2402</v>
      </c>
      <c r="B4308" s="345" t="s">
        <v>297</v>
      </c>
      <c r="C4308" s="346" t="s">
        <v>134</v>
      </c>
      <c r="D4308" s="347">
        <v>0</v>
      </c>
      <c r="E4308" s="503">
        <v>23997.53</v>
      </c>
      <c r="F4308" s="499"/>
      <c r="G4308" s="347">
        <v>0</v>
      </c>
    </row>
    <row r="4309" spans="1:7" hidden="1" x14ac:dyDescent="0.25">
      <c r="A4309" s="342" t="s">
        <v>324</v>
      </c>
      <c r="B4309" s="342" t="s">
        <v>361</v>
      </c>
      <c r="C4309" s="343" t="s">
        <v>135</v>
      </c>
      <c r="D4309" s="344">
        <v>0</v>
      </c>
      <c r="E4309" s="502">
        <v>2550</v>
      </c>
      <c r="F4309" s="499"/>
      <c r="G4309" s="344">
        <v>0</v>
      </c>
    </row>
    <row r="4310" spans="1:7" hidden="1" x14ac:dyDescent="0.25">
      <c r="A4310" s="345" t="s">
        <v>2403</v>
      </c>
      <c r="B4310" s="345" t="s">
        <v>298</v>
      </c>
      <c r="C4310" s="346" t="s">
        <v>135</v>
      </c>
      <c r="D4310" s="347">
        <v>0</v>
      </c>
      <c r="E4310" s="503">
        <v>2550</v>
      </c>
      <c r="F4310" s="499"/>
      <c r="G4310" s="347">
        <v>0</v>
      </c>
    </row>
    <row r="4311" spans="1:7" hidden="1" x14ac:dyDescent="0.25">
      <c r="A4311" s="342" t="s">
        <v>324</v>
      </c>
      <c r="B4311" s="342" t="s">
        <v>363</v>
      </c>
      <c r="C4311" s="343" t="s">
        <v>136</v>
      </c>
      <c r="D4311" s="344">
        <v>0</v>
      </c>
      <c r="E4311" s="502">
        <v>3959.59</v>
      </c>
      <c r="F4311" s="499"/>
      <c r="G4311" s="344">
        <v>0</v>
      </c>
    </row>
    <row r="4312" spans="1:7" hidden="1" x14ac:dyDescent="0.25">
      <c r="A4312" s="345" t="s">
        <v>2404</v>
      </c>
      <c r="B4312" s="345" t="s">
        <v>299</v>
      </c>
      <c r="C4312" s="346" t="s">
        <v>365</v>
      </c>
      <c r="D4312" s="347">
        <v>0</v>
      </c>
      <c r="E4312" s="503">
        <v>3959.59</v>
      </c>
      <c r="F4312" s="499"/>
      <c r="G4312" s="347">
        <v>0</v>
      </c>
    </row>
    <row r="4313" spans="1:7" hidden="1" x14ac:dyDescent="0.25">
      <c r="A4313" s="342" t="s">
        <v>324</v>
      </c>
      <c r="B4313" s="342" t="s">
        <v>366</v>
      </c>
      <c r="C4313" s="343" t="s">
        <v>38</v>
      </c>
      <c r="D4313" s="344">
        <v>0</v>
      </c>
      <c r="E4313" s="502">
        <v>2555.7399999999998</v>
      </c>
      <c r="F4313" s="499"/>
      <c r="G4313" s="344">
        <v>0</v>
      </c>
    </row>
    <row r="4314" spans="1:7" hidden="1" x14ac:dyDescent="0.25">
      <c r="A4314" s="342" t="s">
        <v>324</v>
      </c>
      <c r="B4314" s="342" t="s">
        <v>367</v>
      </c>
      <c r="C4314" s="343" t="s">
        <v>138</v>
      </c>
      <c r="D4314" s="344">
        <v>0</v>
      </c>
      <c r="E4314" s="502">
        <v>2555.7399999999998</v>
      </c>
      <c r="F4314" s="499"/>
      <c r="G4314" s="344">
        <v>0</v>
      </c>
    </row>
    <row r="4315" spans="1:7" hidden="1" x14ac:dyDescent="0.25">
      <c r="A4315" s="345" t="s">
        <v>2405</v>
      </c>
      <c r="B4315" s="345" t="s">
        <v>300</v>
      </c>
      <c r="C4315" s="346" t="s">
        <v>87</v>
      </c>
      <c r="D4315" s="347">
        <v>0</v>
      </c>
      <c r="E4315" s="503">
        <v>0</v>
      </c>
      <c r="F4315" s="499"/>
      <c r="G4315" s="347">
        <v>0</v>
      </c>
    </row>
    <row r="4316" spans="1:7" hidden="1" x14ac:dyDescent="0.25">
      <c r="A4316" s="345" t="s">
        <v>2406</v>
      </c>
      <c r="B4316" s="345" t="s">
        <v>301</v>
      </c>
      <c r="C4316" s="346" t="s">
        <v>371</v>
      </c>
      <c r="D4316" s="347">
        <v>0</v>
      </c>
      <c r="E4316" s="503">
        <v>2555.7399999999998</v>
      </c>
      <c r="F4316" s="499"/>
      <c r="G4316" s="347">
        <v>0</v>
      </c>
    </row>
    <row r="4317" spans="1:7" hidden="1" x14ac:dyDescent="0.25">
      <c r="A4317" s="336" t="s">
        <v>352</v>
      </c>
      <c r="B4317" s="336" t="s">
        <v>710</v>
      </c>
      <c r="C4317" s="337" t="s">
        <v>711</v>
      </c>
      <c r="D4317" s="338">
        <v>0</v>
      </c>
      <c r="E4317" s="498">
        <v>66522.11</v>
      </c>
      <c r="F4317" s="499"/>
      <c r="G4317" s="338">
        <v>0</v>
      </c>
    </row>
    <row r="4318" spans="1:7" hidden="1" x14ac:dyDescent="0.25">
      <c r="A4318" s="339" t="s">
        <v>324</v>
      </c>
      <c r="B4318" s="339" t="s">
        <v>354</v>
      </c>
      <c r="C4318" s="340" t="s">
        <v>24</v>
      </c>
      <c r="D4318" s="341">
        <v>0</v>
      </c>
      <c r="E4318" s="506">
        <v>66522.11</v>
      </c>
      <c r="F4318" s="499"/>
      <c r="G4318" s="341">
        <v>0</v>
      </c>
    </row>
    <row r="4319" spans="1:7" hidden="1" x14ac:dyDescent="0.25">
      <c r="A4319" s="342" t="s">
        <v>324</v>
      </c>
      <c r="B4319" s="342" t="s">
        <v>355</v>
      </c>
      <c r="C4319" s="343" t="s">
        <v>25</v>
      </c>
      <c r="D4319" s="344">
        <v>0</v>
      </c>
      <c r="E4319" s="502">
        <v>58279.12</v>
      </c>
      <c r="F4319" s="499"/>
      <c r="G4319" s="344">
        <v>0</v>
      </c>
    </row>
    <row r="4320" spans="1:7" hidden="1" x14ac:dyDescent="0.25">
      <c r="A4320" s="342" t="s">
        <v>324</v>
      </c>
      <c r="B4320" s="342" t="s">
        <v>356</v>
      </c>
      <c r="C4320" s="343" t="s">
        <v>133</v>
      </c>
      <c r="D4320" s="344">
        <v>0</v>
      </c>
      <c r="E4320" s="502">
        <v>45647.31</v>
      </c>
      <c r="F4320" s="499"/>
      <c r="G4320" s="344">
        <v>0</v>
      </c>
    </row>
    <row r="4321" spans="1:7" hidden="1" x14ac:dyDescent="0.25">
      <c r="A4321" s="345" t="s">
        <v>2407</v>
      </c>
      <c r="B4321" s="345" t="s">
        <v>297</v>
      </c>
      <c r="C4321" s="346" t="s">
        <v>134</v>
      </c>
      <c r="D4321" s="347">
        <v>0</v>
      </c>
      <c r="E4321" s="503">
        <v>45647.31</v>
      </c>
      <c r="F4321" s="499"/>
      <c r="G4321" s="347">
        <v>0</v>
      </c>
    </row>
    <row r="4322" spans="1:7" hidden="1" x14ac:dyDescent="0.25">
      <c r="A4322" s="342" t="s">
        <v>324</v>
      </c>
      <c r="B4322" s="342" t="s">
        <v>361</v>
      </c>
      <c r="C4322" s="343" t="s">
        <v>135</v>
      </c>
      <c r="D4322" s="344">
        <v>0</v>
      </c>
      <c r="E4322" s="502">
        <v>5100</v>
      </c>
      <c r="F4322" s="499"/>
      <c r="G4322" s="344">
        <v>0</v>
      </c>
    </row>
    <row r="4323" spans="1:7" hidden="1" x14ac:dyDescent="0.25">
      <c r="A4323" s="345" t="s">
        <v>2408</v>
      </c>
      <c r="B4323" s="345" t="s">
        <v>298</v>
      </c>
      <c r="C4323" s="346" t="s">
        <v>135</v>
      </c>
      <c r="D4323" s="347">
        <v>0</v>
      </c>
      <c r="E4323" s="503">
        <v>5100</v>
      </c>
      <c r="F4323" s="499"/>
      <c r="G4323" s="347">
        <v>0</v>
      </c>
    </row>
    <row r="4324" spans="1:7" hidden="1" x14ac:dyDescent="0.25">
      <c r="A4324" s="342" t="s">
        <v>324</v>
      </c>
      <c r="B4324" s="342" t="s">
        <v>363</v>
      </c>
      <c r="C4324" s="343" t="s">
        <v>136</v>
      </c>
      <c r="D4324" s="344">
        <v>0</v>
      </c>
      <c r="E4324" s="502">
        <v>7531.81</v>
      </c>
      <c r="F4324" s="499"/>
      <c r="G4324" s="344">
        <v>0</v>
      </c>
    </row>
    <row r="4325" spans="1:7" hidden="1" x14ac:dyDescent="0.25">
      <c r="A4325" s="345" t="s">
        <v>2409</v>
      </c>
      <c r="B4325" s="345" t="s">
        <v>299</v>
      </c>
      <c r="C4325" s="346" t="s">
        <v>365</v>
      </c>
      <c r="D4325" s="347">
        <v>0</v>
      </c>
      <c r="E4325" s="503">
        <v>7531.81</v>
      </c>
      <c r="F4325" s="499"/>
      <c r="G4325" s="347">
        <v>0</v>
      </c>
    </row>
    <row r="4326" spans="1:7" hidden="1" x14ac:dyDescent="0.25">
      <c r="A4326" s="342" t="s">
        <v>324</v>
      </c>
      <c r="B4326" s="342" t="s">
        <v>366</v>
      </c>
      <c r="C4326" s="343" t="s">
        <v>38</v>
      </c>
      <c r="D4326" s="344">
        <v>0</v>
      </c>
      <c r="E4326" s="502">
        <v>8242.99</v>
      </c>
      <c r="F4326" s="499"/>
      <c r="G4326" s="344">
        <v>0</v>
      </c>
    </row>
    <row r="4327" spans="1:7" hidden="1" x14ac:dyDescent="0.25">
      <c r="A4327" s="342" t="s">
        <v>324</v>
      </c>
      <c r="B4327" s="342" t="s">
        <v>367</v>
      </c>
      <c r="C4327" s="343" t="s">
        <v>138</v>
      </c>
      <c r="D4327" s="344">
        <v>0</v>
      </c>
      <c r="E4327" s="502">
        <v>8242.99</v>
      </c>
      <c r="F4327" s="499"/>
      <c r="G4327" s="344">
        <v>0</v>
      </c>
    </row>
    <row r="4328" spans="1:7" hidden="1" x14ac:dyDescent="0.25">
      <c r="A4328" s="345" t="s">
        <v>2410</v>
      </c>
      <c r="B4328" s="345" t="s">
        <v>300</v>
      </c>
      <c r="C4328" s="346" t="s">
        <v>87</v>
      </c>
      <c r="D4328" s="347">
        <v>0</v>
      </c>
      <c r="E4328" s="503">
        <v>340</v>
      </c>
      <c r="F4328" s="499"/>
      <c r="G4328" s="347">
        <v>0</v>
      </c>
    </row>
    <row r="4329" spans="1:7" hidden="1" x14ac:dyDescent="0.25">
      <c r="A4329" s="345" t="s">
        <v>2411</v>
      </c>
      <c r="B4329" s="345" t="s">
        <v>301</v>
      </c>
      <c r="C4329" s="346" t="s">
        <v>371</v>
      </c>
      <c r="D4329" s="347">
        <v>0</v>
      </c>
      <c r="E4329" s="503">
        <v>7902.99</v>
      </c>
      <c r="F4329" s="499"/>
      <c r="G4329" s="347">
        <v>0</v>
      </c>
    </row>
    <row r="4330" spans="1:7" hidden="1" x14ac:dyDescent="0.25">
      <c r="A4330" s="336" t="s">
        <v>352</v>
      </c>
      <c r="B4330" s="336" t="s">
        <v>732</v>
      </c>
      <c r="C4330" s="337" t="s">
        <v>733</v>
      </c>
      <c r="D4330" s="338">
        <v>0</v>
      </c>
      <c r="E4330" s="498">
        <v>17460.43</v>
      </c>
      <c r="F4330" s="499"/>
      <c r="G4330" s="338">
        <v>0</v>
      </c>
    </row>
    <row r="4331" spans="1:7" hidden="1" x14ac:dyDescent="0.25">
      <c r="A4331" s="339" t="s">
        <v>324</v>
      </c>
      <c r="B4331" s="339" t="s">
        <v>354</v>
      </c>
      <c r="C4331" s="340" t="s">
        <v>24</v>
      </c>
      <c r="D4331" s="341">
        <v>0</v>
      </c>
      <c r="E4331" s="506">
        <v>17460.43</v>
      </c>
      <c r="F4331" s="499"/>
      <c r="G4331" s="341">
        <v>0</v>
      </c>
    </row>
    <row r="4332" spans="1:7" hidden="1" x14ac:dyDescent="0.25">
      <c r="A4332" s="342" t="s">
        <v>324</v>
      </c>
      <c r="B4332" s="342" t="s">
        <v>355</v>
      </c>
      <c r="C4332" s="343" t="s">
        <v>25</v>
      </c>
      <c r="D4332" s="344">
        <v>0</v>
      </c>
      <c r="E4332" s="502">
        <v>16683.39</v>
      </c>
      <c r="F4332" s="499"/>
      <c r="G4332" s="344">
        <v>0</v>
      </c>
    </row>
    <row r="4333" spans="1:7" hidden="1" x14ac:dyDescent="0.25">
      <c r="A4333" s="342" t="s">
        <v>324</v>
      </c>
      <c r="B4333" s="342" t="s">
        <v>356</v>
      </c>
      <c r="C4333" s="343" t="s">
        <v>133</v>
      </c>
      <c r="D4333" s="344">
        <v>0</v>
      </c>
      <c r="E4333" s="502">
        <v>13043.68</v>
      </c>
      <c r="F4333" s="499"/>
      <c r="G4333" s="344">
        <v>0</v>
      </c>
    </row>
    <row r="4334" spans="1:7" hidden="1" x14ac:dyDescent="0.25">
      <c r="A4334" s="345" t="s">
        <v>2412</v>
      </c>
      <c r="B4334" s="345" t="s">
        <v>297</v>
      </c>
      <c r="C4334" s="346" t="s">
        <v>134</v>
      </c>
      <c r="D4334" s="347">
        <v>0</v>
      </c>
      <c r="E4334" s="503">
        <v>13043.68</v>
      </c>
      <c r="F4334" s="499"/>
      <c r="G4334" s="347">
        <v>0</v>
      </c>
    </row>
    <row r="4335" spans="1:7" hidden="1" x14ac:dyDescent="0.25">
      <c r="A4335" s="342" t="s">
        <v>324</v>
      </c>
      <c r="B4335" s="342" t="s">
        <v>361</v>
      </c>
      <c r="C4335" s="343" t="s">
        <v>135</v>
      </c>
      <c r="D4335" s="344">
        <v>0</v>
      </c>
      <c r="E4335" s="502">
        <v>1487.5</v>
      </c>
      <c r="F4335" s="499"/>
      <c r="G4335" s="344">
        <v>0</v>
      </c>
    </row>
    <row r="4336" spans="1:7" hidden="1" x14ac:dyDescent="0.25">
      <c r="A4336" s="345" t="s">
        <v>2413</v>
      </c>
      <c r="B4336" s="345" t="s">
        <v>298</v>
      </c>
      <c r="C4336" s="346" t="s">
        <v>135</v>
      </c>
      <c r="D4336" s="347">
        <v>0</v>
      </c>
      <c r="E4336" s="503">
        <v>1487.5</v>
      </c>
      <c r="F4336" s="499"/>
      <c r="G4336" s="347">
        <v>0</v>
      </c>
    </row>
    <row r="4337" spans="1:7" hidden="1" x14ac:dyDescent="0.25">
      <c r="A4337" s="342" t="s">
        <v>324</v>
      </c>
      <c r="B4337" s="342" t="s">
        <v>363</v>
      </c>
      <c r="C4337" s="343" t="s">
        <v>136</v>
      </c>
      <c r="D4337" s="344">
        <v>0</v>
      </c>
      <c r="E4337" s="502">
        <v>2152.21</v>
      </c>
      <c r="F4337" s="499"/>
      <c r="G4337" s="344">
        <v>0</v>
      </c>
    </row>
    <row r="4338" spans="1:7" hidden="1" x14ac:dyDescent="0.25">
      <c r="A4338" s="345" t="s">
        <v>2414</v>
      </c>
      <c r="B4338" s="345" t="s">
        <v>299</v>
      </c>
      <c r="C4338" s="346" t="s">
        <v>365</v>
      </c>
      <c r="D4338" s="347">
        <v>0</v>
      </c>
      <c r="E4338" s="503">
        <v>2152.21</v>
      </c>
      <c r="F4338" s="499"/>
      <c r="G4338" s="347">
        <v>0</v>
      </c>
    </row>
    <row r="4339" spans="1:7" hidden="1" x14ac:dyDescent="0.25">
      <c r="A4339" s="342" t="s">
        <v>324</v>
      </c>
      <c r="B4339" s="342" t="s">
        <v>366</v>
      </c>
      <c r="C4339" s="343" t="s">
        <v>38</v>
      </c>
      <c r="D4339" s="344">
        <v>0</v>
      </c>
      <c r="E4339" s="502">
        <v>777.04</v>
      </c>
      <c r="F4339" s="499"/>
      <c r="G4339" s="344">
        <v>0</v>
      </c>
    </row>
    <row r="4340" spans="1:7" hidden="1" x14ac:dyDescent="0.25">
      <c r="A4340" s="342" t="s">
        <v>324</v>
      </c>
      <c r="B4340" s="342" t="s">
        <v>367</v>
      </c>
      <c r="C4340" s="343" t="s">
        <v>138</v>
      </c>
      <c r="D4340" s="344">
        <v>0</v>
      </c>
      <c r="E4340" s="502">
        <v>777.04</v>
      </c>
      <c r="F4340" s="499"/>
      <c r="G4340" s="344">
        <v>0</v>
      </c>
    </row>
    <row r="4341" spans="1:7" hidden="1" x14ac:dyDescent="0.25">
      <c r="A4341" s="345" t="s">
        <v>2415</v>
      </c>
      <c r="B4341" s="345" t="s">
        <v>300</v>
      </c>
      <c r="C4341" s="346" t="s">
        <v>87</v>
      </c>
      <c r="D4341" s="347">
        <v>0</v>
      </c>
      <c r="E4341" s="503">
        <v>0</v>
      </c>
      <c r="F4341" s="499"/>
      <c r="G4341" s="347">
        <v>0</v>
      </c>
    </row>
    <row r="4342" spans="1:7" hidden="1" x14ac:dyDescent="0.25">
      <c r="A4342" s="345" t="s">
        <v>2416</v>
      </c>
      <c r="B4342" s="345" t="s">
        <v>301</v>
      </c>
      <c r="C4342" s="346" t="s">
        <v>371</v>
      </c>
      <c r="D4342" s="347">
        <v>0</v>
      </c>
      <c r="E4342" s="503">
        <v>777.04</v>
      </c>
      <c r="F4342" s="499"/>
      <c r="G4342" s="347">
        <v>0</v>
      </c>
    </row>
    <row r="4343" spans="1:7" hidden="1" x14ac:dyDescent="0.25">
      <c r="A4343" s="336" t="s">
        <v>352</v>
      </c>
      <c r="B4343" s="336" t="s">
        <v>754</v>
      </c>
      <c r="C4343" s="337" t="s">
        <v>755</v>
      </c>
      <c r="D4343" s="338">
        <v>0</v>
      </c>
      <c r="E4343" s="498">
        <v>21232.54</v>
      </c>
      <c r="F4343" s="499"/>
      <c r="G4343" s="338">
        <v>0</v>
      </c>
    </row>
    <row r="4344" spans="1:7" hidden="1" x14ac:dyDescent="0.25">
      <c r="A4344" s="339" t="s">
        <v>324</v>
      </c>
      <c r="B4344" s="339" t="s">
        <v>354</v>
      </c>
      <c r="C4344" s="340" t="s">
        <v>24</v>
      </c>
      <c r="D4344" s="341">
        <v>0</v>
      </c>
      <c r="E4344" s="506">
        <v>21232.54</v>
      </c>
      <c r="F4344" s="499"/>
      <c r="G4344" s="341">
        <v>0</v>
      </c>
    </row>
    <row r="4345" spans="1:7" hidden="1" x14ac:dyDescent="0.25">
      <c r="A4345" s="342" t="s">
        <v>324</v>
      </c>
      <c r="B4345" s="342" t="s">
        <v>355</v>
      </c>
      <c r="C4345" s="343" t="s">
        <v>25</v>
      </c>
      <c r="D4345" s="344">
        <v>0</v>
      </c>
      <c r="E4345" s="502">
        <v>20141.990000000002</v>
      </c>
      <c r="F4345" s="499"/>
      <c r="G4345" s="344">
        <v>0</v>
      </c>
    </row>
    <row r="4346" spans="1:7" hidden="1" x14ac:dyDescent="0.25">
      <c r="A4346" s="342" t="s">
        <v>324</v>
      </c>
      <c r="B4346" s="342" t="s">
        <v>356</v>
      </c>
      <c r="C4346" s="343" t="s">
        <v>133</v>
      </c>
      <c r="D4346" s="344">
        <v>0</v>
      </c>
      <c r="E4346" s="502">
        <v>15830.03</v>
      </c>
      <c r="F4346" s="499"/>
      <c r="G4346" s="344">
        <v>0</v>
      </c>
    </row>
    <row r="4347" spans="1:7" hidden="1" x14ac:dyDescent="0.25">
      <c r="A4347" s="345" t="s">
        <v>2417</v>
      </c>
      <c r="B4347" s="345" t="s">
        <v>297</v>
      </c>
      <c r="C4347" s="346" t="s">
        <v>134</v>
      </c>
      <c r="D4347" s="347">
        <v>0</v>
      </c>
      <c r="E4347" s="503">
        <v>15830.03</v>
      </c>
      <c r="F4347" s="499"/>
      <c r="G4347" s="347">
        <v>0</v>
      </c>
    </row>
    <row r="4348" spans="1:7" hidden="1" x14ac:dyDescent="0.25">
      <c r="A4348" s="342" t="s">
        <v>324</v>
      </c>
      <c r="B4348" s="342" t="s">
        <v>361</v>
      </c>
      <c r="C4348" s="343" t="s">
        <v>135</v>
      </c>
      <c r="D4348" s="344">
        <v>0</v>
      </c>
      <c r="E4348" s="502">
        <v>1700</v>
      </c>
      <c r="F4348" s="499"/>
      <c r="G4348" s="344">
        <v>0</v>
      </c>
    </row>
    <row r="4349" spans="1:7" hidden="1" x14ac:dyDescent="0.25">
      <c r="A4349" s="345" t="s">
        <v>2418</v>
      </c>
      <c r="B4349" s="345" t="s">
        <v>298</v>
      </c>
      <c r="C4349" s="346" t="s">
        <v>135</v>
      </c>
      <c r="D4349" s="347">
        <v>0</v>
      </c>
      <c r="E4349" s="503">
        <v>1700</v>
      </c>
      <c r="F4349" s="499"/>
      <c r="G4349" s="347">
        <v>0</v>
      </c>
    </row>
    <row r="4350" spans="1:7" hidden="1" x14ac:dyDescent="0.25">
      <c r="A4350" s="342" t="s">
        <v>324</v>
      </c>
      <c r="B4350" s="342" t="s">
        <v>363</v>
      </c>
      <c r="C4350" s="343" t="s">
        <v>136</v>
      </c>
      <c r="D4350" s="344">
        <v>0</v>
      </c>
      <c r="E4350" s="502">
        <v>2611.96</v>
      </c>
      <c r="F4350" s="499"/>
      <c r="G4350" s="344">
        <v>0</v>
      </c>
    </row>
    <row r="4351" spans="1:7" hidden="1" x14ac:dyDescent="0.25">
      <c r="A4351" s="345" t="s">
        <v>2419</v>
      </c>
      <c r="B4351" s="345" t="s">
        <v>299</v>
      </c>
      <c r="C4351" s="346" t="s">
        <v>365</v>
      </c>
      <c r="D4351" s="347">
        <v>0</v>
      </c>
      <c r="E4351" s="503">
        <v>2611.96</v>
      </c>
      <c r="F4351" s="499"/>
      <c r="G4351" s="347">
        <v>0</v>
      </c>
    </row>
    <row r="4352" spans="1:7" hidden="1" x14ac:dyDescent="0.25">
      <c r="A4352" s="342" t="s">
        <v>324</v>
      </c>
      <c r="B4352" s="342" t="s">
        <v>366</v>
      </c>
      <c r="C4352" s="343" t="s">
        <v>38</v>
      </c>
      <c r="D4352" s="344">
        <v>0</v>
      </c>
      <c r="E4352" s="502">
        <v>1090.55</v>
      </c>
      <c r="F4352" s="499"/>
      <c r="G4352" s="344">
        <v>0</v>
      </c>
    </row>
    <row r="4353" spans="1:7" hidden="1" x14ac:dyDescent="0.25">
      <c r="A4353" s="342" t="s">
        <v>324</v>
      </c>
      <c r="B4353" s="342" t="s">
        <v>367</v>
      </c>
      <c r="C4353" s="343" t="s">
        <v>138</v>
      </c>
      <c r="D4353" s="344">
        <v>0</v>
      </c>
      <c r="E4353" s="502">
        <v>1090.55</v>
      </c>
      <c r="F4353" s="499"/>
      <c r="G4353" s="344">
        <v>0</v>
      </c>
    </row>
    <row r="4354" spans="1:7" hidden="1" x14ac:dyDescent="0.25">
      <c r="A4354" s="345" t="s">
        <v>2420</v>
      </c>
      <c r="B4354" s="345" t="s">
        <v>300</v>
      </c>
      <c r="C4354" s="346" t="s">
        <v>87</v>
      </c>
      <c r="D4354" s="347">
        <v>0</v>
      </c>
      <c r="E4354" s="503">
        <v>170</v>
      </c>
      <c r="F4354" s="499"/>
      <c r="G4354" s="347">
        <v>0</v>
      </c>
    </row>
    <row r="4355" spans="1:7" hidden="1" x14ac:dyDescent="0.25">
      <c r="A4355" s="345" t="s">
        <v>2421</v>
      </c>
      <c r="B4355" s="345" t="s">
        <v>301</v>
      </c>
      <c r="C4355" s="346" t="s">
        <v>371</v>
      </c>
      <c r="D4355" s="347">
        <v>0</v>
      </c>
      <c r="E4355" s="503">
        <v>920.55</v>
      </c>
      <c r="F4355" s="499"/>
      <c r="G4355" s="347">
        <v>0</v>
      </c>
    </row>
    <row r="4356" spans="1:7" hidden="1" x14ac:dyDescent="0.25">
      <c r="A4356" s="336" t="s">
        <v>352</v>
      </c>
      <c r="B4356" s="336" t="s">
        <v>773</v>
      </c>
      <c r="C4356" s="337" t="s">
        <v>774</v>
      </c>
      <c r="D4356" s="338">
        <v>0</v>
      </c>
      <c r="E4356" s="498">
        <v>74541.929999999993</v>
      </c>
      <c r="F4356" s="499"/>
      <c r="G4356" s="338">
        <v>0</v>
      </c>
    </row>
    <row r="4357" spans="1:7" hidden="1" x14ac:dyDescent="0.25">
      <c r="A4357" s="339" t="s">
        <v>324</v>
      </c>
      <c r="B4357" s="339" t="s">
        <v>354</v>
      </c>
      <c r="C4357" s="340" t="s">
        <v>24</v>
      </c>
      <c r="D4357" s="341">
        <v>0</v>
      </c>
      <c r="E4357" s="506">
        <v>74541.929999999993</v>
      </c>
      <c r="F4357" s="499"/>
      <c r="G4357" s="341">
        <v>0</v>
      </c>
    </row>
    <row r="4358" spans="1:7" hidden="1" x14ac:dyDescent="0.25">
      <c r="A4358" s="342" t="s">
        <v>324</v>
      </c>
      <c r="B4358" s="342" t="s">
        <v>355</v>
      </c>
      <c r="C4358" s="343" t="s">
        <v>25</v>
      </c>
      <c r="D4358" s="344">
        <v>0</v>
      </c>
      <c r="E4358" s="502">
        <v>67681.17</v>
      </c>
      <c r="F4358" s="499"/>
      <c r="G4358" s="344">
        <v>0</v>
      </c>
    </row>
    <row r="4359" spans="1:7" hidden="1" x14ac:dyDescent="0.25">
      <c r="A4359" s="342" t="s">
        <v>324</v>
      </c>
      <c r="B4359" s="342" t="s">
        <v>356</v>
      </c>
      <c r="C4359" s="343" t="s">
        <v>133</v>
      </c>
      <c r="D4359" s="344">
        <v>0</v>
      </c>
      <c r="E4359" s="502">
        <v>53717.74</v>
      </c>
      <c r="F4359" s="499"/>
      <c r="G4359" s="344">
        <v>0</v>
      </c>
    </row>
    <row r="4360" spans="1:7" hidden="1" x14ac:dyDescent="0.25">
      <c r="A4360" s="345" t="s">
        <v>2422</v>
      </c>
      <c r="B4360" s="345" t="s">
        <v>297</v>
      </c>
      <c r="C4360" s="346" t="s">
        <v>134</v>
      </c>
      <c r="D4360" s="347">
        <v>0</v>
      </c>
      <c r="E4360" s="503">
        <v>53717.74</v>
      </c>
      <c r="F4360" s="499"/>
      <c r="G4360" s="347">
        <v>0</v>
      </c>
    </row>
    <row r="4361" spans="1:7" hidden="1" x14ac:dyDescent="0.25">
      <c r="A4361" s="342" t="s">
        <v>324</v>
      </c>
      <c r="B4361" s="342" t="s">
        <v>361</v>
      </c>
      <c r="C4361" s="343" t="s">
        <v>135</v>
      </c>
      <c r="D4361" s="344">
        <v>0</v>
      </c>
      <c r="E4361" s="502">
        <v>5100</v>
      </c>
      <c r="F4361" s="499"/>
      <c r="G4361" s="344">
        <v>0</v>
      </c>
    </row>
    <row r="4362" spans="1:7" hidden="1" x14ac:dyDescent="0.25">
      <c r="A4362" s="345" t="s">
        <v>2423</v>
      </c>
      <c r="B4362" s="345" t="s">
        <v>298</v>
      </c>
      <c r="C4362" s="346" t="s">
        <v>135</v>
      </c>
      <c r="D4362" s="347">
        <v>0</v>
      </c>
      <c r="E4362" s="503">
        <v>5100</v>
      </c>
      <c r="F4362" s="499"/>
      <c r="G4362" s="347">
        <v>0</v>
      </c>
    </row>
    <row r="4363" spans="1:7" hidden="1" x14ac:dyDescent="0.25">
      <c r="A4363" s="342" t="s">
        <v>324</v>
      </c>
      <c r="B4363" s="342" t="s">
        <v>363</v>
      </c>
      <c r="C4363" s="343" t="s">
        <v>136</v>
      </c>
      <c r="D4363" s="344">
        <v>0</v>
      </c>
      <c r="E4363" s="502">
        <v>8863.43</v>
      </c>
      <c r="F4363" s="499"/>
      <c r="G4363" s="344">
        <v>0</v>
      </c>
    </row>
    <row r="4364" spans="1:7" hidden="1" x14ac:dyDescent="0.25">
      <c r="A4364" s="345" t="s">
        <v>2424</v>
      </c>
      <c r="B4364" s="345" t="s">
        <v>299</v>
      </c>
      <c r="C4364" s="346" t="s">
        <v>365</v>
      </c>
      <c r="D4364" s="347">
        <v>0</v>
      </c>
      <c r="E4364" s="503">
        <v>8863.43</v>
      </c>
      <c r="F4364" s="499"/>
      <c r="G4364" s="347">
        <v>0</v>
      </c>
    </row>
    <row r="4365" spans="1:7" hidden="1" x14ac:dyDescent="0.25">
      <c r="A4365" s="342" t="s">
        <v>324</v>
      </c>
      <c r="B4365" s="342" t="s">
        <v>366</v>
      </c>
      <c r="C4365" s="343" t="s">
        <v>38</v>
      </c>
      <c r="D4365" s="344">
        <v>0</v>
      </c>
      <c r="E4365" s="502">
        <v>6860.76</v>
      </c>
      <c r="F4365" s="499"/>
      <c r="G4365" s="344">
        <v>0</v>
      </c>
    </row>
    <row r="4366" spans="1:7" hidden="1" x14ac:dyDescent="0.25">
      <c r="A4366" s="342" t="s">
        <v>324</v>
      </c>
      <c r="B4366" s="342" t="s">
        <v>367</v>
      </c>
      <c r="C4366" s="343" t="s">
        <v>138</v>
      </c>
      <c r="D4366" s="344">
        <v>0</v>
      </c>
      <c r="E4366" s="502">
        <v>6860.76</v>
      </c>
      <c r="F4366" s="499"/>
      <c r="G4366" s="344">
        <v>0</v>
      </c>
    </row>
    <row r="4367" spans="1:7" hidden="1" x14ac:dyDescent="0.25">
      <c r="A4367" s="345" t="s">
        <v>2425</v>
      </c>
      <c r="B4367" s="345" t="s">
        <v>300</v>
      </c>
      <c r="C4367" s="346" t="s">
        <v>87</v>
      </c>
      <c r="D4367" s="347">
        <v>0</v>
      </c>
      <c r="E4367" s="503">
        <v>0</v>
      </c>
      <c r="F4367" s="499"/>
      <c r="G4367" s="347">
        <v>0</v>
      </c>
    </row>
    <row r="4368" spans="1:7" hidden="1" x14ac:dyDescent="0.25">
      <c r="A4368" s="345" t="s">
        <v>2426</v>
      </c>
      <c r="B4368" s="345" t="s">
        <v>301</v>
      </c>
      <c r="C4368" s="346" t="s">
        <v>371</v>
      </c>
      <c r="D4368" s="347">
        <v>0</v>
      </c>
      <c r="E4368" s="503">
        <v>6860.76</v>
      </c>
      <c r="F4368" s="499"/>
      <c r="G4368" s="347">
        <v>0</v>
      </c>
    </row>
    <row r="4369" spans="1:7" hidden="1" x14ac:dyDescent="0.25">
      <c r="A4369" s="336" t="s">
        <v>352</v>
      </c>
      <c r="B4369" s="336" t="s">
        <v>795</v>
      </c>
      <c r="C4369" s="337" t="s">
        <v>796</v>
      </c>
      <c r="D4369" s="338">
        <v>0</v>
      </c>
      <c r="E4369" s="498">
        <v>71750.69</v>
      </c>
      <c r="F4369" s="499"/>
      <c r="G4369" s="338">
        <v>0</v>
      </c>
    </row>
    <row r="4370" spans="1:7" hidden="1" x14ac:dyDescent="0.25">
      <c r="A4370" s="339" t="s">
        <v>324</v>
      </c>
      <c r="B4370" s="339" t="s">
        <v>354</v>
      </c>
      <c r="C4370" s="340" t="s">
        <v>24</v>
      </c>
      <c r="D4370" s="341">
        <v>0</v>
      </c>
      <c r="E4370" s="506">
        <v>71750.69</v>
      </c>
      <c r="F4370" s="499"/>
      <c r="G4370" s="341">
        <v>0</v>
      </c>
    </row>
    <row r="4371" spans="1:7" hidden="1" x14ac:dyDescent="0.25">
      <c r="A4371" s="342" t="s">
        <v>324</v>
      </c>
      <c r="B4371" s="342" t="s">
        <v>355</v>
      </c>
      <c r="C4371" s="343" t="s">
        <v>25</v>
      </c>
      <c r="D4371" s="344">
        <v>0</v>
      </c>
      <c r="E4371" s="502">
        <v>67683.77</v>
      </c>
      <c r="F4371" s="499"/>
      <c r="G4371" s="344">
        <v>0</v>
      </c>
    </row>
    <row r="4372" spans="1:7" hidden="1" x14ac:dyDescent="0.25">
      <c r="A4372" s="342" t="s">
        <v>324</v>
      </c>
      <c r="B4372" s="342" t="s">
        <v>356</v>
      </c>
      <c r="C4372" s="343" t="s">
        <v>133</v>
      </c>
      <c r="D4372" s="344">
        <v>0</v>
      </c>
      <c r="E4372" s="502">
        <v>53719.96</v>
      </c>
      <c r="F4372" s="499"/>
      <c r="G4372" s="344">
        <v>0</v>
      </c>
    </row>
    <row r="4373" spans="1:7" hidden="1" x14ac:dyDescent="0.25">
      <c r="A4373" s="345" t="s">
        <v>2427</v>
      </c>
      <c r="B4373" s="345" t="s">
        <v>297</v>
      </c>
      <c r="C4373" s="346" t="s">
        <v>134</v>
      </c>
      <c r="D4373" s="347">
        <v>0</v>
      </c>
      <c r="E4373" s="503">
        <v>53719.96</v>
      </c>
      <c r="F4373" s="499"/>
      <c r="G4373" s="347">
        <v>0</v>
      </c>
    </row>
    <row r="4374" spans="1:7" hidden="1" x14ac:dyDescent="0.25">
      <c r="A4374" s="342" t="s">
        <v>324</v>
      </c>
      <c r="B4374" s="342" t="s">
        <v>361</v>
      </c>
      <c r="C4374" s="343" t="s">
        <v>135</v>
      </c>
      <c r="D4374" s="344">
        <v>0</v>
      </c>
      <c r="E4374" s="502">
        <v>5100</v>
      </c>
      <c r="F4374" s="499"/>
      <c r="G4374" s="344">
        <v>0</v>
      </c>
    </row>
    <row r="4375" spans="1:7" hidden="1" x14ac:dyDescent="0.25">
      <c r="A4375" s="345" t="s">
        <v>2428</v>
      </c>
      <c r="B4375" s="345" t="s">
        <v>298</v>
      </c>
      <c r="C4375" s="346" t="s">
        <v>135</v>
      </c>
      <c r="D4375" s="347">
        <v>0</v>
      </c>
      <c r="E4375" s="503">
        <v>5100</v>
      </c>
      <c r="F4375" s="499"/>
      <c r="G4375" s="347">
        <v>0</v>
      </c>
    </row>
    <row r="4376" spans="1:7" hidden="1" x14ac:dyDescent="0.25">
      <c r="A4376" s="342" t="s">
        <v>324</v>
      </c>
      <c r="B4376" s="342" t="s">
        <v>363</v>
      </c>
      <c r="C4376" s="343" t="s">
        <v>136</v>
      </c>
      <c r="D4376" s="344">
        <v>0</v>
      </c>
      <c r="E4376" s="502">
        <v>8863.81</v>
      </c>
      <c r="F4376" s="499"/>
      <c r="G4376" s="344">
        <v>0</v>
      </c>
    </row>
    <row r="4377" spans="1:7" hidden="1" x14ac:dyDescent="0.25">
      <c r="A4377" s="345" t="s">
        <v>2429</v>
      </c>
      <c r="B4377" s="345" t="s">
        <v>299</v>
      </c>
      <c r="C4377" s="346" t="s">
        <v>365</v>
      </c>
      <c r="D4377" s="347">
        <v>0</v>
      </c>
      <c r="E4377" s="503">
        <v>8863.81</v>
      </c>
      <c r="F4377" s="499"/>
      <c r="G4377" s="347">
        <v>0</v>
      </c>
    </row>
    <row r="4378" spans="1:7" hidden="1" x14ac:dyDescent="0.25">
      <c r="A4378" s="342" t="s">
        <v>324</v>
      </c>
      <c r="B4378" s="342" t="s">
        <v>366</v>
      </c>
      <c r="C4378" s="343" t="s">
        <v>38</v>
      </c>
      <c r="D4378" s="344">
        <v>0</v>
      </c>
      <c r="E4378" s="502">
        <v>4066.92</v>
      </c>
      <c r="F4378" s="499"/>
      <c r="G4378" s="344">
        <v>0</v>
      </c>
    </row>
    <row r="4379" spans="1:7" hidden="1" x14ac:dyDescent="0.25">
      <c r="A4379" s="342" t="s">
        <v>324</v>
      </c>
      <c r="B4379" s="342" t="s">
        <v>367</v>
      </c>
      <c r="C4379" s="343" t="s">
        <v>138</v>
      </c>
      <c r="D4379" s="344">
        <v>0</v>
      </c>
      <c r="E4379" s="502">
        <v>4066.92</v>
      </c>
      <c r="F4379" s="499"/>
      <c r="G4379" s="344">
        <v>0</v>
      </c>
    </row>
    <row r="4380" spans="1:7" hidden="1" x14ac:dyDescent="0.25">
      <c r="A4380" s="345" t="s">
        <v>2430</v>
      </c>
      <c r="B4380" s="345" t="s">
        <v>300</v>
      </c>
      <c r="C4380" s="346" t="s">
        <v>87</v>
      </c>
      <c r="D4380" s="347">
        <v>0</v>
      </c>
      <c r="E4380" s="503">
        <v>0</v>
      </c>
      <c r="F4380" s="499"/>
      <c r="G4380" s="347">
        <v>0</v>
      </c>
    </row>
    <row r="4381" spans="1:7" hidden="1" x14ac:dyDescent="0.25">
      <c r="A4381" s="345" t="s">
        <v>2431</v>
      </c>
      <c r="B4381" s="345" t="s">
        <v>301</v>
      </c>
      <c r="C4381" s="346" t="s">
        <v>371</v>
      </c>
      <c r="D4381" s="347">
        <v>0</v>
      </c>
      <c r="E4381" s="503">
        <v>4066.92</v>
      </c>
      <c r="F4381" s="499"/>
      <c r="G4381" s="347">
        <v>0</v>
      </c>
    </row>
    <row r="4382" spans="1:7" hidden="1" x14ac:dyDescent="0.25">
      <c r="A4382" s="336" t="s">
        <v>352</v>
      </c>
      <c r="B4382" s="336" t="s">
        <v>816</v>
      </c>
      <c r="C4382" s="337" t="s">
        <v>817</v>
      </c>
      <c r="D4382" s="338">
        <v>0</v>
      </c>
      <c r="E4382" s="498">
        <v>45150.62</v>
      </c>
      <c r="F4382" s="499"/>
      <c r="G4382" s="338">
        <v>0</v>
      </c>
    </row>
    <row r="4383" spans="1:7" hidden="1" x14ac:dyDescent="0.25">
      <c r="A4383" s="339" t="s">
        <v>324</v>
      </c>
      <c r="B4383" s="339" t="s">
        <v>354</v>
      </c>
      <c r="C4383" s="340" t="s">
        <v>24</v>
      </c>
      <c r="D4383" s="341">
        <v>0</v>
      </c>
      <c r="E4383" s="506">
        <v>45150.62</v>
      </c>
      <c r="F4383" s="499"/>
      <c r="G4383" s="341">
        <v>0</v>
      </c>
    </row>
    <row r="4384" spans="1:7" hidden="1" x14ac:dyDescent="0.25">
      <c r="A4384" s="342" t="s">
        <v>324</v>
      </c>
      <c r="B4384" s="342" t="s">
        <v>355</v>
      </c>
      <c r="C4384" s="343" t="s">
        <v>25</v>
      </c>
      <c r="D4384" s="344">
        <v>0</v>
      </c>
      <c r="E4384" s="502">
        <v>42787.34</v>
      </c>
      <c r="F4384" s="499"/>
      <c r="G4384" s="344">
        <v>0</v>
      </c>
    </row>
    <row r="4385" spans="1:7" hidden="1" x14ac:dyDescent="0.25">
      <c r="A4385" s="342" t="s">
        <v>324</v>
      </c>
      <c r="B4385" s="342" t="s">
        <v>356</v>
      </c>
      <c r="C4385" s="343" t="s">
        <v>133</v>
      </c>
      <c r="D4385" s="344">
        <v>0</v>
      </c>
      <c r="E4385" s="502">
        <v>33991.269999999997</v>
      </c>
      <c r="F4385" s="499"/>
      <c r="G4385" s="344">
        <v>0</v>
      </c>
    </row>
    <row r="4386" spans="1:7" hidden="1" x14ac:dyDescent="0.25">
      <c r="A4386" s="345" t="s">
        <v>2432</v>
      </c>
      <c r="B4386" s="345" t="s">
        <v>297</v>
      </c>
      <c r="C4386" s="346" t="s">
        <v>134</v>
      </c>
      <c r="D4386" s="347">
        <v>0</v>
      </c>
      <c r="E4386" s="503">
        <v>33991.269999999997</v>
      </c>
      <c r="F4386" s="499"/>
      <c r="G4386" s="347">
        <v>0</v>
      </c>
    </row>
    <row r="4387" spans="1:7" hidden="1" x14ac:dyDescent="0.25">
      <c r="A4387" s="342" t="s">
        <v>324</v>
      </c>
      <c r="B4387" s="342" t="s">
        <v>361</v>
      </c>
      <c r="C4387" s="343" t="s">
        <v>135</v>
      </c>
      <c r="D4387" s="344">
        <v>0</v>
      </c>
      <c r="E4387" s="502">
        <v>3187.5</v>
      </c>
      <c r="F4387" s="499"/>
      <c r="G4387" s="344">
        <v>0</v>
      </c>
    </row>
    <row r="4388" spans="1:7" hidden="1" x14ac:dyDescent="0.25">
      <c r="A4388" s="345" t="s">
        <v>2433</v>
      </c>
      <c r="B4388" s="345" t="s">
        <v>298</v>
      </c>
      <c r="C4388" s="346" t="s">
        <v>135</v>
      </c>
      <c r="D4388" s="347">
        <v>0</v>
      </c>
      <c r="E4388" s="503">
        <v>3187.5</v>
      </c>
      <c r="F4388" s="499"/>
      <c r="G4388" s="347">
        <v>0</v>
      </c>
    </row>
    <row r="4389" spans="1:7" hidden="1" x14ac:dyDescent="0.25">
      <c r="A4389" s="342" t="s">
        <v>324</v>
      </c>
      <c r="B4389" s="342" t="s">
        <v>363</v>
      </c>
      <c r="C4389" s="343" t="s">
        <v>136</v>
      </c>
      <c r="D4389" s="344">
        <v>0</v>
      </c>
      <c r="E4389" s="502">
        <v>5608.57</v>
      </c>
      <c r="F4389" s="499"/>
      <c r="G4389" s="344">
        <v>0</v>
      </c>
    </row>
    <row r="4390" spans="1:7" hidden="1" x14ac:dyDescent="0.25">
      <c r="A4390" s="345" t="s">
        <v>2434</v>
      </c>
      <c r="B4390" s="345" t="s">
        <v>299</v>
      </c>
      <c r="C4390" s="346" t="s">
        <v>365</v>
      </c>
      <c r="D4390" s="347">
        <v>0</v>
      </c>
      <c r="E4390" s="503">
        <v>5608.57</v>
      </c>
      <c r="F4390" s="499"/>
      <c r="G4390" s="347">
        <v>0</v>
      </c>
    </row>
    <row r="4391" spans="1:7" hidden="1" x14ac:dyDescent="0.25">
      <c r="A4391" s="342" t="s">
        <v>324</v>
      </c>
      <c r="B4391" s="342" t="s">
        <v>366</v>
      </c>
      <c r="C4391" s="343" t="s">
        <v>38</v>
      </c>
      <c r="D4391" s="344">
        <v>0</v>
      </c>
      <c r="E4391" s="502">
        <v>2363.2800000000002</v>
      </c>
      <c r="F4391" s="499"/>
      <c r="G4391" s="344">
        <v>0</v>
      </c>
    </row>
    <row r="4392" spans="1:7" hidden="1" x14ac:dyDescent="0.25">
      <c r="A4392" s="342" t="s">
        <v>324</v>
      </c>
      <c r="B4392" s="342" t="s">
        <v>367</v>
      </c>
      <c r="C4392" s="343" t="s">
        <v>138</v>
      </c>
      <c r="D4392" s="344">
        <v>0</v>
      </c>
      <c r="E4392" s="502">
        <v>2363.2800000000002</v>
      </c>
      <c r="F4392" s="499"/>
      <c r="G4392" s="344">
        <v>0</v>
      </c>
    </row>
    <row r="4393" spans="1:7" hidden="1" x14ac:dyDescent="0.25">
      <c r="A4393" s="345" t="s">
        <v>2435</v>
      </c>
      <c r="B4393" s="345" t="s">
        <v>300</v>
      </c>
      <c r="C4393" s="346" t="s">
        <v>87</v>
      </c>
      <c r="D4393" s="347">
        <v>0</v>
      </c>
      <c r="E4393" s="503">
        <v>0</v>
      </c>
      <c r="F4393" s="499"/>
      <c r="G4393" s="347">
        <v>0</v>
      </c>
    </row>
    <row r="4394" spans="1:7" hidden="1" x14ac:dyDescent="0.25">
      <c r="A4394" s="345" t="s">
        <v>2436</v>
      </c>
      <c r="B4394" s="345" t="s">
        <v>301</v>
      </c>
      <c r="C4394" s="346" t="s">
        <v>371</v>
      </c>
      <c r="D4394" s="347">
        <v>0</v>
      </c>
      <c r="E4394" s="503">
        <v>2363.2800000000002</v>
      </c>
      <c r="F4394" s="499"/>
      <c r="G4394" s="347">
        <v>0</v>
      </c>
    </row>
    <row r="4395" spans="1:7" hidden="1" x14ac:dyDescent="0.25">
      <c r="A4395" s="336" t="s">
        <v>352</v>
      </c>
      <c r="B4395" s="336" t="s">
        <v>836</v>
      </c>
      <c r="C4395" s="337" t="s">
        <v>837</v>
      </c>
      <c r="D4395" s="338">
        <v>0</v>
      </c>
      <c r="E4395" s="498">
        <v>64158.76</v>
      </c>
      <c r="F4395" s="499"/>
      <c r="G4395" s="338">
        <v>0</v>
      </c>
    </row>
    <row r="4396" spans="1:7" hidden="1" x14ac:dyDescent="0.25">
      <c r="A4396" s="339" t="s">
        <v>324</v>
      </c>
      <c r="B4396" s="339" t="s">
        <v>354</v>
      </c>
      <c r="C4396" s="340" t="s">
        <v>24</v>
      </c>
      <c r="D4396" s="341">
        <v>0</v>
      </c>
      <c r="E4396" s="506">
        <v>64158.76</v>
      </c>
      <c r="F4396" s="499"/>
      <c r="G4396" s="341">
        <v>0</v>
      </c>
    </row>
    <row r="4397" spans="1:7" hidden="1" x14ac:dyDescent="0.25">
      <c r="A4397" s="342" t="s">
        <v>324</v>
      </c>
      <c r="B4397" s="342" t="s">
        <v>355</v>
      </c>
      <c r="C4397" s="343" t="s">
        <v>25</v>
      </c>
      <c r="D4397" s="344">
        <v>0</v>
      </c>
      <c r="E4397" s="502">
        <v>61835.64</v>
      </c>
      <c r="F4397" s="499"/>
      <c r="G4397" s="344">
        <v>0</v>
      </c>
    </row>
    <row r="4398" spans="1:7" hidden="1" x14ac:dyDescent="0.25">
      <c r="A4398" s="342" t="s">
        <v>324</v>
      </c>
      <c r="B4398" s="342" t="s">
        <v>356</v>
      </c>
      <c r="C4398" s="343" t="s">
        <v>133</v>
      </c>
      <c r="D4398" s="344">
        <v>0</v>
      </c>
      <c r="E4398" s="502">
        <v>49247.33</v>
      </c>
      <c r="F4398" s="499"/>
      <c r="G4398" s="344">
        <v>0</v>
      </c>
    </row>
    <row r="4399" spans="1:7" hidden="1" x14ac:dyDescent="0.25">
      <c r="A4399" s="345" t="s">
        <v>2437</v>
      </c>
      <c r="B4399" s="345" t="s">
        <v>297</v>
      </c>
      <c r="C4399" s="346" t="s">
        <v>134</v>
      </c>
      <c r="D4399" s="347">
        <v>0</v>
      </c>
      <c r="E4399" s="503">
        <v>49247.33</v>
      </c>
      <c r="F4399" s="499"/>
      <c r="G4399" s="347">
        <v>0</v>
      </c>
    </row>
    <row r="4400" spans="1:7" hidden="1" x14ac:dyDescent="0.25">
      <c r="A4400" s="342" t="s">
        <v>324</v>
      </c>
      <c r="B4400" s="342" t="s">
        <v>361</v>
      </c>
      <c r="C4400" s="343" t="s">
        <v>135</v>
      </c>
      <c r="D4400" s="344">
        <v>0</v>
      </c>
      <c r="E4400" s="502">
        <v>4462.5</v>
      </c>
      <c r="F4400" s="499"/>
      <c r="G4400" s="344">
        <v>0</v>
      </c>
    </row>
    <row r="4401" spans="1:7" hidden="1" x14ac:dyDescent="0.25">
      <c r="A4401" s="345" t="s">
        <v>2438</v>
      </c>
      <c r="B4401" s="345" t="s">
        <v>298</v>
      </c>
      <c r="C4401" s="346" t="s">
        <v>135</v>
      </c>
      <c r="D4401" s="347">
        <v>0</v>
      </c>
      <c r="E4401" s="503">
        <v>4462.5</v>
      </c>
      <c r="F4401" s="499"/>
      <c r="G4401" s="347">
        <v>0</v>
      </c>
    </row>
    <row r="4402" spans="1:7" hidden="1" x14ac:dyDescent="0.25">
      <c r="A4402" s="342" t="s">
        <v>324</v>
      </c>
      <c r="B4402" s="342" t="s">
        <v>363</v>
      </c>
      <c r="C4402" s="343" t="s">
        <v>136</v>
      </c>
      <c r="D4402" s="344">
        <v>0</v>
      </c>
      <c r="E4402" s="502">
        <v>8125.81</v>
      </c>
      <c r="F4402" s="499"/>
      <c r="G4402" s="344">
        <v>0</v>
      </c>
    </row>
    <row r="4403" spans="1:7" hidden="1" x14ac:dyDescent="0.25">
      <c r="A4403" s="345" t="s">
        <v>2439</v>
      </c>
      <c r="B4403" s="345" t="s">
        <v>299</v>
      </c>
      <c r="C4403" s="346" t="s">
        <v>365</v>
      </c>
      <c r="D4403" s="347">
        <v>0</v>
      </c>
      <c r="E4403" s="503">
        <v>8125.81</v>
      </c>
      <c r="F4403" s="499"/>
      <c r="G4403" s="347">
        <v>0</v>
      </c>
    </row>
    <row r="4404" spans="1:7" hidden="1" x14ac:dyDescent="0.25">
      <c r="A4404" s="342" t="s">
        <v>324</v>
      </c>
      <c r="B4404" s="342" t="s">
        <v>366</v>
      </c>
      <c r="C4404" s="343" t="s">
        <v>38</v>
      </c>
      <c r="D4404" s="344">
        <v>0</v>
      </c>
      <c r="E4404" s="502">
        <v>2323.12</v>
      </c>
      <c r="F4404" s="499"/>
      <c r="G4404" s="344">
        <v>0</v>
      </c>
    </row>
    <row r="4405" spans="1:7" hidden="1" x14ac:dyDescent="0.25">
      <c r="A4405" s="342" t="s">
        <v>324</v>
      </c>
      <c r="B4405" s="342" t="s">
        <v>367</v>
      </c>
      <c r="C4405" s="343" t="s">
        <v>138</v>
      </c>
      <c r="D4405" s="344">
        <v>0</v>
      </c>
      <c r="E4405" s="502">
        <v>2323.12</v>
      </c>
      <c r="F4405" s="499"/>
      <c r="G4405" s="344">
        <v>0</v>
      </c>
    </row>
    <row r="4406" spans="1:7" hidden="1" x14ac:dyDescent="0.25">
      <c r="A4406" s="345" t="s">
        <v>2440</v>
      </c>
      <c r="B4406" s="345" t="s">
        <v>300</v>
      </c>
      <c r="C4406" s="346" t="s">
        <v>87</v>
      </c>
      <c r="D4406" s="347">
        <v>0</v>
      </c>
      <c r="E4406" s="503">
        <v>0</v>
      </c>
      <c r="F4406" s="499"/>
      <c r="G4406" s="347">
        <v>0</v>
      </c>
    </row>
    <row r="4407" spans="1:7" hidden="1" x14ac:dyDescent="0.25">
      <c r="A4407" s="345" t="s">
        <v>2441</v>
      </c>
      <c r="B4407" s="345" t="s">
        <v>301</v>
      </c>
      <c r="C4407" s="346" t="s">
        <v>371</v>
      </c>
      <c r="D4407" s="347">
        <v>0</v>
      </c>
      <c r="E4407" s="503">
        <v>2323.12</v>
      </c>
      <c r="F4407" s="499"/>
      <c r="G4407" s="347">
        <v>0</v>
      </c>
    </row>
    <row r="4408" spans="1:7" hidden="1" x14ac:dyDescent="0.25">
      <c r="A4408" s="336" t="s">
        <v>352</v>
      </c>
      <c r="B4408" s="336" t="s">
        <v>860</v>
      </c>
      <c r="C4408" s="337" t="s">
        <v>861</v>
      </c>
      <c r="D4408" s="338">
        <v>0</v>
      </c>
      <c r="E4408" s="498">
        <v>24406.240000000002</v>
      </c>
      <c r="F4408" s="499"/>
      <c r="G4408" s="338">
        <v>0</v>
      </c>
    </row>
    <row r="4409" spans="1:7" hidden="1" x14ac:dyDescent="0.25">
      <c r="A4409" s="339" t="s">
        <v>324</v>
      </c>
      <c r="B4409" s="339" t="s">
        <v>354</v>
      </c>
      <c r="C4409" s="340" t="s">
        <v>24</v>
      </c>
      <c r="D4409" s="341">
        <v>0</v>
      </c>
      <c r="E4409" s="506">
        <v>24406.240000000002</v>
      </c>
      <c r="F4409" s="499"/>
      <c r="G4409" s="341">
        <v>0</v>
      </c>
    </row>
    <row r="4410" spans="1:7" hidden="1" x14ac:dyDescent="0.25">
      <c r="A4410" s="342" t="s">
        <v>324</v>
      </c>
      <c r="B4410" s="342" t="s">
        <v>355</v>
      </c>
      <c r="C4410" s="343" t="s">
        <v>25</v>
      </c>
      <c r="D4410" s="344">
        <v>0</v>
      </c>
      <c r="E4410" s="502">
        <v>20943.810000000001</v>
      </c>
      <c r="F4410" s="499"/>
      <c r="G4410" s="344">
        <v>0</v>
      </c>
    </row>
    <row r="4411" spans="1:7" hidden="1" x14ac:dyDescent="0.25">
      <c r="A4411" s="342" t="s">
        <v>324</v>
      </c>
      <c r="B4411" s="342" t="s">
        <v>356</v>
      </c>
      <c r="C4411" s="343" t="s">
        <v>133</v>
      </c>
      <c r="D4411" s="344">
        <v>0</v>
      </c>
      <c r="E4411" s="502">
        <v>16518.29</v>
      </c>
      <c r="F4411" s="499"/>
      <c r="G4411" s="344">
        <v>0</v>
      </c>
    </row>
    <row r="4412" spans="1:7" hidden="1" x14ac:dyDescent="0.25">
      <c r="A4412" s="345" t="s">
        <v>2442</v>
      </c>
      <c r="B4412" s="345" t="s">
        <v>297</v>
      </c>
      <c r="C4412" s="346" t="s">
        <v>134</v>
      </c>
      <c r="D4412" s="347">
        <v>0</v>
      </c>
      <c r="E4412" s="503">
        <v>16518.29</v>
      </c>
      <c r="F4412" s="499"/>
      <c r="G4412" s="347">
        <v>0</v>
      </c>
    </row>
    <row r="4413" spans="1:7" hidden="1" x14ac:dyDescent="0.25">
      <c r="A4413" s="342" t="s">
        <v>324</v>
      </c>
      <c r="B4413" s="342" t="s">
        <v>361</v>
      </c>
      <c r="C4413" s="343" t="s">
        <v>135</v>
      </c>
      <c r="D4413" s="344">
        <v>0</v>
      </c>
      <c r="E4413" s="502">
        <v>1700</v>
      </c>
      <c r="F4413" s="499"/>
      <c r="G4413" s="344">
        <v>0</v>
      </c>
    </row>
    <row r="4414" spans="1:7" hidden="1" x14ac:dyDescent="0.25">
      <c r="A4414" s="345" t="s">
        <v>2443</v>
      </c>
      <c r="B4414" s="345" t="s">
        <v>298</v>
      </c>
      <c r="C4414" s="346" t="s">
        <v>135</v>
      </c>
      <c r="D4414" s="347">
        <v>0</v>
      </c>
      <c r="E4414" s="503">
        <v>1700</v>
      </c>
      <c r="F4414" s="499"/>
      <c r="G4414" s="347">
        <v>0</v>
      </c>
    </row>
    <row r="4415" spans="1:7" hidden="1" x14ac:dyDescent="0.25">
      <c r="A4415" s="342" t="s">
        <v>324</v>
      </c>
      <c r="B4415" s="342" t="s">
        <v>363</v>
      </c>
      <c r="C4415" s="343" t="s">
        <v>136</v>
      </c>
      <c r="D4415" s="344">
        <v>0</v>
      </c>
      <c r="E4415" s="502">
        <v>2725.52</v>
      </c>
      <c r="F4415" s="499"/>
      <c r="G4415" s="344">
        <v>0</v>
      </c>
    </row>
    <row r="4416" spans="1:7" hidden="1" x14ac:dyDescent="0.25">
      <c r="A4416" s="345" t="s">
        <v>2444</v>
      </c>
      <c r="B4416" s="345" t="s">
        <v>299</v>
      </c>
      <c r="C4416" s="346" t="s">
        <v>365</v>
      </c>
      <c r="D4416" s="347">
        <v>0</v>
      </c>
      <c r="E4416" s="503">
        <v>2725.52</v>
      </c>
      <c r="F4416" s="499"/>
      <c r="G4416" s="347">
        <v>0</v>
      </c>
    </row>
    <row r="4417" spans="1:7" hidden="1" x14ac:dyDescent="0.25">
      <c r="A4417" s="342" t="s">
        <v>324</v>
      </c>
      <c r="B4417" s="342" t="s">
        <v>366</v>
      </c>
      <c r="C4417" s="343" t="s">
        <v>38</v>
      </c>
      <c r="D4417" s="344">
        <v>0</v>
      </c>
      <c r="E4417" s="502">
        <v>3462.43</v>
      </c>
      <c r="F4417" s="499"/>
      <c r="G4417" s="344">
        <v>0</v>
      </c>
    </row>
    <row r="4418" spans="1:7" hidden="1" x14ac:dyDescent="0.25">
      <c r="A4418" s="342" t="s">
        <v>324</v>
      </c>
      <c r="B4418" s="342" t="s">
        <v>367</v>
      </c>
      <c r="C4418" s="343" t="s">
        <v>138</v>
      </c>
      <c r="D4418" s="344">
        <v>0</v>
      </c>
      <c r="E4418" s="502">
        <v>3462.43</v>
      </c>
      <c r="F4418" s="499"/>
      <c r="G4418" s="344">
        <v>0</v>
      </c>
    </row>
    <row r="4419" spans="1:7" hidden="1" x14ac:dyDescent="0.25">
      <c r="A4419" s="345" t="s">
        <v>2445</v>
      </c>
      <c r="B4419" s="345" t="s">
        <v>300</v>
      </c>
      <c r="C4419" s="346" t="s">
        <v>87</v>
      </c>
      <c r="D4419" s="347">
        <v>0</v>
      </c>
      <c r="E4419" s="503">
        <v>170</v>
      </c>
      <c r="F4419" s="499"/>
      <c r="G4419" s="347">
        <v>0</v>
      </c>
    </row>
    <row r="4420" spans="1:7" hidden="1" x14ac:dyDescent="0.25">
      <c r="A4420" s="345" t="s">
        <v>2446</v>
      </c>
      <c r="B4420" s="345" t="s">
        <v>301</v>
      </c>
      <c r="C4420" s="346" t="s">
        <v>371</v>
      </c>
      <c r="D4420" s="347">
        <v>0</v>
      </c>
      <c r="E4420" s="503">
        <v>3292.43</v>
      </c>
      <c r="F4420" s="499"/>
      <c r="G4420" s="347">
        <v>0</v>
      </c>
    </row>
    <row r="4421" spans="1:7" hidden="1" x14ac:dyDescent="0.25">
      <c r="A4421" s="336" t="s">
        <v>352</v>
      </c>
      <c r="B4421" s="336" t="s">
        <v>877</v>
      </c>
      <c r="C4421" s="337" t="s">
        <v>878</v>
      </c>
      <c r="D4421" s="338">
        <v>0</v>
      </c>
      <c r="E4421" s="498">
        <v>36679.5</v>
      </c>
      <c r="F4421" s="499"/>
      <c r="G4421" s="338">
        <v>0</v>
      </c>
    </row>
    <row r="4422" spans="1:7" hidden="1" x14ac:dyDescent="0.25">
      <c r="A4422" s="339" t="s">
        <v>324</v>
      </c>
      <c r="B4422" s="339" t="s">
        <v>354</v>
      </c>
      <c r="C4422" s="340" t="s">
        <v>24</v>
      </c>
      <c r="D4422" s="341">
        <v>0</v>
      </c>
      <c r="E4422" s="506">
        <v>36679.5</v>
      </c>
      <c r="F4422" s="499"/>
      <c r="G4422" s="341">
        <v>0</v>
      </c>
    </row>
    <row r="4423" spans="1:7" hidden="1" x14ac:dyDescent="0.25">
      <c r="A4423" s="342" t="s">
        <v>324</v>
      </c>
      <c r="B4423" s="342" t="s">
        <v>355</v>
      </c>
      <c r="C4423" s="343" t="s">
        <v>25</v>
      </c>
      <c r="D4423" s="344">
        <v>0</v>
      </c>
      <c r="E4423" s="502">
        <v>34163.919999999998</v>
      </c>
      <c r="F4423" s="499"/>
      <c r="G4423" s="344">
        <v>0</v>
      </c>
    </row>
    <row r="4424" spans="1:7" hidden="1" x14ac:dyDescent="0.25">
      <c r="A4424" s="342" t="s">
        <v>324</v>
      </c>
      <c r="B4424" s="342" t="s">
        <v>356</v>
      </c>
      <c r="C4424" s="343" t="s">
        <v>133</v>
      </c>
      <c r="D4424" s="344">
        <v>0</v>
      </c>
      <c r="E4424" s="502">
        <v>27136.400000000001</v>
      </c>
      <c r="F4424" s="499"/>
      <c r="G4424" s="344">
        <v>0</v>
      </c>
    </row>
    <row r="4425" spans="1:7" hidden="1" x14ac:dyDescent="0.25">
      <c r="A4425" s="345" t="s">
        <v>2447</v>
      </c>
      <c r="B4425" s="345" t="s">
        <v>297</v>
      </c>
      <c r="C4425" s="346" t="s">
        <v>134</v>
      </c>
      <c r="D4425" s="347">
        <v>0</v>
      </c>
      <c r="E4425" s="503">
        <v>27136.400000000001</v>
      </c>
      <c r="F4425" s="499"/>
      <c r="G4425" s="347">
        <v>0</v>
      </c>
    </row>
    <row r="4426" spans="1:7" hidden="1" x14ac:dyDescent="0.25">
      <c r="A4426" s="342" t="s">
        <v>324</v>
      </c>
      <c r="B4426" s="342" t="s">
        <v>361</v>
      </c>
      <c r="C4426" s="343" t="s">
        <v>135</v>
      </c>
      <c r="D4426" s="344">
        <v>0</v>
      </c>
      <c r="E4426" s="502">
        <v>2550</v>
      </c>
      <c r="F4426" s="499"/>
      <c r="G4426" s="344">
        <v>0</v>
      </c>
    </row>
    <row r="4427" spans="1:7" hidden="1" x14ac:dyDescent="0.25">
      <c r="A4427" s="345" t="s">
        <v>2448</v>
      </c>
      <c r="B4427" s="345" t="s">
        <v>298</v>
      </c>
      <c r="C4427" s="346" t="s">
        <v>135</v>
      </c>
      <c r="D4427" s="347">
        <v>0</v>
      </c>
      <c r="E4427" s="503">
        <v>2550</v>
      </c>
      <c r="F4427" s="499"/>
      <c r="G4427" s="347">
        <v>0</v>
      </c>
    </row>
    <row r="4428" spans="1:7" hidden="1" x14ac:dyDescent="0.25">
      <c r="A4428" s="342" t="s">
        <v>324</v>
      </c>
      <c r="B4428" s="342" t="s">
        <v>363</v>
      </c>
      <c r="C4428" s="343" t="s">
        <v>136</v>
      </c>
      <c r="D4428" s="344">
        <v>0</v>
      </c>
      <c r="E4428" s="502">
        <v>4477.5200000000004</v>
      </c>
      <c r="F4428" s="499"/>
      <c r="G4428" s="344">
        <v>0</v>
      </c>
    </row>
    <row r="4429" spans="1:7" hidden="1" x14ac:dyDescent="0.25">
      <c r="A4429" s="345" t="s">
        <v>2449</v>
      </c>
      <c r="B4429" s="345" t="s">
        <v>299</v>
      </c>
      <c r="C4429" s="346" t="s">
        <v>365</v>
      </c>
      <c r="D4429" s="347">
        <v>0</v>
      </c>
      <c r="E4429" s="503">
        <v>4477.5200000000004</v>
      </c>
      <c r="F4429" s="499"/>
      <c r="G4429" s="347">
        <v>0</v>
      </c>
    </row>
    <row r="4430" spans="1:7" hidden="1" x14ac:dyDescent="0.25">
      <c r="A4430" s="342" t="s">
        <v>324</v>
      </c>
      <c r="B4430" s="342" t="s">
        <v>366</v>
      </c>
      <c r="C4430" s="343" t="s">
        <v>38</v>
      </c>
      <c r="D4430" s="344">
        <v>0</v>
      </c>
      <c r="E4430" s="502">
        <v>2515.58</v>
      </c>
      <c r="F4430" s="499"/>
      <c r="G4430" s="344">
        <v>0</v>
      </c>
    </row>
    <row r="4431" spans="1:7" hidden="1" x14ac:dyDescent="0.25">
      <c r="A4431" s="342" t="s">
        <v>324</v>
      </c>
      <c r="B4431" s="342" t="s">
        <v>367</v>
      </c>
      <c r="C4431" s="343" t="s">
        <v>138</v>
      </c>
      <c r="D4431" s="344">
        <v>0</v>
      </c>
      <c r="E4431" s="502">
        <v>2515.58</v>
      </c>
      <c r="F4431" s="499"/>
      <c r="G4431" s="344">
        <v>0</v>
      </c>
    </row>
    <row r="4432" spans="1:7" hidden="1" x14ac:dyDescent="0.25">
      <c r="A4432" s="345" t="s">
        <v>2450</v>
      </c>
      <c r="B4432" s="345" t="s">
        <v>300</v>
      </c>
      <c r="C4432" s="346" t="s">
        <v>87</v>
      </c>
      <c r="D4432" s="347">
        <v>0</v>
      </c>
      <c r="E4432" s="503">
        <v>510</v>
      </c>
      <c r="F4432" s="499"/>
      <c r="G4432" s="347">
        <v>0</v>
      </c>
    </row>
    <row r="4433" spans="1:7" hidden="1" x14ac:dyDescent="0.25">
      <c r="A4433" s="345" t="s">
        <v>2451</v>
      </c>
      <c r="B4433" s="345" t="s">
        <v>301</v>
      </c>
      <c r="C4433" s="346" t="s">
        <v>371</v>
      </c>
      <c r="D4433" s="347">
        <v>0</v>
      </c>
      <c r="E4433" s="503">
        <v>2005.58</v>
      </c>
      <c r="F4433" s="499"/>
      <c r="G4433" s="347">
        <v>0</v>
      </c>
    </row>
    <row r="4434" spans="1:7" hidden="1" x14ac:dyDescent="0.25">
      <c r="A4434" s="336" t="s">
        <v>352</v>
      </c>
      <c r="B4434" s="336" t="s">
        <v>899</v>
      </c>
      <c r="C4434" s="337" t="s">
        <v>900</v>
      </c>
      <c r="D4434" s="338">
        <v>0</v>
      </c>
      <c r="E4434" s="498">
        <v>58511.48</v>
      </c>
      <c r="F4434" s="499"/>
      <c r="G4434" s="338">
        <v>0</v>
      </c>
    </row>
    <row r="4435" spans="1:7" hidden="1" x14ac:dyDescent="0.25">
      <c r="A4435" s="339" t="s">
        <v>324</v>
      </c>
      <c r="B4435" s="339" t="s">
        <v>354</v>
      </c>
      <c r="C4435" s="340" t="s">
        <v>24</v>
      </c>
      <c r="D4435" s="341">
        <v>0</v>
      </c>
      <c r="E4435" s="506">
        <v>58511.48</v>
      </c>
      <c r="F4435" s="499"/>
      <c r="G4435" s="341">
        <v>0</v>
      </c>
    </row>
    <row r="4436" spans="1:7" hidden="1" x14ac:dyDescent="0.25">
      <c r="A4436" s="342" t="s">
        <v>324</v>
      </c>
      <c r="B4436" s="342" t="s">
        <v>355</v>
      </c>
      <c r="C4436" s="343" t="s">
        <v>25</v>
      </c>
      <c r="D4436" s="344">
        <v>0</v>
      </c>
      <c r="E4436" s="502">
        <v>55444.62</v>
      </c>
      <c r="F4436" s="499"/>
      <c r="G4436" s="344">
        <v>0</v>
      </c>
    </row>
    <row r="4437" spans="1:7" hidden="1" x14ac:dyDescent="0.25">
      <c r="A4437" s="342" t="s">
        <v>324</v>
      </c>
      <c r="B4437" s="342" t="s">
        <v>356</v>
      </c>
      <c r="C4437" s="343" t="s">
        <v>133</v>
      </c>
      <c r="D4437" s="344">
        <v>0</v>
      </c>
      <c r="E4437" s="502">
        <v>43943.87</v>
      </c>
      <c r="F4437" s="499"/>
      <c r="G4437" s="344">
        <v>0</v>
      </c>
    </row>
    <row r="4438" spans="1:7" hidden="1" x14ac:dyDescent="0.25">
      <c r="A4438" s="345" t="s">
        <v>2452</v>
      </c>
      <c r="B4438" s="345" t="s">
        <v>297</v>
      </c>
      <c r="C4438" s="346" t="s">
        <v>134</v>
      </c>
      <c r="D4438" s="347">
        <v>0</v>
      </c>
      <c r="E4438" s="503">
        <v>43943.87</v>
      </c>
      <c r="F4438" s="499"/>
      <c r="G4438" s="347">
        <v>0</v>
      </c>
    </row>
    <row r="4439" spans="1:7" hidden="1" x14ac:dyDescent="0.25">
      <c r="A4439" s="342" t="s">
        <v>324</v>
      </c>
      <c r="B4439" s="342" t="s">
        <v>361</v>
      </c>
      <c r="C4439" s="343" t="s">
        <v>135</v>
      </c>
      <c r="D4439" s="344">
        <v>0</v>
      </c>
      <c r="E4439" s="502">
        <v>4250</v>
      </c>
      <c r="F4439" s="499"/>
      <c r="G4439" s="344">
        <v>0</v>
      </c>
    </row>
    <row r="4440" spans="1:7" hidden="1" x14ac:dyDescent="0.25">
      <c r="A4440" s="345" t="s">
        <v>2453</v>
      </c>
      <c r="B4440" s="345" t="s">
        <v>298</v>
      </c>
      <c r="C4440" s="346" t="s">
        <v>135</v>
      </c>
      <c r="D4440" s="347">
        <v>0</v>
      </c>
      <c r="E4440" s="503">
        <v>4250</v>
      </c>
      <c r="F4440" s="499"/>
      <c r="G4440" s="347">
        <v>0</v>
      </c>
    </row>
    <row r="4441" spans="1:7" hidden="1" x14ac:dyDescent="0.25">
      <c r="A4441" s="342" t="s">
        <v>324</v>
      </c>
      <c r="B4441" s="342" t="s">
        <v>363</v>
      </c>
      <c r="C4441" s="343" t="s">
        <v>136</v>
      </c>
      <c r="D4441" s="344">
        <v>0</v>
      </c>
      <c r="E4441" s="502">
        <v>7250.75</v>
      </c>
      <c r="F4441" s="499"/>
      <c r="G4441" s="344">
        <v>0</v>
      </c>
    </row>
    <row r="4442" spans="1:7" hidden="1" x14ac:dyDescent="0.25">
      <c r="A4442" s="345" t="s">
        <v>2454</v>
      </c>
      <c r="B4442" s="345" t="s">
        <v>299</v>
      </c>
      <c r="C4442" s="346" t="s">
        <v>365</v>
      </c>
      <c r="D4442" s="347">
        <v>0</v>
      </c>
      <c r="E4442" s="503">
        <v>7250.75</v>
      </c>
      <c r="F4442" s="499"/>
      <c r="G4442" s="347">
        <v>0</v>
      </c>
    </row>
    <row r="4443" spans="1:7" hidden="1" x14ac:dyDescent="0.25">
      <c r="A4443" s="342" t="s">
        <v>324</v>
      </c>
      <c r="B4443" s="342" t="s">
        <v>366</v>
      </c>
      <c r="C4443" s="343" t="s">
        <v>38</v>
      </c>
      <c r="D4443" s="344">
        <v>0</v>
      </c>
      <c r="E4443" s="502">
        <v>3066.86</v>
      </c>
      <c r="F4443" s="499"/>
      <c r="G4443" s="344">
        <v>0</v>
      </c>
    </row>
    <row r="4444" spans="1:7" hidden="1" x14ac:dyDescent="0.25">
      <c r="A4444" s="342" t="s">
        <v>324</v>
      </c>
      <c r="B4444" s="342" t="s">
        <v>367</v>
      </c>
      <c r="C4444" s="343" t="s">
        <v>138</v>
      </c>
      <c r="D4444" s="344">
        <v>0</v>
      </c>
      <c r="E4444" s="502">
        <v>3066.86</v>
      </c>
      <c r="F4444" s="499"/>
      <c r="G4444" s="344">
        <v>0</v>
      </c>
    </row>
    <row r="4445" spans="1:7" hidden="1" x14ac:dyDescent="0.25">
      <c r="A4445" s="345" t="s">
        <v>2455</v>
      </c>
      <c r="B4445" s="345" t="s">
        <v>300</v>
      </c>
      <c r="C4445" s="346" t="s">
        <v>87</v>
      </c>
      <c r="D4445" s="347">
        <v>0</v>
      </c>
      <c r="E4445" s="503">
        <v>0</v>
      </c>
      <c r="F4445" s="499"/>
      <c r="G4445" s="347">
        <v>0</v>
      </c>
    </row>
    <row r="4446" spans="1:7" hidden="1" x14ac:dyDescent="0.25">
      <c r="A4446" s="345" t="s">
        <v>2456</v>
      </c>
      <c r="B4446" s="345" t="s">
        <v>301</v>
      </c>
      <c r="C4446" s="346" t="s">
        <v>371</v>
      </c>
      <c r="D4446" s="347">
        <v>0</v>
      </c>
      <c r="E4446" s="503">
        <v>3066.86</v>
      </c>
      <c r="F4446" s="499"/>
      <c r="G4446" s="347">
        <v>0</v>
      </c>
    </row>
    <row r="4447" spans="1:7" hidden="1" x14ac:dyDescent="0.25">
      <c r="A4447" s="336" t="s">
        <v>352</v>
      </c>
      <c r="B4447" s="336" t="s">
        <v>918</v>
      </c>
      <c r="C4447" s="337" t="s">
        <v>919</v>
      </c>
      <c r="D4447" s="338">
        <v>0</v>
      </c>
      <c r="E4447" s="498">
        <v>65479.85</v>
      </c>
      <c r="F4447" s="499"/>
      <c r="G4447" s="338">
        <v>0</v>
      </c>
    </row>
    <row r="4448" spans="1:7" hidden="1" x14ac:dyDescent="0.25">
      <c r="A4448" s="339" t="s">
        <v>324</v>
      </c>
      <c r="B4448" s="339" t="s">
        <v>354</v>
      </c>
      <c r="C4448" s="340" t="s">
        <v>24</v>
      </c>
      <c r="D4448" s="341">
        <v>0</v>
      </c>
      <c r="E4448" s="506">
        <v>65479.85</v>
      </c>
      <c r="F4448" s="499"/>
      <c r="G4448" s="341">
        <v>0</v>
      </c>
    </row>
    <row r="4449" spans="1:7" hidden="1" x14ac:dyDescent="0.25">
      <c r="A4449" s="342" t="s">
        <v>324</v>
      </c>
      <c r="B4449" s="342" t="s">
        <v>355</v>
      </c>
      <c r="C4449" s="343" t="s">
        <v>25</v>
      </c>
      <c r="D4449" s="344">
        <v>0</v>
      </c>
      <c r="E4449" s="502">
        <v>60448.6</v>
      </c>
      <c r="F4449" s="499"/>
      <c r="G4449" s="344">
        <v>0</v>
      </c>
    </row>
    <row r="4450" spans="1:7" hidden="1" x14ac:dyDescent="0.25">
      <c r="A4450" s="342" t="s">
        <v>324</v>
      </c>
      <c r="B4450" s="342" t="s">
        <v>356</v>
      </c>
      <c r="C4450" s="343" t="s">
        <v>133</v>
      </c>
      <c r="D4450" s="344">
        <v>0</v>
      </c>
      <c r="E4450" s="502">
        <v>47509.52</v>
      </c>
      <c r="F4450" s="499"/>
      <c r="G4450" s="344">
        <v>0</v>
      </c>
    </row>
    <row r="4451" spans="1:7" hidden="1" x14ac:dyDescent="0.25">
      <c r="A4451" s="345" t="s">
        <v>2457</v>
      </c>
      <c r="B4451" s="345" t="s">
        <v>297</v>
      </c>
      <c r="C4451" s="346" t="s">
        <v>134</v>
      </c>
      <c r="D4451" s="347">
        <v>0</v>
      </c>
      <c r="E4451" s="503">
        <v>47509.52</v>
      </c>
      <c r="F4451" s="499"/>
      <c r="G4451" s="347">
        <v>0</v>
      </c>
    </row>
    <row r="4452" spans="1:7" hidden="1" x14ac:dyDescent="0.25">
      <c r="A4452" s="342" t="s">
        <v>324</v>
      </c>
      <c r="B4452" s="342" t="s">
        <v>361</v>
      </c>
      <c r="C4452" s="343" t="s">
        <v>135</v>
      </c>
      <c r="D4452" s="344">
        <v>0</v>
      </c>
      <c r="E4452" s="502">
        <v>5100</v>
      </c>
      <c r="F4452" s="499"/>
      <c r="G4452" s="344">
        <v>0</v>
      </c>
    </row>
    <row r="4453" spans="1:7" hidden="1" x14ac:dyDescent="0.25">
      <c r="A4453" s="345" t="s">
        <v>2458</v>
      </c>
      <c r="B4453" s="345" t="s">
        <v>298</v>
      </c>
      <c r="C4453" s="346" t="s">
        <v>135</v>
      </c>
      <c r="D4453" s="347">
        <v>0</v>
      </c>
      <c r="E4453" s="503">
        <v>5100</v>
      </c>
      <c r="F4453" s="499"/>
      <c r="G4453" s="347">
        <v>0</v>
      </c>
    </row>
    <row r="4454" spans="1:7" hidden="1" x14ac:dyDescent="0.25">
      <c r="A4454" s="342" t="s">
        <v>324</v>
      </c>
      <c r="B4454" s="342" t="s">
        <v>363</v>
      </c>
      <c r="C4454" s="343" t="s">
        <v>136</v>
      </c>
      <c r="D4454" s="344">
        <v>0</v>
      </c>
      <c r="E4454" s="502">
        <v>7839.08</v>
      </c>
      <c r="F4454" s="499"/>
      <c r="G4454" s="344">
        <v>0</v>
      </c>
    </row>
    <row r="4455" spans="1:7" hidden="1" x14ac:dyDescent="0.25">
      <c r="A4455" s="345" t="s">
        <v>2459</v>
      </c>
      <c r="B4455" s="345" t="s">
        <v>299</v>
      </c>
      <c r="C4455" s="346" t="s">
        <v>365</v>
      </c>
      <c r="D4455" s="347">
        <v>0</v>
      </c>
      <c r="E4455" s="503">
        <v>7839.08</v>
      </c>
      <c r="F4455" s="499"/>
      <c r="G4455" s="347">
        <v>0</v>
      </c>
    </row>
    <row r="4456" spans="1:7" hidden="1" x14ac:dyDescent="0.25">
      <c r="A4456" s="342" t="s">
        <v>324</v>
      </c>
      <c r="B4456" s="342" t="s">
        <v>366</v>
      </c>
      <c r="C4456" s="343" t="s">
        <v>38</v>
      </c>
      <c r="D4456" s="344">
        <v>0</v>
      </c>
      <c r="E4456" s="502">
        <v>5031.25</v>
      </c>
      <c r="F4456" s="499"/>
      <c r="G4456" s="344">
        <v>0</v>
      </c>
    </row>
    <row r="4457" spans="1:7" hidden="1" x14ac:dyDescent="0.25">
      <c r="A4457" s="342" t="s">
        <v>324</v>
      </c>
      <c r="B4457" s="342" t="s">
        <v>367</v>
      </c>
      <c r="C4457" s="343" t="s">
        <v>138</v>
      </c>
      <c r="D4457" s="344">
        <v>0</v>
      </c>
      <c r="E4457" s="502">
        <v>5031.25</v>
      </c>
      <c r="F4457" s="499"/>
      <c r="G4457" s="344">
        <v>0</v>
      </c>
    </row>
    <row r="4458" spans="1:7" hidden="1" x14ac:dyDescent="0.25">
      <c r="A4458" s="345" t="s">
        <v>2460</v>
      </c>
      <c r="B4458" s="345" t="s">
        <v>300</v>
      </c>
      <c r="C4458" s="346" t="s">
        <v>87</v>
      </c>
      <c r="D4458" s="347">
        <v>0</v>
      </c>
      <c r="E4458" s="503">
        <v>340</v>
      </c>
      <c r="F4458" s="499"/>
      <c r="G4458" s="347">
        <v>0</v>
      </c>
    </row>
    <row r="4459" spans="1:7" hidden="1" x14ac:dyDescent="0.25">
      <c r="A4459" s="345" t="s">
        <v>2461</v>
      </c>
      <c r="B4459" s="345" t="s">
        <v>301</v>
      </c>
      <c r="C4459" s="346" t="s">
        <v>371</v>
      </c>
      <c r="D4459" s="347">
        <v>0</v>
      </c>
      <c r="E4459" s="503">
        <v>4691.25</v>
      </c>
      <c r="F4459" s="499"/>
      <c r="G4459" s="347">
        <v>0</v>
      </c>
    </row>
    <row r="4460" spans="1:7" hidden="1" x14ac:dyDescent="0.25">
      <c r="A4460" s="336" t="s">
        <v>352</v>
      </c>
      <c r="B4460" s="336" t="s">
        <v>936</v>
      </c>
      <c r="C4460" s="337" t="s">
        <v>937</v>
      </c>
      <c r="D4460" s="338">
        <v>0</v>
      </c>
      <c r="E4460" s="498">
        <v>33303.160000000003</v>
      </c>
      <c r="F4460" s="499"/>
      <c r="G4460" s="338">
        <v>0</v>
      </c>
    </row>
    <row r="4461" spans="1:7" hidden="1" x14ac:dyDescent="0.25">
      <c r="A4461" s="339" t="s">
        <v>324</v>
      </c>
      <c r="B4461" s="339" t="s">
        <v>354</v>
      </c>
      <c r="C4461" s="340" t="s">
        <v>24</v>
      </c>
      <c r="D4461" s="341">
        <v>0</v>
      </c>
      <c r="E4461" s="506">
        <v>33303.160000000003</v>
      </c>
      <c r="F4461" s="499"/>
      <c r="G4461" s="341">
        <v>0</v>
      </c>
    </row>
    <row r="4462" spans="1:7" hidden="1" x14ac:dyDescent="0.25">
      <c r="A4462" s="342" t="s">
        <v>324</v>
      </c>
      <c r="B4462" s="342" t="s">
        <v>355</v>
      </c>
      <c r="C4462" s="343" t="s">
        <v>25</v>
      </c>
      <c r="D4462" s="344">
        <v>0</v>
      </c>
      <c r="E4462" s="502">
        <v>32217.54</v>
      </c>
      <c r="F4462" s="499"/>
      <c r="G4462" s="344">
        <v>0</v>
      </c>
    </row>
    <row r="4463" spans="1:7" hidden="1" x14ac:dyDescent="0.25">
      <c r="A4463" s="342" t="s">
        <v>324</v>
      </c>
      <c r="B4463" s="342" t="s">
        <v>356</v>
      </c>
      <c r="C4463" s="343" t="s">
        <v>133</v>
      </c>
      <c r="D4463" s="344">
        <v>0</v>
      </c>
      <c r="E4463" s="502">
        <v>25465.69</v>
      </c>
      <c r="F4463" s="499"/>
      <c r="G4463" s="344">
        <v>0</v>
      </c>
    </row>
    <row r="4464" spans="1:7" hidden="1" x14ac:dyDescent="0.25">
      <c r="A4464" s="345" t="s">
        <v>2462</v>
      </c>
      <c r="B4464" s="345" t="s">
        <v>297</v>
      </c>
      <c r="C4464" s="346" t="s">
        <v>134</v>
      </c>
      <c r="D4464" s="347">
        <v>0</v>
      </c>
      <c r="E4464" s="503">
        <v>25465.69</v>
      </c>
      <c r="F4464" s="499"/>
      <c r="G4464" s="347">
        <v>0</v>
      </c>
    </row>
    <row r="4465" spans="1:7" hidden="1" x14ac:dyDescent="0.25">
      <c r="A4465" s="342" t="s">
        <v>324</v>
      </c>
      <c r="B4465" s="342" t="s">
        <v>361</v>
      </c>
      <c r="C4465" s="343" t="s">
        <v>135</v>
      </c>
      <c r="D4465" s="344">
        <v>0</v>
      </c>
      <c r="E4465" s="502">
        <v>2550</v>
      </c>
      <c r="F4465" s="499"/>
      <c r="G4465" s="344">
        <v>0</v>
      </c>
    </row>
    <row r="4466" spans="1:7" hidden="1" x14ac:dyDescent="0.25">
      <c r="A4466" s="345" t="s">
        <v>2463</v>
      </c>
      <c r="B4466" s="345" t="s">
        <v>298</v>
      </c>
      <c r="C4466" s="346" t="s">
        <v>135</v>
      </c>
      <c r="D4466" s="347">
        <v>0</v>
      </c>
      <c r="E4466" s="503">
        <v>2550</v>
      </c>
      <c r="F4466" s="499"/>
      <c r="G4466" s="347">
        <v>0</v>
      </c>
    </row>
    <row r="4467" spans="1:7" hidden="1" x14ac:dyDescent="0.25">
      <c r="A4467" s="342" t="s">
        <v>324</v>
      </c>
      <c r="B4467" s="342" t="s">
        <v>363</v>
      </c>
      <c r="C4467" s="343" t="s">
        <v>136</v>
      </c>
      <c r="D4467" s="344">
        <v>0</v>
      </c>
      <c r="E4467" s="502">
        <v>4201.8500000000004</v>
      </c>
      <c r="F4467" s="499"/>
      <c r="G4467" s="344">
        <v>0</v>
      </c>
    </row>
    <row r="4468" spans="1:7" hidden="1" x14ac:dyDescent="0.25">
      <c r="A4468" s="345" t="s">
        <v>2464</v>
      </c>
      <c r="B4468" s="345" t="s">
        <v>299</v>
      </c>
      <c r="C4468" s="346" t="s">
        <v>365</v>
      </c>
      <c r="D4468" s="347">
        <v>0</v>
      </c>
      <c r="E4468" s="503">
        <v>4201.8500000000004</v>
      </c>
      <c r="F4468" s="499"/>
      <c r="G4468" s="347">
        <v>0</v>
      </c>
    </row>
    <row r="4469" spans="1:7" hidden="1" x14ac:dyDescent="0.25">
      <c r="A4469" s="342" t="s">
        <v>324</v>
      </c>
      <c r="B4469" s="342" t="s">
        <v>366</v>
      </c>
      <c r="C4469" s="343" t="s">
        <v>38</v>
      </c>
      <c r="D4469" s="344">
        <v>0</v>
      </c>
      <c r="E4469" s="502">
        <v>1085.6199999999999</v>
      </c>
      <c r="F4469" s="499"/>
      <c r="G4469" s="344">
        <v>0</v>
      </c>
    </row>
    <row r="4470" spans="1:7" hidden="1" x14ac:dyDescent="0.25">
      <c r="A4470" s="342" t="s">
        <v>324</v>
      </c>
      <c r="B4470" s="342" t="s">
        <v>367</v>
      </c>
      <c r="C4470" s="343" t="s">
        <v>138</v>
      </c>
      <c r="D4470" s="344">
        <v>0</v>
      </c>
      <c r="E4470" s="502">
        <v>1085.6199999999999</v>
      </c>
      <c r="F4470" s="499"/>
      <c r="G4470" s="344">
        <v>0</v>
      </c>
    </row>
    <row r="4471" spans="1:7" hidden="1" x14ac:dyDescent="0.25">
      <c r="A4471" s="345" t="s">
        <v>2465</v>
      </c>
      <c r="B4471" s="345" t="s">
        <v>300</v>
      </c>
      <c r="C4471" s="346" t="s">
        <v>87</v>
      </c>
      <c r="D4471" s="347">
        <v>0</v>
      </c>
      <c r="E4471" s="503">
        <v>85</v>
      </c>
      <c r="F4471" s="499"/>
      <c r="G4471" s="347">
        <v>0</v>
      </c>
    </row>
    <row r="4472" spans="1:7" hidden="1" x14ac:dyDescent="0.25">
      <c r="A4472" s="345" t="s">
        <v>2466</v>
      </c>
      <c r="B4472" s="345" t="s">
        <v>301</v>
      </c>
      <c r="C4472" s="346" t="s">
        <v>371</v>
      </c>
      <c r="D4472" s="347">
        <v>0</v>
      </c>
      <c r="E4472" s="503">
        <v>1000.62</v>
      </c>
      <c r="F4472" s="499"/>
      <c r="G4472" s="347">
        <v>0</v>
      </c>
    </row>
    <row r="4473" spans="1:7" hidden="1" x14ac:dyDescent="0.25">
      <c r="A4473" s="336" t="s">
        <v>352</v>
      </c>
      <c r="B4473" s="336" t="s">
        <v>1264</v>
      </c>
      <c r="C4473" s="337" t="s">
        <v>1265</v>
      </c>
      <c r="D4473" s="338">
        <v>0</v>
      </c>
      <c r="E4473" s="498">
        <v>15965.92</v>
      </c>
      <c r="F4473" s="499"/>
      <c r="G4473" s="338">
        <v>0</v>
      </c>
    </row>
    <row r="4474" spans="1:7" hidden="1" x14ac:dyDescent="0.25">
      <c r="A4474" s="339" t="s">
        <v>324</v>
      </c>
      <c r="B4474" s="339" t="s">
        <v>354</v>
      </c>
      <c r="C4474" s="340" t="s">
        <v>24</v>
      </c>
      <c r="D4474" s="341">
        <v>0</v>
      </c>
      <c r="E4474" s="506">
        <v>15965.92</v>
      </c>
      <c r="F4474" s="499"/>
      <c r="G4474" s="341">
        <v>0</v>
      </c>
    </row>
    <row r="4475" spans="1:7" hidden="1" x14ac:dyDescent="0.25">
      <c r="A4475" s="342" t="s">
        <v>324</v>
      </c>
      <c r="B4475" s="342" t="s">
        <v>355</v>
      </c>
      <c r="C4475" s="343" t="s">
        <v>25</v>
      </c>
      <c r="D4475" s="344">
        <v>0</v>
      </c>
      <c r="E4475" s="502">
        <v>14056.48</v>
      </c>
      <c r="F4475" s="499"/>
      <c r="G4475" s="344">
        <v>0</v>
      </c>
    </row>
    <row r="4476" spans="1:7" hidden="1" x14ac:dyDescent="0.25">
      <c r="A4476" s="342" t="s">
        <v>324</v>
      </c>
      <c r="B4476" s="342" t="s">
        <v>356</v>
      </c>
      <c r="C4476" s="343" t="s">
        <v>133</v>
      </c>
      <c r="D4476" s="344">
        <v>0</v>
      </c>
      <c r="E4476" s="502">
        <v>11792.05</v>
      </c>
      <c r="F4476" s="499"/>
      <c r="G4476" s="344">
        <v>0</v>
      </c>
    </row>
    <row r="4477" spans="1:7" hidden="1" x14ac:dyDescent="0.25">
      <c r="A4477" s="345" t="s">
        <v>2467</v>
      </c>
      <c r="B4477" s="345" t="s">
        <v>297</v>
      </c>
      <c r="C4477" s="346" t="s">
        <v>134</v>
      </c>
      <c r="D4477" s="347">
        <v>0</v>
      </c>
      <c r="E4477" s="503">
        <v>11792.05</v>
      </c>
      <c r="F4477" s="499"/>
      <c r="G4477" s="347">
        <v>0</v>
      </c>
    </row>
    <row r="4478" spans="1:7" hidden="1" x14ac:dyDescent="0.25">
      <c r="A4478" s="342" t="s">
        <v>324</v>
      </c>
      <c r="B4478" s="342" t="s">
        <v>361</v>
      </c>
      <c r="C4478" s="343" t="s">
        <v>135</v>
      </c>
      <c r="D4478" s="344">
        <v>0</v>
      </c>
      <c r="E4478" s="502">
        <v>318.75</v>
      </c>
      <c r="F4478" s="499"/>
      <c r="G4478" s="344">
        <v>0</v>
      </c>
    </row>
    <row r="4479" spans="1:7" hidden="1" x14ac:dyDescent="0.25">
      <c r="A4479" s="345" t="s">
        <v>2468</v>
      </c>
      <c r="B4479" s="345" t="s">
        <v>298</v>
      </c>
      <c r="C4479" s="346" t="s">
        <v>135</v>
      </c>
      <c r="D4479" s="347">
        <v>0</v>
      </c>
      <c r="E4479" s="503">
        <v>318.75</v>
      </c>
      <c r="F4479" s="499"/>
      <c r="G4479" s="347">
        <v>0</v>
      </c>
    </row>
    <row r="4480" spans="1:7" hidden="1" x14ac:dyDescent="0.25">
      <c r="A4480" s="342" t="s">
        <v>324</v>
      </c>
      <c r="B4480" s="342" t="s">
        <v>363</v>
      </c>
      <c r="C4480" s="343" t="s">
        <v>136</v>
      </c>
      <c r="D4480" s="344">
        <v>0</v>
      </c>
      <c r="E4480" s="502">
        <v>1945.68</v>
      </c>
      <c r="F4480" s="499"/>
      <c r="G4480" s="344">
        <v>0</v>
      </c>
    </row>
    <row r="4481" spans="1:7" hidden="1" x14ac:dyDescent="0.25">
      <c r="A4481" s="345" t="s">
        <v>2469</v>
      </c>
      <c r="B4481" s="345" t="s">
        <v>299</v>
      </c>
      <c r="C4481" s="346" t="s">
        <v>365</v>
      </c>
      <c r="D4481" s="347">
        <v>0</v>
      </c>
      <c r="E4481" s="503">
        <v>1945.68</v>
      </c>
      <c r="F4481" s="499"/>
      <c r="G4481" s="347">
        <v>0</v>
      </c>
    </row>
    <row r="4482" spans="1:7" hidden="1" x14ac:dyDescent="0.25">
      <c r="A4482" s="342" t="s">
        <v>324</v>
      </c>
      <c r="B4482" s="342" t="s">
        <v>366</v>
      </c>
      <c r="C4482" s="343" t="s">
        <v>38</v>
      </c>
      <c r="D4482" s="344">
        <v>0</v>
      </c>
      <c r="E4482" s="502">
        <v>1909.44</v>
      </c>
      <c r="F4482" s="499"/>
      <c r="G4482" s="344">
        <v>0</v>
      </c>
    </row>
    <row r="4483" spans="1:7" hidden="1" x14ac:dyDescent="0.25">
      <c r="A4483" s="342" t="s">
        <v>324</v>
      </c>
      <c r="B4483" s="342" t="s">
        <v>367</v>
      </c>
      <c r="C4483" s="343" t="s">
        <v>138</v>
      </c>
      <c r="D4483" s="344">
        <v>0</v>
      </c>
      <c r="E4483" s="502">
        <v>1909.44</v>
      </c>
      <c r="F4483" s="499"/>
      <c r="G4483" s="344">
        <v>0</v>
      </c>
    </row>
    <row r="4484" spans="1:7" hidden="1" x14ac:dyDescent="0.25">
      <c r="A4484" s="345" t="s">
        <v>2470</v>
      </c>
      <c r="B4484" s="345" t="s">
        <v>300</v>
      </c>
      <c r="C4484" s="346" t="s">
        <v>87</v>
      </c>
      <c r="D4484" s="347">
        <v>0</v>
      </c>
      <c r="E4484" s="503">
        <v>0</v>
      </c>
      <c r="F4484" s="499"/>
      <c r="G4484" s="347">
        <v>0</v>
      </c>
    </row>
    <row r="4485" spans="1:7" hidden="1" x14ac:dyDescent="0.25">
      <c r="A4485" s="345" t="s">
        <v>2471</v>
      </c>
      <c r="B4485" s="345" t="s">
        <v>301</v>
      </c>
      <c r="C4485" s="346" t="s">
        <v>371</v>
      </c>
      <c r="D4485" s="347">
        <v>0</v>
      </c>
      <c r="E4485" s="503">
        <v>1909.44</v>
      </c>
      <c r="F4485" s="499"/>
      <c r="G4485" s="347">
        <v>0</v>
      </c>
    </row>
    <row r="4486" spans="1:7" hidden="1" x14ac:dyDescent="0.25">
      <c r="A4486" s="336" t="s">
        <v>352</v>
      </c>
      <c r="B4486" s="336" t="s">
        <v>1288</v>
      </c>
      <c r="C4486" s="337" t="s">
        <v>1289</v>
      </c>
      <c r="D4486" s="338">
        <v>0</v>
      </c>
      <c r="E4486" s="498">
        <v>49678.77</v>
      </c>
      <c r="F4486" s="499"/>
      <c r="G4486" s="338">
        <v>0</v>
      </c>
    </row>
    <row r="4487" spans="1:7" hidden="1" x14ac:dyDescent="0.25">
      <c r="A4487" s="339" t="s">
        <v>324</v>
      </c>
      <c r="B4487" s="339" t="s">
        <v>354</v>
      </c>
      <c r="C4487" s="340" t="s">
        <v>24</v>
      </c>
      <c r="D4487" s="341">
        <v>0</v>
      </c>
      <c r="E4487" s="506">
        <v>49678.77</v>
      </c>
      <c r="F4487" s="499"/>
      <c r="G4487" s="341">
        <v>0</v>
      </c>
    </row>
    <row r="4488" spans="1:7" hidden="1" x14ac:dyDescent="0.25">
      <c r="A4488" s="342" t="s">
        <v>324</v>
      </c>
      <c r="B4488" s="342" t="s">
        <v>355</v>
      </c>
      <c r="C4488" s="343" t="s">
        <v>25</v>
      </c>
      <c r="D4488" s="344">
        <v>0</v>
      </c>
      <c r="E4488" s="502">
        <v>46981.46</v>
      </c>
      <c r="F4488" s="499"/>
      <c r="G4488" s="344">
        <v>0</v>
      </c>
    </row>
    <row r="4489" spans="1:7" hidden="1" x14ac:dyDescent="0.25">
      <c r="A4489" s="342" t="s">
        <v>324</v>
      </c>
      <c r="B4489" s="342" t="s">
        <v>356</v>
      </c>
      <c r="C4489" s="343" t="s">
        <v>133</v>
      </c>
      <c r="D4489" s="344">
        <v>0</v>
      </c>
      <c r="E4489" s="502">
        <v>37408.980000000003</v>
      </c>
      <c r="F4489" s="499"/>
      <c r="G4489" s="344">
        <v>0</v>
      </c>
    </row>
    <row r="4490" spans="1:7" hidden="1" x14ac:dyDescent="0.25">
      <c r="A4490" s="345" t="s">
        <v>2472</v>
      </c>
      <c r="B4490" s="345" t="s">
        <v>297</v>
      </c>
      <c r="C4490" s="346" t="s">
        <v>134</v>
      </c>
      <c r="D4490" s="347">
        <v>0</v>
      </c>
      <c r="E4490" s="503">
        <v>37408.980000000003</v>
      </c>
      <c r="F4490" s="499"/>
      <c r="G4490" s="347">
        <v>0</v>
      </c>
    </row>
    <row r="4491" spans="1:7" hidden="1" x14ac:dyDescent="0.25">
      <c r="A4491" s="342" t="s">
        <v>324</v>
      </c>
      <c r="B4491" s="342" t="s">
        <v>361</v>
      </c>
      <c r="C4491" s="343" t="s">
        <v>135</v>
      </c>
      <c r="D4491" s="344">
        <v>0</v>
      </c>
      <c r="E4491" s="502">
        <v>3400</v>
      </c>
      <c r="F4491" s="499"/>
      <c r="G4491" s="344">
        <v>0</v>
      </c>
    </row>
    <row r="4492" spans="1:7" hidden="1" x14ac:dyDescent="0.25">
      <c r="A4492" s="345" t="s">
        <v>2473</v>
      </c>
      <c r="B4492" s="345" t="s">
        <v>298</v>
      </c>
      <c r="C4492" s="346" t="s">
        <v>135</v>
      </c>
      <c r="D4492" s="347">
        <v>0</v>
      </c>
      <c r="E4492" s="503">
        <v>3400</v>
      </c>
      <c r="F4492" s="499"/>
      <c r="G4492" s="347">
        <v>0</v>
      </c>
    </row>
    <row r="4493" spans="1:7" hidden="1" x14ac:dyDescent="0.25">
      <c r="A4493" s="342" t="s">
        <v>324</v>
      </c>
      <c r="B4493" s="342" t="s">
        <v>363</v>
      </c>
      <c r="C4493" s="343" t="s">
        <v>136</v>
      </c>
      <c r="D4493" s="344">
        <v>0</v>
      </c>
      <c r="E4493" s="502">
        <v>6172.48</v>
      </c>
      <c r="F4493" s="499"/>
      <c r="G4493" s="344">
        <v>0</v>
      </c>
    </row>
    <row r="4494" spans="1:7" hidden="1" x14ac:dyDescent="0.25">
      <c r="A4494" s="345" t="s">
        <v>2474</v>
      </c>
      <c r="B4494" s="345" t="s">
        <v>299</v>
      </c>
      <c r="C4494" s="346" t="s">
        <v>365</v>
      </c>
      <c r="D4494" s="347">
        <v>0</v>
      </c>
      <c r="E4494" s="503">
        <v>6172.48</v>
      </c>
      <c r="F4494" s="499"/>
      <c r="G4494" s="347">
        <v>0</v>
      </c>
    </row>
    <row r="4495" spans="1:7" hidden="1" x14ac:dyDescent="0.25">
      <c r="A4495" s="342" t="s">
        <v>324</v>
      </c>
      <c r="B4495" s="342" t="s">
        <v>366</v>
      </c>
      <c r="C4495" s="343" t="s">
        <v>38</v>
      </c>
      <c r="D4495" s="344">
        <v>0</v>
      </c>
      <c r="E4495" s="502">
        <v>2697.31</v>
      </c>
      <c r="F4495" s="499"/>
      <c r="G4495" s="344">
        <v>0</v>
      </c>
    </row>
    <row r="4496" spans="1:7" hidden="1" x14ac:dyDescent="0.25">
      <c r="A4496" s="342" t="s">
        <v>324</v>
      </c>
      <c r="B4496" s="342" t="s">
        <v>367</v>
      </c>
      <c r="C4496" s="343" t="s">
        <v>138</v>
      </c>
      <c r="D4496" s="344">
        <v>0</v>
      </c>
      <c r="E4496" s="502">
        <v>2697.31</v>
      </c>
      <c r="F4496" s="499"/>
      <c r="G4496" s="344">
        <v>0</v>
      </c>
    </row>
    <row r="4497" spans="1:7" hidden="1" x14ac:dyDescent="0.25">
      <c r="A4497" s="345" t="s">
        <v>2475</v>
      </c>
      <c r="B4497" s="345" t="s">
        <v>300</v>
      </c>
      <c r="C4497" s="346" t="s">
        <v>87</v>
      </c>
      <c r="D4497" s="347">
        <v>0</v>
      </c>
      <c r="E4497" s="503">
        <v>0</v>
      </c>
      <c r="F4497" s="499"/>
      <c r="G4497" s="347">
        <v>0</v>
      </c>
    </row>
    <row r="4498" spans="1:7" hidden="1" x14ac:dyDescent="0.25">
      <c r="A4498" s="345" t="s">
        <v>2476</v>
      </c>
      <c r="B4498" s="345" t="s">
        <v>301</v>
      </c>
      <c r="C4498" s="346" t="s">
        <v>371</v>
      </c>
      <c r="D4498" s="347">
        <v>0</v>
      </c>
      <c r="E4498" s="503">
        <v>2697.31</v>
      </c>
      <c r="F4498" s="499"/>
      <c r="G4498" s="347">
        <v>0</v>
      </c>
    </row>
    <row r="4499" spans="1:7" hidden="1" x14ac:dyDescent="0.25">
      <c r="A4499" s="336" t="s">
        <v>352</v>
      </c>
      <c r="B4499" s="336" t="s">
        <v>1353</v>
      </c>
      <c r="C4499" s="337" t="s">
        <v>1354</v>
      </c>
      <c r="D4499" s="338">
        <v>0</v>
      </c>
      <c r="E4499" s="498">
        <v>15748.95</v>
      </c>
      <c r="F4499" s="499"/>
      <c r="G4499" s="338">
        <v>0</v>
      </c>
    </row>
    <row r="4500" spans="1:7" hidden="1" x14ac:dyDescent="0.25">
      <c r="A4500" s="339" t="s">
        <v>324</v>
      </c>
      <c r="B4500" s="339" t="s">
        <v>354</v>
      </c>
      <c r="C4500" s="340" t="s">
        <v>24</v>
      </c>
      <c r="D4500" s="341">
        <v>0</v>
      </c>
      <c r="E4500" s="506">
        <v>15748.95</v>
      </c>
      <c r="F4500" s="499"/>
      <c r="G4500" s="341">
        <v>0</v>
      </c>
    </row>
    <row r="4501" spans="1:7" hidden="1" x14ac:dyDescent="0.25">
      <c r="A4501" s="342" t="s">
        <v>324</v>
      </c>
      <c r="B4501" s="342" t="s">
        <v>355</v>
      </c>
      <c r="C4501" s="343" t="s">
        <v>25</v>
      </c>
      <c r="D4501" s="344">
        <v>0</v>
      </c>
      <c r="E4501" s="502">
        <v>14881.95</v>
      </c>
      <c r="F4501" s="499"/>
      <c r="G4501" s="344">
        <v>0</v>
      </c>
    </row>
    <row r="4502" spans="1:7" hidden="1" x14ac:dyDescent="0.25">
      <c r="A4502" s="342" t="s">
        <v>324</v>
      </c>
      <c r="B4502" s="342" t="s">
        <v>356</v>
      </c>
      <c r="C4502" s="343" t="s">
        <v>133</v>
      </c>
      <c r="D4502" s="344">
        <v>0</v>
      </c>
      <c r="E4502" s="502">
        <v>12044.59</v>
      </c>
      <c r="F4502" s="499"/>
      <c r="G4502" s="344">
        <v>0</v>
      </c>
    </row>
    <row r="4503" spans="1:7" hidden="1" x14ac:dyDescent="0.25">
      <c r="A4503" s="345" t="s">
        <v>2477</v>
      </c>
      <c r="B4503" s="345" t="s">
        <v>297</v>
      </c>
      <c r="C4503" s="346" t="s">
        <v>134</v>
      </c>
      <c r="D4503" s="347">
        <v>0</v>
      </c>
      <c r="E4503" s="503">
        <v>12044.59</v>
      </c>
      <c r="F4503" s="499"/>
      <c r="G4503" s="347">
        <v>0</v>
      </c>
    </row>
    <row r="4504" spans="1:7" hidden="1" x14ac:dyDescent="0.25">
      <c r="A4504" s="342" t="s">
        <v>324</v>
      </c>
      <c r="B4504" s="342" t="s">
        <v>361</v>
      </c>
      <c r="C4504" s="343" t="s">
        <v>135</v>
      </c>
      <c r="D4504" s="344">
        <v>0</v>
      </c>
      <c r="E4504" s="502">
        <v>850</v>
      </c>
      <c r="F4504" s="499"/>
      <c r="G4504" s="344">
        <v>0</v>
      </c>
    </row>
    <row r="4505" spans="1:7" hidden="1" x14ac:dyDescent="0.25">
      <c r="A4505" s="345" t="s">
        <v>2478</v>
      </c>
      <c r="B4505" s="345" t="s">
        <v>298</v>
      </c>
      <c r="C4505" s="346" t="s">
        <v>135</v>
      </c>
      <c r="D4505" s="347">
        <v>0</v>
      </c>
      <c r="E4505" s="503">
        <v>850</v>
      </c>
      <c r="F4505" s="499"/>
      <c r="G4505" s="347">
        <v>0</v>
      </c>
    </row>
    <row r="4506" spans="1:7" hidden="1" x14ac:dyDescent="0.25">
      <c r="A4506" s="342" t="s">
        <v>324</v>
      </c>
      <c r="B4506" s="342" t="s">
        <v>363</v>
      </c>
      <c r="C4506" s="343" t="s">
        <v>136</v>
      </c>
      <c r="D4506" s="344">
        <v>0</v>
      </c>
      <c r="E4506" s="502">
        <v>1987.36</v>
      </c>
      <c r="F4506" s="499"/>
      <c r="G4506" s="344">
        <v>0</v>
      </c>
    </row>
    <row r="4507" spans="1:7" hidden="1" x14ac:dyDescent="0.25">
      <c r="A4507" s="345" t="s">
        <v>2479</v>
      </c>
      <c r="B4507" s="345" t="s">
        <v>299</v>
      </c>
      <c r="C4507" s="346" t="s">
        <v>365</v>
      </c>
      <c r="D4507" s="347">
        <v>0</v>
      </c>
      <c r="E4507" s="503">
        <v>1987.36</v>
      </c>
      <c r="F4507" s="499"/>
      <c r="G4507" s="347">
        <v>0</v>
      </c>
    </row>
    <row r="4508" spans="1:7" hidden="1" x14ac:dyDescent="0.25">
      <c r="A4508" s="342" t="s">
        <v>324</v>
      </c>
      <c r="B4508" s="342" t="s">
        <v>366</v>
      </c>
      <c r="C4508" s="343" t="s">
        <v>38</v>
      </c>
      <c r="D4508" s="344">
        <v>0</v>
      </c>
      <c r="E4508" s="502">
        <v>867</v>
      </c>
      <c r="F4508" s="499"/>
      <c r="G4508" s="344">
        <v>0</v>
      </c>
    </row>
    <row r="4509" spans="1:7" hidden="1" x14ac:dyDescent="0.25">
      <c r="A4509" s="342" t="s">
        <v>324</v>
      </c>
      <c r="B4509" s="342" t="s">
        <v>367</v>
      </c>
      <c r="C4509" s="343" t="s">
        <v>138</v>
      </c>
      <c r="D4509" s="344">
        <v>0</v>
      </c>
      <c r="E4509" s="502">
        <v>867</v>
      </c>
      <c r="F4509" s="499"/>
      <c r="G4509" s="344">
        <v>0</v>
      </c>
    </row>
    <row r="4510" spans="1:7" hidden="1" x14ac:dyDescent="0.25">
      <c r="A4510" s="345" t="s">
        <v>2480</v>
      </c>
      <c r="B4510" s="345" t="s">
        <v>300</v>
      </c>
      <c r="C4510" s="346" t="s">
        <v>87</v>
      </c>
      <c r="D4510" s="347">
        <v>0</v>
      </c>
      <c r="E4510" s="503">
        <v>0</v>
      </c>
      <c r="F4510" s="499"/>
      <c r="G4510" s="347">
        <v>0</v>
      </c>
    </row>
    <row r="4511" spans="1:7" hidden="1" x14ac:dyDescent="0.25">
      <c r="A4511" s="345" t="s">
        <v>2481</v>
      </c>
      <c r="B4511" s="345" t="s">
        <v>301</v>
      </c>
      <c r="C4511" s="346" t="s">
        <v>371</v>
      </c>
      <c r="D4511" s="347">
        <v>0</v>
      </c>
      <c r="E4511" s="503">
        <v>867</v>
      </c>
      <c r="F4511" s="499"/>
      <c r="G4511" s="347">
        <v>0</v>
      </c>
    </row>
    <row r="4512" spans="1:7" hidden="1" x14ac:dyDescent="0.25">
      <c r="A4512" s="336" t="s">
        <v>352</v>
      </c>
      <c r="B4512" s="336" t="s">
        <v>1371</v>
      </c>
      <c r="C4512" s="337" t="s">
        <v>1372</v>
      </c>
      <c r="D4512" s="338">
        <v>0</v>
      </c>
      <c r="E4512" s="498">
        <v>33868.94</v>
      </c>
      <c r="F4512" s="499"/>
      <c r="G4512" s="338">
        <v>0</v>
      </c>
    </row>
    <row r="4513" spans="1:7" hidden="1" x14ac:dyDescent="0.25">
      <c r="A4513" s="339" t="s">
        <v>324</v>
      </c>
      <c r="B4513" s="339" t="s">
        <v>354</v>
      </c>
      <c r="C4513" s="340" t="s">
        <v>24</v>
      </c>
      <c r="D4513" s="341">
        <v>0</v>
      </c>
      <c r="E4513" s="506">
        <v>33868.94</v>
      </c>
      <c r="F4513" s="499"/>
      <c r="G4513" s="341">
        <v>0</v>
      </c>
    </row>
    <row r="4514" spans="1:7" hidden="1" x14ac:dyDescent="0.25">
      <c r="A4514" s="342" t="s">
        <v>324</v>
      </c>
      <c r="B4514" s="342" t="s">
        <v>355</v>
      </c>
      <c r="C4514" s="343" t="s">
        <v>25</v>
      </c>
      <c r="D4514" s="344">
        <v>0</v>
      </c>
      <c r="E4514" s="502">
        <v>30892.240000000002</v>
      </c>
      <c r="F4514" s="499"/>
      <c r="G4514" s="344">
        <v>0</v>
      </c>
    </row>
    <row r="4515" spans="1:7" hidden="1" x14ac:dyDescent="0.25">
      <c r="A4515" s="342" t="s">
        <v>324</v>
      </c>
      <c r="B4515" s="342" t="s">
        <v>356</v>
      </c>
      <c r="C4515" s="343" t="s">
        <v>133</v>
      </c>
      <c r="D4515" s="344">
        <v>0</v>
      </c>
      <c r="E4515" s="502">
        <v>25141</v>
      </c>
      <c r="F4515" s="499"/>
      <c r="G4515" s="344">
        <v>0</v>
      </c>
    </row>
    <row r="4516" spans="1:7" hidden="1" x14ac:dyDescent="0.25">
      <c r="A4516" s="345" t="s">
        <v>2482</v>
      </c>
      <c r="B4516" s="345" t="s">
        <v>297</v>
      </c>
      <c r="C4516" s="346" t="s">
        <v>134</v>
      </c>
      <c r="D4516" s="347">
        <v>0</v>
      </c>
      <c r="E4516" s="503">
        <v>25141</v>
      </c>
      <c r="F4516" s="499"/>
      <c r="G4516" s="347">
        <v>0</v>
      </c>
    </row>
    <row r="4517" spans="1:7" hidden="1" x14ac:dyDescent="0.25">
      <c r="A4517" s="342" t="s">
        <v>324</v>
      </c>
      <c r="B4517" s="342" t="s">
        <v>361</v>
      </c>
      <c r="C4517" s="343" t="s">
        <v>135</v>
      </c>
      <c r="D4517" s="344">
        <v>0</v>
      </c>
      <c r="E4517" s="502">
        <v>2125</v>
      </c>
      <c r="F4517" s="499"/>
      <c r="G4517" s="344">
        <v>0</v>
      </c>
    </row>
    <row r="4518" spans="1:7" hidden="1" x14ac:dyDescent="0.25">
      <c r="A4518" s="345" t="s">
        <v>2483</v>
      </c>
      <c r="B4518" s="345" t="s">
        <v>298</v>
      </c>
      <c r="C4518" s="346" t="s">
        <v>135</v>
      </c>
      <c r="D4518" s="347">
        <v>0</v>
      </c>
      <c r="E4518" s="503">
        <v>2125</v>
      </c>
      <c r="F4518" s="499"/>
      <c r="G4518" s="347">
        <v>0</v>
      </c>
    </row>
    <row r="4519" spans="1:7" hidden="1" x14ac:dyDescent="0.25">
      <c r="A4519" s="342" t="s">
        <v>324</v>
      </c>
      <c r="B4519" s="342" t="s">
        <v>363</v>
      </c>
      <c r="C4519" s="343" t="s">
        <v>136</v>
      </c>
      <c r="D4519" s="344">
        <v>0</v>
      </c>
      <c r="E4519" s="502">
        <v>3626.24</v>
      </c>
      <c r="F4519" s="499"/>
      <c r="G4519" s="344">
        <v>0</v>
      </c>
    </row>
    <row r="4520" spans="1:7" hidden="1" x14ac:dyDescent="0.25">
      <c r="A4520" s="345" t="s">
        <v>2484</v>
      </c>
      <c r="B4520" s="345" t="s">
        <v>299</v>
      </c>
      <c r="C4520" s="346" t="s">
        <v>365</v>
      </c>
      <c r="D4520" s="347">
        <v>0</v>
      </c>
      <c r="E4520" s="503">
        <v>3626.24</v>
      </c>
      <c r="F4520" s="499"/>
      <c r="G4520" s="347">
        <v>0</v>
      </c>
    </row>
    <row r="4521" spans="1:7" hidden="1" x14ac:dyDescent="0.25">
      <c r="A4521" s="342" t="s">
        <v>324</v>
      </c>
      <c r="B4521" s="342" t="s">
        <v>366</v>
      </c>
      <c r="C4521" s="343" t="s">
        <v>38</v>
      </c>
      <c r="D4521" s="344">
        <v>0</v>
      </c>
      <c r="E4521" s="502">
        <v>2976.7</v>
      </c>
      <c r="F4521" s="499"/>
      <c r="G4521" s="344">
        <v>0</v>
      </c>
    </row>
    <row r="4522" spans="1:7" hidden="1" x14ac:dyDescent="0.25">
      <c r="A4522" s="342" t="s">
        <v>324</v>
      </c>
      <c r="B4522" s="342" t="s">
        <v>367</v>
      </c>
      <c r="C4522" s="343" t="s">
        <v>138</v>
      </c>
      <c r="D4522" s="344">
        <v>0</v>
      </c>
      <c r="E4522" s="502">
        <v>2976.7</v>
      </c>
      <c r="F4522" s="499"/>
      <c r="G4522" s="344">
        <v>0</v>
      </c>
    </row>
    <row r="4523" spans="1:7" hidden="1" x14ac:dyDescent="0.25">
      <c r="A4523" s="345" t="s">
        <v>2485</v>
      </c>
      <c r="B4523" s="345" t="s">
        <v>300</v>
      </c>
      <c r="C4523" s="346" t="s">
        <v>87</v>
      </c>
      <c r="D4523" s="347">
        <v>0</v>
      </c>
      <c r="E4523" s="503">
        <v>0</v>
      </c>
      <c r="F4523" s="499"/>
      <c r="G4523" s="347">
        <v>0</v>
      </c>
    </row>
    <row r="4524" spans="1:7" hidden="1" x14ac:dyDescent="0.25">
      <c r="A4524" s="345" t="s">
        <v>2486</v>
      </c>
      <c r="B4524" s="345" t="s">
        <v>301</v>
      </c>
      <c r="C4524" s="346" t="s">
        <v>371</v>
      </c>
      <c r="D4524" s="347">
        <v>0</v>
      </c>
      <c r="E4524" s="503">
        <v>2976.7</v>
      </c>
      <c r="F4524" s="499"/>
      <c r="G4524" s="347">
        <v>0</v>
      </c>
    </row>
    <row r="4525" spans="1:7" hidden="1" x14ac:dyDescent="0.25">
      <c r="A4525" s="336" t="s">
        <v>352</v>
      </c>
      <c r="B4525" s="336" t="s">
        <v>1446</v>
      </c>
      <c r="C4525" s="337" t="s">
        <v>1447</v>
      </c>
      <c r="D4525" s="338">
        <v>0</v>
      </c>
      <c r="E4525" s="498">
        <v>54196.22</v>
      </c>
      <c r="F4525" s="499"/>
      <c r="G4525" s="338">
        <v>0</v>
      </c>
    </row>
    <row r="4526" spans="1:7" hidden="1" x14ac:dyDescent="0.25">
      <c r="A4526" s="339" t="s">
        <v>324</v>
      </c>
      <c r="B4526" s="339" t="s">
        <v>354</v>
      </c>
      <c r="C4526" s="340" t="s">
        <v>24</v>
      </c>
      <c r="D4526" s="341">
        <v>0</v>
      </c>
      <c r="E4526" s="506">
        <v>54196.22</v>
      </c>
      <c r="F4526" s="499"/>
      <c r="G4526" s="341">
        <v>0</v>
      </c>
    </row>
    <row r="4527" spans="1:7" hidden="1" x14ac:dyDescent="0.25">
      <c r="A4527" s="342" t="s">
        <v>324</v>
      </c>
      <c r="B4527" s="342" t="s">
        <v>355</v>
      </c>
      <c r="C4527" s="343" t="s">
        <v>25</v>
      </c>
      <c r="D4527" s="344">
        <v>0</v>
      </c>
      <c r="E4527" s="502">
        <v>51509.53</v>
      </c>
      <c r="F4527" s="499"/>
      <c r="G4527" s="344">
        <v>0</v>
      </c>
    </row>
    <row r="4528" spans="1:7" hidden="1" x14ac:dyDescent="0.25">
      <c r="A4528" s="342" t="s">
        <v>324</v>
      </c>
      <c r="B4528" s="342" t="s">
        <v>356</v>
      </c>
      <c r="C4528" s="343" t="s">
        <v>133</v>
      </c>
      <c r="D4528" s="344">
        <v>0</v>
      </c>
      <c r="E4528" s="502">
        <v>41295.72</v>
      </c>
      <c r="F4528" s="499"/>
      <c r="G4528" s="344">
        <v>0</v>
      </c>
    </row>
    <row r="4529" spans="1:7" hidden="1" x14ac:dyDescent="0.25">
      <c r="A4529" s="345" t="s">
        <v>2487</v>
      </c>
      <c r="B4529" s="345" t="s">
        <v>297</v>
      </c>
      <c r="C4529" s="346" t="s">
        <v>134</v>
      </c>
      <c r="D4529" s="347">
        <v>0</v>
      </c>
      <c r="E4529" s="503">
        <v>41295.72</v>
      </c>
      <c r="F4529" s="499"/>
      <c r="G4529" s="347">
        <v>0</v>
      </c>
    </row>
    <row r="4530" spans="1:7" hidden="1" x14ac:dyDescent="0.25">
      <c r="A4530" s="342" t="s">
        <v>324</v>
      </c>
      <c r="B4530" s="342" t="s">
        <v>361</v>
      </c>
      <c r="C4530" s="343" t="s">
        <v>135</v>
      </c>
      <c r="D4530" s="344">
        <v>0</v>
      </c>
      <c r="E4530" s="502">
        <v>3400</v>
      </c>
      <c r="F4530" s="499"/>
      <c r="G4530" s="344">
        <v>0</v>
      </c>
    </row>
    <row r="4531" spans="1:7" hidden="1" x14ac:dyDescent="0.25">
      <c r="A4531" s="345" t="s">
        <v>2488</v>
      </c>
      <c r="B4531" s="345" t="s">
        <v>298</v>
      </c>
      <c r="C4531" s="346" t="s">
        <v>135</v>
      </c>
      <c r="D4531" s="347">
        <v>0</v>
      </c>
      <c r="E4531" s="503">
        <v>3400</v>
      </c>
      <c r="F4531" s="499"/>
      <c r="G4531" s="347">
        <v>0</v>
      </c>
    </row>
    <row r="4532" spans="1:7" hidden="1" x14ac:dyDescent="0.25">
      <c r="A4532" s="342" t="s">
        <v>324</v>
      </c>
      <c r="B4532" s="342" t="s">
        <v>363</v>
      </c>
      <c r="C4532" s="343" t="s">
        <v>136</v>
      </c>
      <c r="D4532" s="344">
        <v>0</v>
      </c>
      <c r="E4532" s="502">
        <v>6813.81</v>
      </c>
      <c r="F4532" s="499"/>
      <c r="G4532" s="344">
        <v>0</v>
      </c>
    </row>
    <row r="4533" spans="1:7" hidden="1" x14ac:dyDescent="0.25">
      <c r="A4533" s="345" t="s">
        <v>2489</v>
      </c>
      <c r="B4533" s="345" t="s">
        <v>299</v>
      </c>
      <c r="C4533" s="346" t="s">
        <v>365</v>
      </c>
      <c r="D4533" s="347">
        <v>0</v>
      </c>
      <c r="E4533" s="503">
        <v>6813.81</v>
      </c>
      <c r="F4533" s="499"/>
      <c r="G4533" s="347">
        <v>0</v>
      </c>
    </row>
    <row r="4534" spans="1:7" hidden="1" x14ac:dyDescent="0.25">
      <c r="A4534" s="342" t="s">
        <v>324</v>
      </c>
      <c r="B4534" s="342" t="s">
        <v>366</v>
      </c>
      <c r="C4534" s="343" t="s">
        <v>38</v>
      </c>
      <c r="D4534" s="344">
        <v>0</v>
      </c>
      <c r="E4534" s="502">
        <v>2686.69</v>
      </c>
      <c r="F4534" s="499"/>
      <c r="G4534" s="344">
        <v>0</v>
      </c>
    </row>
    <row r="4535" spans="1:7" hidden="1" x14ac:dyDescent="0.25">
      <c r="A4535" s="342" t="s">
        <v>324</v>
      </c>
      <c r="B4535" s="342" t="s">
        <v>367</v>
      </c>
      <c r="C4535" s="343" t="s">
        <v>138</v>
      </c>
      <c r="D4535" s="344">
        <v>0</v>
      </c>
      <c r="E4535" s="502">
        <v>2686.69</v>
      </c>
      <c r="F4535" s="499"/>
      <c r="G4535" s="344">
        <v>0</v>
      </c>
    </row>
    <row r="4536" spans="1:7" hidden="1" x14ac:dyDescent="0.25">
      <c r="A4536" s="345" t="s">
        <v>2490</v>
      </c>
      <c r="B4536" s="345" t="s">
        <v>300</v>
      </c>
      <c r="C4536" s="346" t="s">
        <v>87</v>
      </c>
      <c r="D4536" s="347">
        <v>0</v>
      </c>
      <c r="E4536" s="503">
        <v>0</v>
      </c>
      <c r="F4536" s="499"/>
      <c r="G4536" s="347">
        <v>0</v>
      </c>
    </row>
    <row r="4537" spans="1:7" hidden="1" x14ac:dyDescent="0.25">
      <c r="A4537" s="345" t="s">
        <v>2491</v>
      </c>
      <c r="B4537" s="345" t="s">
        <v>301</v>
      </c>
      <c r="C4537" s="346" t="s">
        <v>371</v>
      </c>
      <c r="D4537" s="347">
        <v>0</v>
      </c>
      <c r="E4537" s="503">
        <v>2686.69</v>
      </c>
      <c r="F4537" s="499"/>
      <c r="G4537" s="347">
        <v>0</v>
      </c>
    </row>
    <row r="4538" spans="1:7" hidden="1" x14ac:dyDescent="0.25">
      <c r="A4538" s="336" t="s">
        <v>352</v>
      </c>
      <c r="B4538" s="336" t="s">
        <v>1466</v>
      </c>
      <c r="C4538" s="337" t="s">
        <v>1467</v>
      </c>
      <c r="D4538" s="338">
        <v>0</v>
      </c>
      <c r="E4538" s="498">
        <v>16437.45</v>
      </c>
      <c r="F4538" s="499"/>
      <c r="G4538" s="338">
        <v>0</v>
      </c>
    </row>
    <row r="4539" spans="1:7" hidden="1" x14ac:dyDescent="0.25">
      <c r="A4539" s="339" t="s">
        <v>324</v>
      </c>
      <c r="B4539" s="339" t="s">
        <v>354</v>
      </c>
      <c r="C4539" s="340" t="s">
        <v>24</v>
      </c>
      <c r="D4539" s="341">
        <v>0</v>
      </c>
      <c r="E4539" s="506">
        <v>16437.45</v>
      </c>
      <c r="F4539" s="499"/>
      <c r="G4539" s="341">
        <v>0</v>
      </c>
    </row>
    <row r="4540" spans="1:7" hidden="1" x14ac:dyDescent="0.25">
      <c r="A4540" s="342" t="s">
        <v>324</v>
      </c>
      <c r="B4540" s="342" t="s">
        <v>355</v>
      </c>
      <c r="C4540" s="343" t="s">
        <v>25</v>
      </c>
      <c r="D4540" s="344">
        <v>0</v>
      </c>
      <c r="E4540" s="502">
        <v>14881.95</v>
      </c>
      <c r="F4540" s="499"/>
      <c r="G4540" s="344">
        <v>0</v>
      </c>
    </row>
    <row r="4541" spans="1:7" hidden="1" x14ac:dyDescent="0.25">
      <c r="A4541" s="342" t="s">
        <v>324</v>
      </c>
      <c r="B4541" s="342" t="s">
        <v>356</v>
      </c>
      <c r="C4541" s="343" t="s">
        <v>133</v>
      </c>
      <c r="D4541" s="344">
        <v>0</v>
      </c>
      <c r="E4541" s="502">
        <v>12044.59</v>
      </c>
      <c r="F4541" s="499"/>
      <c r="G4541" s="344">
        <v>0</v>
      </c>
    </row>
    <row r="4542" spans="1:7" hidden="1" x14ac:dyDescent="0.25">
      <c r="A4542" s="345" t="s">
        <v>2492</v>
      </c>
      <c r="B4542" s="345" t="s">
        <v>297</v>
      </c>
      <c r="C4542" s="346" t="s">
        <v>134</v>
      </c>
      <c r="D4542" s="347">
        <v>0</v>
      </c>
      <c r="E4542" s="503">
        <v>12044.59</v>
      </c>
      <c r="F4542" s="499"/>
      <c r="G4542" s="347">
        <v>0</v>
      </c>
    </row>
    <row r="4543" spans="1:7" hidden="1" x14ac:dyDescent="0.25">
      <c r="A4543" s="342" t="s">
        <v>324</v>
      </c>
      <c r="B4543" s="342" t="s">
        <v>361</v>
      </c>
      <c r="C4543" s="343" t="s">
        <v>135</v>
      </c>
      <c r="D4543" s="344">
        <v>0</v>
      </c>
      <c r="E4543" s="502">
        <v>850</v>
      </c>
      <c r="F4543" s="499"/>
      <c r="G4543" s="344">
        <v>0</v>
      </c>
    </row>
    <row r="4544" spans="1:7" hidden="1" x14ac:dyDescent="0.25">
      <c r="A4544" s="345" t="s">
        <v>2493</v>
      </c>
      <c r="B4544" s="345" t="s">
        <v>298</v>
      </c>
      <c r="C4544" s="346" t="s">
        <v>135</v>
      </c>
      <c r="D4544" s="347">
        <v>0</v>
      </c>
      <c r="E4544" s="503">
        <v>850</v>
      </c>
      <c r="F4544" s="499"/>
      <c r="G4544" s="347">
        <v>0</v>
      </c>
    </row>
    <row r="4545" spans="1:7" hidden="1" x14ac:dyDescent="0.25">
      <c r="A4545" s="342" t="s">
        <v>324</v>
      </c>
      <c r="B4545" s="342" t="s">
        <v>363</v>
      </c>
      <c r="C4545" s="343" t="s">
        <v>136</v>
      </c>
      <c r="D4545" s="344">
        <v>0</v>
      </c>
      <c r="E4545" s="502">
        <v>1987.36</v>
      </c>
      <c r="F4545" s="499"/>
      <c r="G4545" s="344">
        <v>0</v>
      </c>
    </row>
    <row r="4546" spans="1:7" hidden="1" x14ac:dyDescent="0.25">
      <c r="A4546" s="345" t="s">
        <v>2494</v>
      </c>
      <c r="B4546" s="345" t="s">
        <v>299</v>
      </c>
      <c r="C4546" s="346" t="s">
        <v>365</v>
      </c>
      <c r="D4546" s="347">
        <v>0</v>
      </c>
      <c r="E4546" s="503">
        <v>1987.36</v>
      </c>
      <c r="F4546" s="499"/>
      <c r="G4546" s="347">
        <v>0</v>
      </c>
    </row>
    <row r="4547" spans="1:7" hidden="1" x14ac:dyDescent="0.25">
      <c r="A4547" s="342" t="s">
        <v>324</v>
      </c>
      <c r="B4547" s="342" t="s">
        <v>366</v>
      </c>
      <c r="C4547" s="343" t="s">
        <v>38</v>
      </c>
      <c r="D4547" s="344">
        <v>0</v>
      </c>
      <c r="E4547" s="502">
        <v>1555.5</v>
      </c>
      <c r="F4547" s="499"/>
      <c r="G4547" s="344">
        <v>0</v>
      </c>
    </row>
    <row r="4548" spans="1:7" hidden="1" x14ac:dyDescent="0.25">
      <c r="A4548" s="342" t="s">
        <v>324</v>
      </c>
      <c r="B4548" s="342" t="s">
        <v>367</v>
      </c>
      <c r="C4548" s="343" t="s">
        <v>138</v>
      </c>
      <c r="D4548" s="344">
        <v>0</v>
      </c>
      <c r="E4548" s="502">
        <v>1555.5</v>
      </c>
      <c r="F4548" s="499"/>
      <c r="G4548" s="344">
        <v>0</v>
      </c>
    </row>
    <row r="4549" spans="1:7" hidden="1" x14ac:dyDescent="0.25">
      <c r="A4549" s="345" t="s">
        <v>2495</v>
      </c>
      <c r="B4549" s="345" t="s">
        <v>300</v>
      </c>
      <c r="C4549" s="346" t="s">
        <v>87</v>
      </c>
      <c r="D4549" s="347">
        <v>0</v>
      </c>
      <c r="E4549" s="503">
        <v>0</v>
      </c>
      <c r="F4549" s="499"/>
      <c r="G4549" s="347">
        <v>0</v>
      </c>
    </row>
    <row r="4550" spans="1:7" hidden="1" x14ac:dyDescent="0.25">
      <c r="A4550" s="345" t="s">
        <v>2496</v>
      </c>
      <c r="B4550" s="345" t="s">
        <v>301</v>
      </c>
      <c r="C4550" s="346" t="s">
        <v>371</v>
      </c>
      <c r="D4550" s="347">
        <v>0</v>
      </c>
      <c r="E4550" s="503">
        <v>1555.5</v>
      </c>
      <c r="F4550" s="499"/>
      <c r="G4550" s="347">
        <v>0</v>
      </c>
    </row>
    <row r="4551" spans="1:7" hidden="1" x14ac:dyDescent="0.25">
      <c r="A4551" s="336" t="s">
        <v>352</v>
      </c>
      <c r="B4551" s="336" t="s">
        <v>1487</v>
      </c>
      <c r="C4551" s="337" t="s">
        <v>1488</v>
      </c>
      <c r="D4551" s="338">
        <v>0</v>
      </c>
      <c r="E4551" s="498">
        <v>56077.52</v>
      </c>
      <c r="F4551" s="499"/>
      <c r="G4551" s="338">
        <v>0</v>
      </c>
    </row>
    <row r="4552" spans="1:7" hidden="1" x14ac:dyDescent="0.25">
      <c r="A4552" s="339" t="s">
        <v>324</v>
      </c>
      <c r="B4552" s="339" t="s">
        <v>354</v>
      </c>
      <c r="C4552" s="340" t="s">
        <v>24</v>
      </c>
      <c r="D4552" s="341">
        <v>0</v>
      </c>
      <c r="E4552" s="506">
        <v>56077.52</v>
      </c>
      <c r="F4552" s="499"/>
      <c r="G4552" s="341">
        <v>0</v>
      </c>
    </row>
    <row r="4553" spans="1:7" hidden="1" x14ac:dyDescent="0.25">
      <c r="A4553" s="342" t="s">
        <v>324</v>
      </c>
      <c r="B4553" s="342" t="s">
        <v>355</v>
      </c>
      <c r="C4553" s="343" t="s">
        <v>25</v>
      </c>
      <c r="D4553" s="344">
        <v>0</v>
      </c>
      <c r="E4553" s="502">
        <v>52262.84</v>
      </c>
      <c r="F4553" s="499"/>
      <c r="G4553" s="344">
        <v>0</v>
      </c>
    </row>
    <row r="4554" spans="1:7" hidden="1" x14ac:dyDescent="0.25">
      <c r="A4554" s="342" t="s">
        <v>324</v>
      </c>
      <c r="B4554" s="342" t="s">
        <v>356</v>
      </c>
      <c r="C4554" s="343" t="s">
        <v>133</v>
      </c>
      <c r="D4554" s="344">
        <v>0</v>
      </c>
      <c r="E4554" s="502">
        <v>41942.35</v>
      </c>
      <c r="F4554" s="499"/>
      <c r="G4554" s="344">
        <v>0</v>
      </c>
    </row>
    <row r="4555" spans="1:7" hidden="1" x14ac:dyDescent="0.25">
      <c r="A4555" s="345" t="s">
        <v>2497</v>
      </c>
      <c r="B4555" s="345" t="s">
        <v>297</v>
      </c>
      <c r="C4555" s="346" t="s">
        <v>134</v>
      </c>
      <c r="D4555" s="347">
        <v>0</v>
      </c>
      <c r="E4555" s="503">
        <v>41942.35</v>
      </c>
      <c r="F4555" s="499"/>
      <c r="G4555" s="347">
        <v>0</v>
      </c>
    </row>
    <row r="4556" spans="1:7" hidden="1" x14ac:dyDescent="0.25">
      <c r="A4556" s="342" t="s">
        <v>324</v>
      </c>
      <c r="B4556" s="342" t="s">
        <v>361</v>
      </c>
      <c r="C4556" s="343" t="s">
        <v>135</v>
      </c>
      <c r="D4556" s="344">
        <v>0</v>
      </c>
      <c r="E4556" s="502">
        <v>3400</v>
      </c>
      <c r="F4556" s="499"/>
      <c r="G4556" s="344">
        <v>0</v>
      </c>
    </row>
    <row r="4557" spans="1:7" hidden="1" x14ac:dyDescent="0.25">
      <c r="A4557" s="345" t="s">
        <v>2498</v>
      </c>
      <c r="B4557" s="345" t="s">
        <v>298</v>
      </c>
      <c r="C4557" s="346" t="s">
        <v>135</v>
      </c>
      <c r="D4557" s="347">
        <v>0</v>
      </c>
      <c r="E4557" s="503">
        <v>3400</v>
      </c>
      <c r="F4557" s="499"/>
      <c r="G4557" s="347">
        <v>0</v>
      </c>
    </row>
    <row r="4558" spans="1:7" hidden="1" x14ac:dyDescent="0.25">
      <c r="A4558" s="342" t="s">
        <v>324</v>
      </c>
      <c r="B4558" s="342" t="s">
        <v>363</v>
      </c>
      <c r="C4558" s="343" t="s">
        <v>136</v>
      </c>
      <c r="D4558" s="344">
        <v>0</v>
      </c>
      <c r="E4558" s="502">
        <v>6920.49</v>
      </c>
      <c r="F4558" s="499"/>
      <c r="G4558" s="344">
        <v>0</v>
      </c>
    </row>
    <row r="4559" spans="1:7" hidden="1" x14ac:dyDescent="0.25">
      <c r="A4559" s="345" t="s">
        <v>2499</v>
      </c>
      <c r="B4559" s="345" t="s">
        <v>299</v>
      </c>
      <c r="C4559" s="346" t="s">
        <v>365</v>
      </c>
      <c r="D4559" s="347">
        <v>0</v>
      </c>
      <c r="E4559" s="503">
        <v>6920.49</v>
      </c>
      <c r="F4559" s="499"/>
      <c r="G4559" s="347">
        <v>0</v>
      </c>
    </row>
    <row r="4560" spans="1:7" hidden="1" x14ac:dyDescent="0.25">
      <c r="A4560" s="342" t="s">
        <v>324</v>
      </c>
      <c r="B4560" s="342" t="s">
        <v>366</v>
      </c>
      <c r="C4560" s="343" t="s">
        <v>38</v>
      </c>
      <c r="D4560" s="344">
        <v>0</v>
      </c>
      <c r="E4560" s="502">
        <v>3814.68</v>
      </c>
      <c r="F4560" s="499"/>
      <c r="G4560" s="344">
        <v>0</v>
      </c>
    </row>
    <row r="4561" spans="1:7" hidden="1" x14ac:dyDescent="0.25">
      <c r="A4561" s="342" t="s">
        <v>324</v>
      </c>
      <c r="B4561" s="342" t="s">
        <v>367</v>
      </c>
      <c r="C4561" s="343" t="s">
        <v>138</v>
      </c>
      <c r="D4561" s="344">
        <v>0</v>
      </c>
      <c r="E4561" s="502">
        <v>3814.68</v>
      </c>
      <c r="F4561" s="499"/>
      <c r="G4561" s="344">
        <v>0</v>
      </c>
    </row>
    <row r="4562" spans="1:7" hidden="1" x14ac:dyDescent="0.25">
      <c r="A4562" s="345" t="s">
        <v>2500</v>
      </c>
      <c r="B4562" s="345" t="s">
        <v>300</v>
      </c>
      <c r="C4562" s="346" t="s">
        <v>87</v>
      </c>
      <c r="D4562" s="347">
        <v>0</v>
      </c>
      <c r="E4562" s="503">
        <v>0</v>
      </c>
      <c r="F4562" s="499"/>
      <c r="G4562" s="347">
        <v>0</v>
      </c>
    </row>
    <row r="4563" spans="1:7" hidden="1" x14ac:dyDescent="0.25">
      <c r="A4563" s="345" t="s">
        <v>2501</v>
      </c>
      <c r="B4563" s="345" t="s">
        <v>301</v>
      </c>
      <c r="C4563" s="346" t="s">
        <v>371</v>
      </c>
      <c r="D4563" s="347">
        <v>0</v>
      </c>
      <c r="E4563" s="503">
        <v>3814.68</v>
      </c>
      <c r="F4563" s="499"/>
      <c r="G4563" s="347">
        <v>0</v>
      </c>
    </row>
    <row r="4564" spans="1:7" hidden="1" x14ac:dyDescent="0.25">
      <c r="A4564" s="336" t="s">
        <v>352</v>
      </c>
      <c r="B4564" s="336" t="s">
        <v>1526</v>
      </c>
      <c r="C4564" s="337" t="s">
        <v>1527</v>
      </c>
      <c r="D4564" s="338">
        <v>0</v>
      </c>
      <c r="E4564" s="498">
        <v>25033.71</v>
      </c>
      <c r="F4564" s="499"/>
      <c r="G4564" s="338">
        <v>0</v>
      </c>
    </row>
    <row r="4565" spans="1:7" hidden="1" x14ac:dyDescent="0.25">
      <c r="A4565" s="339" t="s">
        <v>324</v>
      </c>
      <c r="B4565" s="339" t="s">
        <v>354</v>
      </c>
      <c r="C4565" s="340" t="s">
        <v>24</v>
      </c>
      <c r="D4565" s="341">
        <v>0</v>
      </c>
      <c r="E4565" s="506">
        <v>25033.71</v>
      </c>
      <c r="F4565" s="499"/>
      <c r="G4565" s="341">
        <v>0</v>
      </c>
    </row>
    <row r="4566" spans="1:7" hidden="1" x14ac:dyDescent="0.25">
      <c r="A4566" s="342" t="s">
        <v>324</v>
      </c>
      <c r="B4566" s="342" t="s">
        <v>355</v>
      </c>
      <c r="C4566" s="343" t="s">
        <v>25</v>
      </c>
      <c r="D4566" s="344">
        <v>0</v>
      </c>
      <c r="E4566" s="502">
        <v>23656.71</v>
      </c>
      <c r="F4566" s="499"/>
      <c r="G4566" s="344">
        <v>0</v>
      </c>
    </row>
    <row r="4567" spans="1:7" hidden="1" x14ac:dyDescent="0.25">
      <c r="A4567" s="342" t="s">
        <v>324</v>
      </c>
      <c r="B4567" s="342" t="s">
        <v>356</v>
      </c>
      <c r="C4567" s="343" t="s">
        <v>133</v>
      </c>
      <c r="D4567" s="344">
        <v>0</v>
      </c>
      <c r="E4567" s="502">
        <v>18846.97</v>
      </c>
      <c r="F4567" s="499"/>
      <c r="G4567" s="344">
        <v>0</v>
      </c>
    </row>
    <row r="4568" spans="1:7" hidden="1" x14ac:dyDescent="0.25">
      <c r="A4568" s="345" t="s">
        <v>2502</v>
      </c>
      <c r="B4568" s="345" t="s">
        <v>297</v>
      </c>
      <c r="C4568" s="346" t="s">
        <v>134</v>
      </c>
      <c r="D4568" s="347">
        <v>0</v>
      </c>
      <c r="E4568" s="503">
        <v>18846.97</v>
      </c>
      <c r="F4568" s="499"/>
      <c r="G4568" s="347">
        <v>0</v>
      </c>
    </row>
    <row r="4569" spans="1:7" hidden="1" x14ac:dyDescent="0.25">
      <c r="A4569" s="342" t="s">
        <v>324</v>
      </c>
      <c r="B4569" s="342" t="s">
        <v>361</v>
      </c>
      <c r="C4569" s="343" t="s">
        <v>135</v>
      </c>
      <c r="D4569" s="344">
        <v>0</v>
      </c>
      <c r="E4569" s="502">
        <v>1700</v>
      </c>
      <c r="F4569" s="499"/>
      <c r="G4569" s="344">
        <v>0</v>
      </c>
    </row>
    <row r="4570" spans="1:7" hidden="1" x14ac:dyDescent="0.25">
      <c r="A4570" s="345" t="s">
        <v>2503</v>
      </c>
      <c r="B4570" s="345" t="s">
        <v>298</v>
      </c>
      <c r="C4570" s="346" t="s">
        <v>135</v>
      </c>
      <c r="D4570" s="347">
        <v>0</v>
      </c>
      <c r="E4570" s="503">
        <v>1700</v>
      </c>
      <c r="F4570" s="499"/>
      <c r="G4570" s="347">
        <v>0</v>
      </c>
    </row>
    <row r="4571" spans="1:7" hidden="1" x14ac:dyDescent="0.25">
      <c r="A4571" s="342" t="s">
        <v>324</v>
      </c>
      <c r="B4571" s="342" t="s">
        <v>363</v>
      </c>
      <c r="C4571" s="343" t="s">
        <v>136</v>
      </c>
      <c r="D4571" s="344">
        <v>0</v>
      </c>
      <c r="E4571" s="502">
        <v>3109.74</v>
      </c>
      <c r="F4571" s="499"/>
      <c r="G4571" s="344">
        <v>0</v>
      </c>
    </row>
    <row r="4572" spans="1:7" hidden="1" x14ac:dyDescent="0.25">
      <c r="A4572" s="345" t="s">
        <v>2504</v>
      </c>
      <c r="B4572" s="345" t="s">
        <v>299</v>
      </c>
      <c r="C4572" s="346" t="s">
        <v>365</v>
      </c>
      <c r="D4572" s="347">
        <v>0</v>
      </c>
      <c r="E4572" s="503">
        <v>3109.74</v>
      </c>
      <c r="F4572" s="499"/>
      <c r="G4572" s="347">
        <v>0</v>
      </c>
    </row>
    <row r="4573" spans="1:7" hidden="1" x14ac:dyDescent="0.25">
      <c r="A4573" s="342" t="s">
        <v>324</v>
      </c>
      <c r="B4573" s="342" t="s">
        <v>366</v>
      </c>
      <c r="C4573" s="343" t="s">
        <v>38</v>
      </c>
      <c r="D4573" s="344">
        <v>0</v>
      </c>
      <c r="E4573" s="502">
        <v>1377</v>
      </c>
      <c r="F4573" s="499"/>
      <c r="G4573" s="344">
        <v>0</v>
      </c>
    </row>
    <row r="4574" spans="1:7" hidden="1" x14ac:dyDescent="0.25">
      <c r="A4574" s="342" t="s">
        <v>324</v>
      </c>
      <c r="B4574" s="342" t="s">
        <v>367</v>
      </c>
      <c r="C4574" s="343" t="s">
        <v>138</v>
      </c>
      <c r="D4574" s="344">
        <v>0</v>
      </c>
      <c r="E4574" s="502">
        <v>1377</v>
      </c>
      <c r="F4574" s="499"/>
      <c r="G4574" s="344">
        <v>0</v>
      </c>
    </row>
    <row r="4575" spans="1:7" hidden="1" x14ac:dyDescent="0.25">
      <c r="A4575" s="345" t="s">
        <v>2505</v>
      </c>
      <c r="B4575" s="345" t="s">
        <v>300</v>
      </c>
      <c r="C4575" s="346" t="s">
        <v>87</v>
      </c>
      <c r="D4575" s="347">
        <v>0</v>
      </c>
      <c r="E4575" s="503">
        <v>0</v>
      </c>
      <c r="F4575" s="499"/>
      <c r="G4575" s="347">
        <v>0</v>
      </c>
    </row>
    <row r="4576" spans="1:7" hidden="1" x14ac:dyDescent="0.25">
      <c r="A4576" s="345" t="s">
        <v>2506</v>
      </c>
      <c r="B4576" s="345" t="s">
        <v>301</v>
      </c>
      <c r="C4576" s="346" t="s">
        <v>371</v>
      </c>
      <c r="D4576" s="347">
        <v>0</v>
      </c>
      <c r="E4576" s="503">
        <v>1377</v>
      </c>
      <c r="F4576" s="499"/>
      <c r="G4576" s="347">
        <v>0</v>
      </c>
    </row>
    <row r="4577" spans="1:7" hidden="1" x14ac:dyDescent="0.25">
      <c r="A4577" s="336" t="s">
        <v>352</v>
      </c>
      <c r="B4577" s="336" t="s">
        <v>967</v>
      </c>
      <c r="C4577" s="337" t="s">
        <v>968</v>
      </c>
      <c r="D4577" s="338">
        <v>0</v>
      </c>
      <c r="E4577" s="498">
        <v>8337.01</v>
      </c>
      <c r="F4577" s="499"/>
      <c r="G4577" s="338">
        <v>0</v>
      </c>
    </row>
    <row r="4578" spans="1:7" hidden="1" x14ac:dyDescent="0.25">
      <c r="A4578" s="339" t="s">
        <v>324</v>
      </c>
      <c r="B4578" s="339" t="s">
        <v>354</v>
      </c>
      <c r="C4578" s="340" t="s">
        <v>24</v>
      </c>
      <c r="D4578" s="341">
        <v>0</v>
      </c>
      <c r="E4578" s="506">
        <v>8337.01</v>
      </c>
      <c r="F4578" s="499"/>
      <c r="G4578" s="341">
        <v>0</v>
      </c>
    </row>
    <row r="4579" spans="1:7" hidden="1" x14ac:dyDescent="0.25">
      <c r="A4579" s="342" t="s">
        <v>324</v>
      </c>
      <c r="B4579" s="342" t="s">
        <v>355</v>
      </c>
      <c r="C4579" s="343" t="s">
        <v>25</v>
      </c>
      <c r="D4579" s="344">
        <v>0</v>
      </c>
      <c r="E4579" s="502">
        <v>8337.01</v>
      </c>
      <c r="F4579" s="499"/>
      <c r="G4579" s="344">
        <v>0</v>
      </c>
    </row>
    <row r="4580" spans="1:7" hidden="1" x14ac:dyDescent="0.25">
      <c r="A4580" s="342" t="s">
        <v>324</v>
      </c>
      <c r="B4580" s="342" t="s">
        <v>356</v>
      </c>
      <c r="C4580" s="343" t="s">
        <v>133</v>
      </c>
      <c r="D4580" s="344">
        <v>0</v>
      </c>
      <c r="E4580" s="502">
        <v>6882.62</v>
      </c>
      <c r="F4580" s="499"/>
      <c r="G4580" s="344">
        <v>0</v>
      </c>
    </row>
    <row r="4581" spans="1:7" hidden="1" x14ac:dyDescent="0.25">
      <c r="A4581" s="345" t="s">
        <v>2507</v>
      </c>
      <c r="B4581" s="345" t="s">
        <v>297</v>
      </c>
      <c r="C4581" s="346" t="s">
        <v>134</v>
      </c>
      <c r="D4581" s="347">
        <v>0</v>
      </c>
      <c r="E4581" s="503">
        <v>6882.62</v>
      </c>
      <c r="F4581" s="499"/>
      <c r="G4581" s="347">
        <v>0</v>
      </c>
    </row>
    <row r="4582" spans="1:7" hidden="1" x14ac:dyDescent="0.25">
      <c r="A4582" s="342" t="s">
        <v>324</v>
      </c>
      <c r="B4582" s="342" t="s">
        <v>361</v>
      </c>
      <c r="C4582" s="343" t="s">
        <v>135</v>
      </c>
      <c r="D4582" s="344">
        <v>0</v>
      </c>
      <c r="E4582" s="502">
        <v>318.75</v>
      </c>
      <c r="F4582" s="499"/>
      <c r="G4582" s="344">
        <v>0</v>
      </c>
    </row>
    <row r="4583" spans="1:7" hidden="1" x14ac:dyDescent="0.25">
      <c r="A4583" s="345" t="s">
        <v>2508</v>
      </c>
      <c r="B4583" s="345" t="s">
        <v>298</v>
      </c>
      <c r="C4583" s="346" t="s">
        <v>135</v>
      </c>
      <c r="D4583" s="347">
        <v>0</v>
      </c>
      <c r="E4583" s="503">
        <v>318.75</v>
      </c>
      <c r="F4583" s="499"/>
      <c r="G4583" s="347">
        <v>0</v>
      </c>
    </row>
    <row r="4584" spans="1:7" hidden="1" x14ac:dyDescent="0.25">
      <c r="A4584" s="342" t="s">
        <v>324</v>
      </c>
      <c r="B4584" s="342" t="s">
        <v>363</v>
      </c>
      <c r="C4584" s="343" t="s">
        <v>136</v>
      </c>
      <c r="D4584" s="344">
        <v>0</v>
      </c>
      <c r="E4584" s="502">
        <v>1135.6400000000001</v>
      </c>
      <c r="F4584" s="499"/>
      <c r="G4584" s="344">
        <v>0</v>
      </c>
    </row>
    <row r="4585" spans="1:7" hidden="1" x14ac:dyDescent="0.25">
      <c r="A4585" s="345" t="s">
        <v>2509</v>
      </c>
      <c r="B4585" s="345" t="s">
        <v>299</v>
      </c>
      <c r="C4585" s="346" t="s">
        <v>365</v>
      </c>
      <c r="D4585" s="347">
        <v>0</v>
      </c>
      <c r="E4585" s="503">
        <v>1135.6400000000001</v>
      </c>
      <c r="F4585" s="499"/>
      <c r="G4585" s="347">
        <v>0</v>
      </c>
    </row>
    <row r="4586" spans="1:7" hidden="1" x14ac:dyDescent="0.25">
      <c r="A4586" s="342" t="s">
        <v>324</v>
      </c>
      <c r="B4586" s="342" t="s">
        <v>366</v>
      </c>
      <c r="C4586" s="343" t="s">
        <v>38</v>
      </c>
      <c r="D4586" s="344">
        <v>0</v>
      </c>
      <c r="E4586" s="502">
        <v>0</v>
      </c>
      <c r="F4586" s="499"/>
      <c r="G4586" s="344">
        <v>0</v>
      </c>
    </row>
    <row r="4587" spans="1:7" hidden="1" x14ac:dyDescent="0.25">
      <c r="A4587" s="342" t="s">
        <v>324</v>
      </c>
      <c r="B4587" s="342" t="s">
        <v>367</v>
      </c>
      <c r="C4587" s="343" t="s">
        <v>138</v>
      </c>
      <c r="D4587" s="344">
        <v>0</v>
      </c>
      <c r="E4587" s="502">
        <v>0</v>
      </c>
      <c r="F4587" s="499"/>
      <c r="G4587" s="344">
        <v>0</v>
      </c>
    </row>
    <row r="4588" spans="1:7" hidden="1" x14ac:dyDescent="0.25">
      <c r="A4588" s="345" t="s">
        <v>2510</v>
      </c>
      <c r="B4588" s="345" t="s">
        <v>300</v>
      </c>
      <c r="C4588" s="346" t="s">
        <v>87</v>
      </c>
      <c r="D4588" s="347">
        <v>0</v>
      </c>
      <c r="E4588" s="503">
        <v>0</v>
      </c>
      <c r="F4588" s="499"/>
      <c r="G4588" s="347">
        <v>0</v>
      </c>
    </row>
    <row r="4589" spans="1:7" hidden="1" x14ac:dyDescent="0.25">
      <c r="A4589" s="345" t="s">
        <v>2511</v>
      </c>
      <c r="B4589" s="345" t="s">
        <v>301</v>
      </c>
      <c r="C4589" s="346" t="s">
        <v>371</v>
      </c>
      <c r="D4589" s="347">
        <v>0</v>
      </c>
      <c r="E4589" s="503">
        <v>0</v>
      </c>
      <c r="F4589" s="499"/>
      <c r="G4589" s="347">
        <v>0</v>
      </c>
    </row>
    <row r="4590" spans="1:7" hidden="1" x14ac:dyDescent="0.25">
      <c r="A4590" s="336" t="s">
        <v>352</v>
      </c>
      <c r="B4590" s="336" t="s">
        <v>991</v>
      </c>
      <c r="C4590" s="337" t="s">
        <v>992</v>
      </c>
      <c r="D4590" s="338">
        <v>0</v>
      </c>
      <c r="E4590" s="498">
        <v>62346.37</v>
      </c>
      <c r="F4590" s="499"/>
      <c r="G4590" s="338">
        <v>0</v>
      </c>
    </row>
    <row r="4591" spans="1:7" hidden="1" x14ac:dyDescent="0.25">
      <c r="A4591" s="339" t="s">
        <v>324</v>
      </c>
      <c r="B4591" s="339" t="s">
        <v>354</v>
      </c>
      <c r="C4591" s="340" t="s">
        <v>24</v>
      </c>
      <c r="D4591" s="341">
        <v>0</v>
      </c>
      <c r="E4591" s="506">
        <v>62346.37</v>
      </c>
      <c r="F4591" s="499"/>
      <c r="G4591" s="341">
        <v>0</v>
      </c>
    </row>
    <row r="4592" spans="1:7" hidden="1" x14ac:dyDescent="0.25">
      <c r="A4592" s="342" t="s">
        <v>324</v>
      </c>
      <c r="B4592" s="342" t="s">
        <v>355</v>
      </c>
      <c r="C4592" s="343" t="s">
        <v>25</v>
      </c>
      <c r="D4592" s="344">
        <v>0</v>
      </c>
      <c r="E4592" s="502">
        <v>60026.94</v>
      </c>
      <c r="F4592" s="499"/>
      <c r="G4592" s="344">
        <v>0</v>
      </c>
    </row>
    <row r="4593" spans="1:7" hidden="1" x14ac:dyDescent="0.25">
      <c r="A4593" s="342" t="s">
        <v>324</v>
      </c>
      <c r="B4593" s="342" t="s">
        <v>356</v>
      </c>
      <c r="C4593" s="343" t="s">
        <v>133</v>
      </c>
      <c r="D4593" s="344">
        <v>0</v>
      </c>
      <c r="E4593" s="502">
        <v>48402.54</v>
      </c>
      <c r="F4593" s="499"/>
      <c r="G4593" s="344">
        <v>0</v>
      </c>
    </row>
    <row r="4594" spans="1:7" hidden="1" x14ac:dyDescent="0.25">
      <c r="A4594" s="345" t="s">
        <v>2512</v>
      </c>
      <c r="B4594" s="345" t="s">
        <v>297</v>
      </c>
      <c r="C4594" s="346" t="s">
        <v>134</v>
      </c>
      <c r="D4594" s="347">
        <v>0</v>
      </c>
      <c r="E4594" s="503">
        <v>48402.54</v>
      </c>
      <c r="F4594" s="499"/>
      <c r="G4594" s="347">
        <v>0</v>
      </c>
    </row>
    <row r="4595" spans="1:7" hidden="1" x14ac:dyDescent="0.25">
      <c r="A4595" s="342" t="s">
        <v>324</v>
      </c>
      <c r="B4595" s="342" t="s">
        <v>361</v>
      </c>
      <c r="C4595" s="343" t="s">
        <v>135</v>
      </c>
      <c r="D4595" s="344">
        <v>0</v>
      </c>
      <c r="E4595" s="502">
        <v>5100</v>
      </c>
      <c r="F4595" s="499"/>
      <c r="G4595" s="344">
        <v>0</v>
      </c>
    </row>
    <row r="4596" spans="1:7" hidden="1" x14ac:dyDescent="0.25">
      <c r="A4596" s="345" t="s">
        <v>2513</v>
      </c>
      <c r="B4596" s="345" t="s">
        <v>298</v>
      </c>
      <c r="C4596" s="346" t="s">
        <v>135</v>
      </c>
      <c r="D4596" s="347">
        <v>0</v>
      </c>
      <c r="E4596" s="503">
        <v>5100</v>
      </c>
      <c r="F4596" s="499"/>
      <c r="G4596" s="347">
        <v>0</v>
      </c>
    </row>
    <row r="4597" spans="1:7" hidden="1" x14ac:dyDescent="0.25">
      <c r="A4597" s="342" t="s">
        <v>324</v>
      </c>
      <c r="B4597" s="342" t="s">
        <v>363</v>
      </c>
      <c r="C4597" s="343" t="s">
        <v>136</v>
      </c>
      <c r="D4597" s="344">
        <v>0</v>
      </c>
      <c r="E4597" s="502">
        <v>6524.4</v>
      </c>
      <c r="F4597" s="499"/>
      <c r="G4597" s="344">
        <v>0</v>
      </c>
    </row>
    <row r="4598" spans="1:7" hidden="1" x14ac:dyDescent="0.25">
      <c r="A4598" s="345" t="s">
        <v>2514</v>
      </c>
      <c r="B4598" s="345" t="s">
        <v>299</v>
      </c>
      <c r="C4598" s="346" t="s">
        <v>365</v>
      </c>
      <c r="D4598" s="347">
        <v>0</v>
      </c>
      <c r="E4598" s="503">
        <v>6524.4</v>
      </c>
      <c r="F4598" s="499"/>
      <c r="G4598" s="347">
        <v>0</v>
      </c>
    </row>
    <row r="4599" spans="1:7" hidden="1" x14ac:dyDescent="0.25">
      <c r="A4599" s="342" t="s">
        <v>324</v>
      </c>
      <c r="B4599" s="342" t="s">
        <v>366</v>
      </c>
      <c r="C4599" s="343" t="s">
        <v>38</v>
      </c>
      <c r="D4599" s="344">
        <v>0</v>
      </c>
      <c r="E4599" s="502">
        <v>2319.4299999999998</v>
      </c>
      <c r="F4599" s="499"/>
      <c r="G4599" s="344">
        <v>0</v>
      </c>
    </row>
    <row r="4600" spans="1:7" hidden="1" x14ac:dyDescent="0.25">
      <c r="A4600" s="342" t="s">
        <v>324</v>
      </c>
      <c r="B4600" s="342" t="s">
        <v>367</v>
      </c>
      <c r="C4600" s="343" t="s">
        <v>138</v>
      </c>
      <c r="D4600" s="344">
        <v>0</v>
      </c>
      <c r="E4600" s="502">
        <v>2319.4299999999998</v>
      </c>
      <c r="F4600" s="499"/>
      <c r="G4600" s="344">
        <v>0</v>
      </c>
    </row>
    <row r="4601" spans="1:7" hidden="1" x14ac:dyDescent="0.25">
      <c r="A4601" s="345" t="s">
        <v>2515</v>
      </c>
      <c r="B4601" s="345" t="s">
        <v>300</v>
      </c>
      <c r="C4601" s="346" t="s">
        <v>87</v>
      </c>
      <c r="D4601" s="347">
        <v>0</v>
      </c>
      <c r="E4601" s="503">
        <v>255</v>
      </c>
      <c r="F4601" s="499"/>
      <c r="G4601" s="347">
        <v>0</v>
      </c>
    </row>
    <row r="4602" spans="1:7" hidden="1" x14ac:dyDescent="0.25">
      <c r="A4602" s="345" t="s">
        <v>2516</v>
      </c>
      <c r="B4602" s="345" t="s">
        <v>301</v>
      </c>
      <c r="C4602" s="346" t="s">
        <v>371</v>
      </c>
      <c r="D4602" s="347">
        <v>0</v>
      </c>
      <c r="E4602" s="503">
        <v>2064.4299999999998</v>
      </c>
      <c r="F4602" s="499"/>
      <c r="G4602" s="347">
        <v>0</v>
      </c>
    </row>
    <row r="4603" spans="1:7" hidden="1" x14ac:dyDescent="0.25">
      <c r="A4603" s="336" t="s">
        <v>352</v>
      </c>
      <c r="B4603" s="336" t="s">
        <v>1016</v>
      </c>
      <c r="C4603" s="337" t="s">
        <v>1017</v>
      </c>
      <c r="D4603" s="338">
        <v>0</v>
      </c>
      <c r="E4603" s="498">
        <v>36892.379999999997</v>
      </c>
      <c r="F4603" s="499"/>
      <c r="G4603" s="338">
        <v>0</v>
      </c>
    </row>
    <row r="4604" spans="1:7" hidden="1" x14ac:dyDescent="0.25">
      <c r="A4604" s="339" t="s">
        <v>324</v>
      </c>
      <c r="B4604" s="339" t="s">
        <v>354</v>
      </c>
      <c r="C4604" s="340" t="s">
        <v>24</v>
      </c>
      <c r="D4604" s="341">
        <v>0</v>
      </c>
      <c r="E4604" s="506">
        <v>36892.379999999997</v>
      </c>
      <c r="F4604" s="499"/>
      <c r="G4604" s="341">
        <v>0</v>
      </c>
    </row>
    <row r="4605" spans="1:7" hidden="1" x14ac:dyDescent="0.25">
      <c r="A4605" s="342" t="s">
        <v>324</v>
      </c>
      <c r="B4605" s="342" t="s">
        <v>355</v>
      </c>
      <c r="C4605" s="343" t="s">
        <v>25</v>
      </c>
      <c r="D4605" s="344">
        <v>0</v>
      </c>
      <c r="E4605" s="502">
        <v>35374.400000000001</v>
      </c>
      <c r="F4605" s="499"/>
      <c r="G4605" s="344">
        <v>0</v>
      </c>
    </row>
    <row r="4606" spans="1:7" hidden="1" x14ac:dyDescent="0.25">
      <c r="A4606" s="342" t="s">
        <v>324</v>
      </c>
      <c r="B4606" s="342" t="s">
        <v>356</v>
      </c>
      <c r="C4606" s="343" t="s">
        <v>133</v>
      </c>
      <c r="D4606" s="344">
        <v>0</v>
      </c>
      <c r="E4606" s="502">
        <v>28175.45</v>
      </c>
      <c r="F4606" s="499"/>
      <c r="G4606" s="344">
        <v>0</v>
      </c>
    </row>
    <row r="4607" spans="1:7" hidden="1" x14ac:dyDescent="0.25">
      <c r="A4607" s="345" t="s">
        <v>2517</v>
      </c>
      <c r="B4607" s="345" t="s">
        <v>297</v>
      </c>
      <c r="C4607" s="346" t="s">
        <v>134</v>
      </c>
      <c r="D4607" s="347">
        <v>0</v>
      </c>
      <c r="E4607" s="503">
        <v>28175.45</v>
      </c>
      <c r="F4607" s="499"/>
      <c r="G4607" s="347">
        <v>0</v>
      </c>
    </row>
    <row r="4608" spans="1:7" hidden="1" x14ac:dyDescent="0.25">
      <c r="A4608" s="342" t="s">
        <v>324</v>
      </c>
      <c r="B4608" s="342" t="s">
        <v>361</v>
      </c>
      <c r="C4608" s="343" t="s">
        <v>135</v>
      </c>
      <c r="D4608" s="344">
        <v>0</v>
      </c>
      <c r="E4608" s="502">
        <v>2550</v>
      </c>
      <c r="F4608" s="499"/>
      <c r="G4608" s="344">
        <v>0</v>
      </c>
    </row>
    <row r="4609" spans="1:7" hidden="1" x14ac:dyDescent="0.25">
      <c r="A4609" s="345" t="s">
        <v>2518</v>
      </c>
      <c r="B4609" s="345" t="s">
        <v>298</v>
      </c>
      <c r="C4609" s="346" t="s">
        <v>135</v>
      </c>
      <c r="D4609" s="347">
        <v>0</v>
      </c>
      <c r="E4609" s="503">
        <v>2550</v>
      </c>
      <c r="F4609" s="499"/>
      <c r="G4609" s="347">
        <v>0</v>
      </c>
    </row>
    <row r="4610" spans="1:7" hidden="1" x14ac:dyDescent="0.25">
      <c r="A4610" s="342" t="s">
        <v>324</v>
      </c>
      <c r="B4610" s="342" t="s">
        <v>363</v>
      </c>
      <c r="C4610" s="343" t="s">
        <v>136</v>
      </c>
      <c r="D4610" s="344">
        <v>0</v>
      </c>
      <c r="E4610" s="502">
        <v>4648.95</v>
      </c>
      <c r="F4610" s="499"/>
      <c r="G4610" s="344">
        <v>0</v>
      </c>
    </row>
    <row r="4611" spans="1:7" hidden="1" x14ac:dyDescent="0.25">
      <c r="A4611" s="345" t="s">
        <v>2519</v>
      </c>
      <c r="B4611" s="345" t="s">
        <v>299</v>
      </c>
      <c r="C4611" s="346" t="s">
        <v>365</v>
      </c>
      <c r="D4611" s="347">
        <v>0</v>
      </c>
      <c r="E4611" s="503">
        <v>4648.95</v>
      </c>
      <c r="F4611" s="499"/>
      <c r="G4611" s="347">
        <v>0</v>
      </c>
    </row>
    <row r="4612" spans="1:7" hidden="1" x14ac:dyDescent="0.25">
      <c r="A4612" s="342" t="s">
        <v>324</v>
      </c>
      <c r="B4612" s="342" t="s">
        <v>366</v>
      </c>
      <c r="C4612" s="343" t="s">
        <v>38</v>
      </c>
      <c r="D4612" s="344">
        <v>0</v>
      </c>
      <c r="E4612" s="502">
        <v>1517.98</v>
      </c>
      <c r="F4612" s="499"/>
      <c r="G4612" s="344">
        <v>0</v>
      </c>
    </row>
    <row r="4613" spans="1:7" hidden="1" x14ac:dyDescent="0.25">
      <c r="A4613" s="342" t="s">
        <v>324</v>
      </c>
      <c r="B4613" s="342" t="s">
        <v>367</v>
      </c>
      <c r="C4613" s="343" t="s">
        <v>138</v>
      </c>
      <c r="D4613" s="344">
        <v>0</v>
      </c>
      <c r="E4613" s="502">
        <v>1517.98</v>
      </c>
      <c r="F4613" s="499"/>
      <c r="G4613" s="344">
        <v>0</v>
      </c>
    </row>
    <row r="4614" spans="1:7" hidden="1" x14ac:dyDescent="0.25">
      <c r="A4614" s="345" t="s">
        <v>2520</v>
      </c>
      <c r="B4614" s="345" t="s">
        <v>300</v>
      </c>
      <c r="C4614" s="346" t="s">
        <v>87</v>
      </c>
      <c r="D4614" s="347">
        <v>0</v>
      </c>
      <c r="E4614" s="503">
        <v>170</v>
      </c>
      <c r="F4614" s="499"/>
      <c r="G4614" s="347">
        <v>0</v>
      </c>
    </row>
    <row r="4615" spans="1:7" hidden="1" x14ac:dyDescent="0.25">
      <c r="A4615" s="345" t="s">
        <v>2521</v>
      </c>
      <c r="B4615" s="345" t="s">
        <v>301</v>
      </c>
      <c r="C4615" s="346" t="s">
        <v>371</v>
      </c>
      <c r="D4615" s="347">
        <v>0</v>
      </c>
      <c r="E4615" s="503">
        <v>1347.98</v>
      </c>
      <c r="F4615" s="499"/>
      <c r="G4615" s="347">
        <v>0</v>
      </c>
    </row>
    <row r="4616" spans="1:7" hidden="1" x14ac:dyDescent="0.25">
      <c r="A4616" s="336" t="s">
        <v>352</v>
      </c>
      <c r="B4616" s="336" t="s">
        <v>1035</v>
      </c>
      <c r="C4616" s="337" t="s">
        <v>1036</v>
      </c>
      <c r="D4616" s="338">
        <v>0</v>
      </c>
      <c r="E4616" s="498">
        <v>114408.27</v>
      </c>
      <c r="F4616" s="499"/>
      <c r="G4616" s="338">
        <v>0</v>
      </c>
    </row>
    <row r="4617" spans="1:7" hidden="1" x14ac:dyDescent="0.25">
      <c r="A4617" s="339" t="s">
        <v>324</v>
      </c>
      <c r="B4617" s="339" t="s">
        <v>354</v>
      </c>
      <c r="C4617" s="340" t="s">
        <v>24</v>
      </c>
      <c r="D4617" s="341">
        <v>0</v>
      </c>
      <c r="E4617" s="506">
        <v>114408.27</v>
      </c>
      <c r="F4617" s="499"/>
      <c r="G4617" s="341">
        <v>0</v>
      </c>
    </row>
    <row r="4618" spans="1:7" hidden="1" x14ac:dyDescent="0.25">
      <c r="A4618" s="342" t="s">
        <v>324</v>
      </c>
      <c r="B4618" s="342" t="s">
        <v>355</v>
      </c>
      <c r="C4618" s="343" t="s">
        <v>25</v>
      </c>
      <c r="D4618" s="344">
        <v>0</v>
      </c>
      <c r="E4618" s="502">
        <v>104626.36</v>
      </c>
      <c r="F4618" s="499"/>
      <c r="G4618" s="344">
        <v>0</v>
      </c>
    </row>
    <row r="4619" spans="1:7" hidden="1" x14ac:dyDescent="0.25">
      <c r="A4619" s="342" t="s">
        <v>324</v>
      </c>
      <c r="B4619" s="342" t="s">
        <v>356</v>
      </c>
      <c r="C4619" s="343" t="s">
        <v>133</v>
      </c>
      <c r="D4619" s="344">
        <v>0</v>
      </c>
      <c r="E4619" s="502">
        <v>84134.48</v>
      </c>
      <c r="F4619" s="499"/>
      <c r="G4619" s="344">
        <v>0</v>
      </c>
    </row>
    <row r="4620" spans="1:7" hidden="1" x14ac:dyDescent="0.25">
      <c r="A4620" s="345" t="s">
        <v>2522</v>
      </c>
      <c r="B4620" s="345" t="s">
        <v>297</v>
      </c>
      <c r="C4620" s="346" t="s">
        <v>134</v>
      </c>
      <c r="D4620" s="347">
        <v>0</v>
      </c>
      <c r="E4620" s="503">
        <v>84134.48</v>
      </c>
      <c r="F4620" s="499"/>
      <c r="G4620" s="347">
        <v>0</v>
      </c>
    </row>
    <row r="4621" spans="1:7" hidden="1" x14ac:dyDescent="0.25">
      <c r="A4621" s="342" t="s">
        <v>324</v>
      </c>
      <c r="B4621" s="342" t="s">
        <v>361</v>
      </c>
      <c r="C4621" s="343" t="s">
        <v>135</v>
      </c>
      <c r="D4621" s="344">
        <v>0</v>
      </c>
      <c r="E4621" s="502">
        <v>8075</v>
      </c>
      <c r="F4621" s="499"/>
      <c r="G4621" s="344">
        <v>0</v>
      </c>
    </row>
    <row r="4622" spans="1:7" hidden="1" x14ac:dyDescent="0.25">
      <c r="A4622" s="345" t="s">
        <v>2523</v>
      </c>
      <c r="B4622" s="345" t="s">
        <v>298</v>
      </c>
      <c r="C4622" s="346" t="s">
        <v>135</v>
      </c>
      <c r="D4622" s="347">
        <v>0</v>
      </c>
      <c r="E4622" s="503">
        <v>8075</v>
      </c>
      <c r="F4622" s="499"/>
      <c r="G4622" s="347">
        <v>0</v>
      </c>
    </row>
    <row r="4623" spans="1:7" hidden="1" x14ac:dyDescent="0.25">
      <c r="A4623" s="342" t="s">
        <v>324</v>
      </c>
      <c r="B4623" s="342" t="s">
        <v>363</v>
      </c>
      <c r="C4623" s="343" t="s">
        <v>136</v>
      </c>
      <c r="D4623" s="344">
        <v>0</v>
      </c>
      <c r="E4623" s="502">
        <v>12416.88</v>
      </c>
      <c r="F4623" s="499"/>
      <c r="G4623" s="344">
        <v>0</v>
      </c>
    </row>
    <row r="4624" spans="1:7" hidden="1" x14ac:dyDescent="0.25">
      <c r="A4624" s="345" t="s">
        <v>2524</v>
      </c>
      <c r="B4624" s="345" t="s">
        <v>299</v>
      </c>
      <c r="C4624" s="346" t="s">
        <v>365</v>
      </c>
      <c r="D4624" s="347">
        <v>0</v>
      </c>
      <c r="E4624" s="503">
        <v>12416.88</v>
      </c>
      <c r="F4624" s="499"/>
      <c r="G4624" s="347">
        <v>0</v>
      </c>
    </row>
    <row r="4625" spans="1:7" hidden="1" x14ac:dyDescent="0.25">
      <c r="A4625" s="342" t="s">
        <v>324</v>
      </c>
      <c r="B4625" s="342" t="s">
        <v>366</v>
      </c>
      <c r="C4625" s="343" t="s">
        <v>38</v>
      </c>
      <c r="D4625" s="344">
        <v>0</v>
      </c>
      <c r="E4625" s="502">
        <v>9781.91</v>
      </c>
      <c r="F4625" s="499"/>
      <c r="G4625" s="344">
        <v>0</v>
      </c>
    </row>
    <row r="4626" spans="1:7" hidden="1" x14ac:dyDescent="0.25">
      <c r="A4626" s="342" t="s">
        <v>324</v>
      </c>
      <c r="B4626" s="342" t="s">
        <v>367</v>
      </c>
      <c r="C4626" s="343" t="s">
        <v>138</v>
      </c>
      <c r="D4626" s="344">
        <v>0</v>
      </c>
      <c r="E4626" s="502">
        <v>9781.91</v>
      </c>
      <c r="F4626" s="499"/>
      <c r="G4626" s="344">
        <v>0</v>
      </c>
    </row>
    <row r="4627" spans="1:7" hidden="1" x14ac:dyDescent="0.25">
      <c r="A4627" s="345" t="s">
        <v>2525</v>
      </c>
      <c r="B4627" s="345" t="s">
        <v>300</v>
      </c>
      <c r="C4627" s="346" t="s">
        <v>87</v>
      </c>
      <c r="D4627" s="347">
        <v>0</v>
      </c>
      <c r="E4627" s="503">
        <v>0</v>
      </c>
      <c r="F4627" s="499"/>
      <c r="G4627" s="347">
        <v>0</v>
      </c>
    </row>
    <row r="4628" spans="1:7" hidden="1" x14ac:dyDescent="0.25">
      <c r="A4628" s="345" t="s">
        <v>2526</v>
      </c>
      <c r="B4628" s="345" t="s">
        <v>301</v>
      </c>
      <c r="C4628" s="346" t="s">
        <v>371</v>
      </c>
      <c r="D4628" s="347">
        <v>0</v>
      </c>
      <c r="E4628" s="503">
        <v>9781.91</v>
      </c>
      <c r="F4628" s="499"/>
      <c r="G4628" s="347">
        <v>0</v>
      </c>
    </row>
    <row r="4629" spans="1:7" hidden="1" x14ac:dyDescent="0.25">
      <c r="A4629" s="336" t="s">
        <v>352</v>
      </c>
      <c r="B4629" s="336" t="s">
        <v>1056</v>
      </c>
      <c r="C4629" s="337" t="s">
        <v>1057</v>
      </c>
      <c r="D4629" s="338">
        <v>0</v>
      </c>
      <c r="E4629" s="498">
        <v>61058.7</v>
      </c>
      <c r="F4629" s="499"/>
      <c r="G4629" s="338">
        <v>0</v>
      </c>
    </row>
    <row r="4630" spans="1:7" hidden="1" x14ac:dyDescent="0.25">
      <c r="A4630" s="339" t="s">
        <v>324</v>
      </c>
      <c r="B4630" s="339" t="s">
        <v>354</v>
      </c>
      <c r="C4630" s="340" t="s">
        <v>24</v>
      </c>
      <c r="D4630" s="341">
        <v>0</v>
      </c>
      <c r="E4630" s="506">
        <v>61058.7</v>
      </c>
      <c r="F4630" s="499"/>
      <c r="G4630" s="341">
        <v>0</v>
      </c>
    </row>
    <row r="4631" spans="1:7" hidden="1" x14ac:dyDescent="0.25">
      <c r="A4631" s="342" t="s">
        <v>324</v>
      </c>
      <c r="B4631" s="342" t="s">
        <v>355</v>
      </c>
      <c r="C4631" s="343" t="s">
        <v>25</v>
      </c>
      <c r="D4631" s="344">
        <v>0</v>
      </c>
      <c r="E4631" s="502">
        <v>53161.35</v>
      </c>
      <c r="F4631" s="499"/>
      <c r="G4631" s="344">
        <v>0</v>
      </c>
    </row>
    <row r="4632" spans="1:7" hidden="1" x14ac:dyDescent="0.25">
      <c r="A4632" s="342" t="s">
        <v>324</v>
      </c>
      <c r="B4632" s="342" t="s">
        <v>356</v>
      </c>
      <c r="C4632" s="343" t="s">
        <v>133</v>
      </c>
      <c r="D4632" s="344">
        <v>0</v>
      </c>
      <c r="E4632" s="502">
        <v>41983.98</v>
      </c>
      <c r="F4632" s="499"/>
      <c r="G4632" s="344">
        <v>0</v>
      </c>
    </row>
    <row r="4633" spans="1:7" hidden="1" x14ac:dyDescent="0.25">
      <c r="A4633" s="345" t="s">
        <v>2527</v>
      </c>
      <c r="B4633" s="345" t="s">
        <v>297</v>
      </c>
      <c r="C4633" s="346" t="s">
        <v>134</v>
      </c>
      <c r="D4633" s="347">
        <v>0</v>
      </c>
      <c r="E4633" s="503">
        <v>41983.98</v>
      </c>
      <c r="F4633" s="499"/>
      <c r="G4633" s="347">
        <v>0</v>
      </c>
    </row>
    <row r="4634" spans="1:7" hidden="1" x14ac:dyDescent="0.25">
      <c r="A4634" s="342" t="s">
        <v>324</v>
      </c>
      <c r="B4634" s="342" t="s">
        <v>361</v>
      </c>
      <c r="C4634" s="343" t="s">
        <v>135</v>
      </c>
      <c r="D4634" s="344">
        <v>0</v>
      </c>
      <c r="E4634" s="502">
        <v>4250</v>
      </c>
      <c r="F4634" s="499"/>
      <c r="G4634" s="344">
        <v>0</v>
      </c>
    </row>
    <row r="4635" spans="1:7" hidden="1" x14ac:dyDescent="0.25">
      <c r="A4635" s="345" t="s">
        <v>2528</v>
      </c>
      <c r="B4635" s="345" t="s">
        <v>298</v>
      </c>
      <c r="C4635" s="346" t="s">
        <v>135</v>
      </c>
      <c r="D4635" s="347">
        <v>0</v>
      </c>
      <c r="E4635" s="503">
        <v>4250</v>
      </c>
      <c r="F4635" s="499"/>
      <c r="G4635" s="347">
        <v>0</v>
      </c>
    </row>
    <row r="4636" spans="1:7" hidden="1" x14ac:dyDescent="0.25">
      <c r="A4636" s="342" t="s">
        <v>324</v>
      </c>
      <c r="B4636" s="342" t="s">
        <v>363</v>
      </c>
      <c r="C4636" s="343" t="s">
        <v>136</v>
      </c>
      <c r="D4636" s="344">
        <v>0</v>
      </c>
      <c r="E4636" s="502">
        <v>6927.37</v>
      </c>
      <c r="F4636" s="499"/>
      <c r="G4636" s="344">
        <v>0</v>
      </c>
    </row>
    <row r="4637" spans="1:7" hidden="1" x14ac:dyDescent="0.25">
      <c r="A4637" s="345" t="s">
        <v>2529</v>
      </c>
      <c r="B4637" s="345" t="s">
        <v>299</v>
      </c>
      <c r="C4637" s="346" t="s">
        <v>365</v>
      </c>
      <c r="D4637" s="347">
        <v>0</v>
      </c>
      <c r="E4637" s="503">
        <v>6927.37</v>
      </c>
      <c r="F4637" s="499"/>
      <c r="G4637" s="347">
        <v>0</v>
      </c>
    </row>
    <row r="4638" spans="1:7" hidden="1" x14ac:dyDescent="0.25">
      <c r="A4638" s="342" t="s">
        <v>324</v>
      </c>
      <c r="B4638" s="342" t="s">
        <v>366</v>
      </c>
      <c r="C4638" s="343" t="s">
        <v>38</v>
      </c>
      <c r="D4638" s="344">
        <v>0</v>
      </c>
      <c r="E4638" s="502">
        <v>7897.35</v>
      </c>
      <c r="F4638" s="499"/>
      <c r="G4638" s="344">
        <v>0</v>
      </c>
    </row>
    <row r="4639" spans="1:7" hidden="1" x14ac:dyDescent="0.25">
      <c r="A4639" s="342" t="s">
        <v>324</v>
      </c>
      <c r="B4639" s="342" t="s">
        <v>367</v>
      </c>
      <c r="C4639" s="343" t="s">
        <v>138</v>
      </c>
      <c r="D4639" s="344">
        <v>0</v>
      </c>
      <c r="E4639" s="502">
        <v>7897.35</v>
      </c>
      <c r="F4639" s="499"/>
      <c r="G4639" s="344">
        <v>0</v>
      </c>
    </row>
    <row r="4640" spans="1:7" hidden="1" x14ac:dyDescent="0.25">
      <c r="A4640" s="345" t="s">
        <v>2530</v>
      </c>
      <c r="B4640" s="345" t="s">
        <v>300</v>
      </c>
      <c r="C4640" s="346" t="s">
        <v>87</v>
      </c>
      <c r="D4640" s="347">
        <v>0</v>
      </c>
      <c r="E4640" s="503">
        <v>0</v>
      </c>
      <c r="F4640" s="499"/>
      <c r="G4640" s="347">
        <v>0</v>
      </c>
    </row>
    <row r="4641" spans="1:7" hidden="1" x14ac:dyDescent="0.25">
      <c r="A4641" s="345" t="s">
        <v>2531</v>
      </c>
      <c r="B4641" s="345" t="s">
        <v>301</v>
      </c>
      <c r="C4641" s="346" t="s">
        <v>371</v>
      </c>
      <c r="D4641" s="347">
        <v>0</v>
      </c>
      <c r="E4641" s="503">
        <v>7897.35</v>
      </c>
      <c r="F4641" s="499"/>
      <c r="G4641" s="347">
        <v>0</v>
      </c>
    </row>
    <row r="4642" spans="1:7" hidden="1" x14ac:dyDescent="0.25">
      <c r="A4642" s="336" t="s">
        <v>352</v>
      </c>
      <c r="B4642" s="336" t="s">
        <v>353</v>
      </c>
      <c r="C4642" s="337" t="s">
        <v>339</v>
      </c>
      <c r="D4642" s="338">
        <v>2150000</v>
      </c>
      <c r="E4642" s="498">
        <v>65481.4</v>
      </c>
      <c r="F4642" s="499"/>
      <c r="G4642" s="338">
        <v>3.0456465116279068</v>
      </c>
    </row>
    <row r="4643" spans="1:7" hidden="1" x14ac:dyDescent="0.25">
      <c r="A4643" s="339" t="s">
        <v>324</v>
      </c>
      <c r="B4643" s="339" t="s">
        <v>354</v>
      </c>
      <c r="C4643" s="340" t="s">
        <v>24</v>
      </c>
      <c r="D4643" s="341">
        <v>2150000</v>
      </c>
      <c r="E4643" s="506">
        <v>65481.4</v>
      </c>
      <c r="F4643" s="499"/>
      <c r="G4643" s="341">
        <v>3.0456465116279068</v>
      </c>
    </row>
    <row r="4644" spans="1:7" hidden="1" x14ac:dyDescent="0.25">
      <c r="A4644" s="342" t="s">
        <v>324</v>
      </c>
      <c r="B4644" s="342" t="s">
        <v>355</v>
      </c>
      <c r="C4644" s="343" t="s">
        <v>25</v>
      </c>
      <c r="D4644" s="344">
        <v>1898461.91</v>
      </c>
      <c r="E4644" s="502">
        <v>0</v>
      </c>
      <c r="F4644" s="499"/>
      <c r="G4644" s="344">
        <v>0</v>
      </c>
    </row>
    <row r="4645" spans="1:7" hidden="1" x14ac:dyDescent="0.25">
      <c r="A4645" s="342" t="s">
        <v>324</v>
      </c>
      <c r="B4645" s="342" t="s">
        <v>356</v>
      </c>
      <c r="C4645" s="343" t="s">
        <v>133</v>
      </c>
      <c r="D4645" s="344">
        <v>1503000</v>
      </c>
      <c r="E4645" s="502">
        <v>0</v>
      </c>
      <c r="F4645" s="499"/>
      <c r="G4645" s="344">
        <v>0</v>
      </c>
    </row>
    <row r="4646" spans="1:7" hidden="1" x14ac:dyDescent="0.25">
      <c r="A4646" s="345" t="s">
        <v>2532</v>
      </c>
      <c r="B4646" s="345" t="s">
        <v>297</v>
      </c>
      <c r="C4646" s="346" t="s">
        <v>134</v>
      </c>
      <c r="D4646" s="347">
        <v>1503000</v>
      </c>
      <c r="E4646" s="503">
        <v>0</v>
      </c>
      <c r="F4646" s="499"/>
      <c r="G4646" s="347">
        <v>0</v>
      </c>
    </row>
    <row r="4647" spans="1:7" hidden="1" x14ac:dyDescent="0.25">
      <c r="A4647" s="342" t="s">
        <v>324</v>
      </c>
      <c r="B4647" s="342" t="s">
        <v>361</v>
      </c>
      <c r="C4647" s="343" t="s">
        <v>135</v>
      </c>
      <c r="D4647" s="344">
        <v>146093.75</v>
      </c>
      <c r="E4647" s="502">
        <v>0</v>
      </c>
      <c r="F4647" s="499"/>
      <c r="G4647" s="344">
        <v>0</v>
      </c>
    </row>
    <row r="4648" spans="1:7" hidden="1" x14ac:dyDescent="0.25">
      <c r="A4648" s="345" t="s">
        <v>2533</v>
      </c>
      <c r="B4648" s="345" t="s">
        <v>298</v>
      </c>
      <c r="C4648" s="346" t="s">
        <v>135</v>
      </c>
      <c r="D4648" s="347">
        <v>146093.75</v>
      </c>
      <c r="E4648" s="503">
        <v>0</v>
      </c>
      <c r="F4648" s="499"/>
      <c r="G4648" s="347">
        <v>0</v>
      </c>
    </row>
    <row r="4649" spans="1:7" hidden="1" x14ac:dyDescent="0.25">
      <c r="A4649" s="342" t="s">
        <v>324</v>
      </c>
      <c r="B4649" s="342" t="s">
        <v>363</v>
      </c>
      <c r="C4649" s="343" t="s">
        <v>136</v>
      </c>
      <c r="D4649" s="344">
        <v>249368.16</v>
      </c>
      <c r="E4649" s="502">
        <v>0</v>
      </c>
      <c r="F4649" s="499"/>
      <c r="G4649" s="344">
        <v>0</v>
      </c>
    </row>
    <row r="4650" spans="1:7" hidden="1" x14ac:dyDescent="0.25">
      <c r="A4650" s="345" t="s">
        <v>2534</v>
      </c>
      <c r="B4650" s="345" t="s">
        <v>299</v>
      </c>
      <c r="C4650" s="346" t="s">
        <v>365</v>
      </c>
      <c r="D4650" s="347">
        <v>249368.16</v>
      </c>
      <c r="E4650" s="503">
        <v>0</v>
      </c>
      <c r="F4650" s="499"/>
      <c r="G4650" s="347">
        <v>0</v>
      </c>
    </row>
    <row r="4651" spans="1:7" hidden="1" x14ac:dyDescent="0.25">
      <c r="A4651" s="342" t="s">
        <v>324</v>
      </c>
      <c r="B4651" s="342" t="s">
        <v>366</v>
      </c>
      <c r="C4651" s="343" t="s">
        <v>38</v>
      </c>
      <c r="D4651" s="344">
        <v>251538.09</v>
      </c>
      <c r="E4651" s="502">
        <v>65481.4</v>
      </c>
      <c r="F4651" s="499"/>
      <c r="G4651" s="344">
        <v>26.032399307794694</v>
      </c>
    </row>
    <row r="4652" spans="1:7" hidden="1" x14ac:dyDescent="0.25">
      <c r="A4652" s="342" t="s">
        <v>324</v>
      </c>
      <c r="B4652" s="342" t="s">
        <v>367</v>
      </c>
      <c r="C4652" s="343" t="s">
        <v>138</v>
      </c>
      <c r="D4652" s="344">
        <v>165488.09</v>
      </c>
      <c r="E4652" s="502">
        <v>0</v>
      </c>
      <c r="F4652" s="499"/>
      <c r="G4652" s="344">
        <v>0</v>
      </c>
    </row>
    <row r="4653" spans="1:7" hidden="1" x14ac:dyDescent="0.25">
      <c r="A4653" s="345" t="s">
        <v>2535</v>
      </c>
      <c r="B4653" s="345" t="s">
        <v>300</v>
      </c>
      <c r="C4653" s="346" t="s">
        <v>87</v>
      </c>
      <c r="D4653" s="347">
        <v>31000</v>
      </c>
      <c r="E4653" s="503">
        <v>0</v>
      </c>
      <c r="F4653" s="499"/>
      <c r="G4653" s="347">
        <v>0</v>
      </c>
    </row>
    <row r="4654" spans="1:7" hidden="1" x14ac:dyDescent="0.25">
      <c r="A4654" s="345" t="s">
        <v>2536</v>
      </c>
      <c r="B4654" s="345" t="s">
        <v>301</v>
      </c>
      <c r="C4654" s="346" t="s">
        <v>371</v>
      </c>
      <c r="D4654" s="347">
        <v>133488.09</v>
      </c>
      <c r="E4654" s="503">
        <v>0</v>
      </c>
      <c r="F4654" s="499"/>
      <c r="G4654" s="347">
        <v>0</v>
      </c>
    </row>
    <row r="4655" spans="1:7" hidden="1" x14ac:dyDescent="0.25">
      <c r="A4655" s="345" t="s">
        <v>2537</v>
      </c>
      <c r="B4655" s="345" t="s">
        <v>415</v>
      </c>
      <c r="C4655" s="346" t="s">
        <v>88</v>
      </c>
      <c r="D4655" s="347">
        <v>1000</v>
      </c>
      <c r="E4655" s="503">
        <v>0</v>
      </c>
      <c r="F4655" s="499"/>
      <c r="G4655" s="347">
        <v>0</v>
      </c>
    </row>
    <row r="4656" spans="1:7" hidden="1" x14ac:dyDescent="0.25">
      <c r="A4656" s="342" t="s">
        <v>324</v>
      </c>
      <c r="B4656" s="342" t="s">
        <v>419</v>
      </c>
      <c r="C4656" s="343" t="s">
        <v>108</v>
      </c>
      <c r="D4656" s="344">
        <v>3000</v>
      </c>
      <c r="E4656" s="502">
        <v>1433.9</v>
      </c>
      <c r="F4656" s="499"/>
      <c r="G4656" s="344">
        <v>47.796666666666667</v>
      </c>
    </row>
    <row r="4657" spans="1:7" hidden="1" x14ac:dyDescent="0.25">
      <c r="A4657" s="345" t="s">
        <v>2538</v>
      </c>
      <c r="B4657" s="345" t="s">
        <v>316</v>
      </c>
      <c r="C4657" s="346" t="s">
        <v>421</v>
      </c>
      <c r="D4657" s="347">
        <v>3000</v>
      </c>
      <c r="E4657" s="503">
        <v>1433.9</v>
      </c>
      <c r="F4657" s="499"/>
      <c r="G4657" s="347">
        <v>47.796666666666667</v>
      </c>
    </row>
    <row r="4658" spans="1:7" hidden="1" x14ac:dyDescent="0.25">
      <c r="A4658" s="342" t="s">
        <v>324</v>
      </c>
      <c r="B4658" s="342" t="s">
        <v>429</v>
      </c>
      <c r="C4658" s="343" t="s">
        <v>110</v>
      </c>
      <c r="D4658" s="344">
        <v>79050</v>
      </c>
      <c r="E4658" s="502">
        <v>64047.5</v>
      </c>
      <c r="F4658" s="499"/>
      <c r="G4658" s="344">
        <v>81.021505376344081</v>
      </c>
    </row>
    <row r="4659" spans="1:7" hidden="1" x14ac:dyDescent="0.25">
      <c r="A4659" s="345" t="s">
        <v>2539</v>
      </c>
      <c r="B4659" s="345" t="s">
        <v>431</v>
      </c>
      <c r="C4659" s="346" t="s">
        <v>160</v>
      </c>
      <c r="D4659" s="347">
        <v>4000</v>
      </c>
      <c r="E4659" s="503">
        <v>0</v>
      </c>
      <c r="F4659" s="499"/>
      <c r="G4659" s="347">
        <v>0</v>
      </c>
    </row>
    <row r="4660" spans="1:7" hidden="1" x14ac:dyDescent="0.25">
      <c r="A4660" s="345" t="s">
        <v>2540</v>
      </c>
      <c r="B4660" s="345" t="s">
        <v>463</v>
      </c>
      <c r="C4660" s="346" t="s">
        <v>94</v>
      </c>
      <c r="D4660" s="347">
        <v>3000</v>
      </c>
      <c r="E4660" s="503">
        <v>0</v>
      </c>
      <c r="F4660" s="499"/>
      <c r="G4660" s="347">
        <v>0</v>
      </c>
    </row>
    <row r="4661" spans="1:7" hidden="1" x14ac:dyDescent="0.25">
      <c r="A4661" s="345" t="s">
        <v>2541</v>
      </c>
      <c r="B4661" s="345" t="s">
        <v>466</v>
      </c>
      <c r="C4661" s="346" t="s">
        <v>96</v>
      </c>
      <c r="D4661" s="347">
        <v>1000</v>
      </c>
      <c r="E4661" s="503">
        <v>0</v>
      </c>
      <c r="F4661" s="499"/>
      <c r="G4661" s="347">
        <v>0</v>
      </c>
    </row>
    <row r="4662" spans="1:7" hidden="1" x14ac:dyDescent="0.25">
      <c r="A4662" s="345" t="s">
        <v>2542</v>
      </c>
      <c r="B4662" s="345" t="s">
        <v>312</v>
      </c>
      <c r="C4662" s="346" t="s">
        <v>97</v>
      </c>
      <c r="D4662" s="347">
        <v>7000</v>
      </c>
      <c r="E4662" s="503">
        <v>1997.5</v>
      </c>
      <c r="F4662" s="499"/>
      <c r="G4662" s="347">
        <v>28.535714285714285</v>
      </c>
    </row>
    <row r="4663" spans="1:7" hidden="1" x14ac:dyDescent="0.25">
      <c r="A4663" s="345" t="s">
        <v>2543</v>
      </c>
      <c r="B4663" s="345" t="s">
        <v>436</v>
      </c>
      <c r="C4663" s="346" t="s">
        <v>98</v>
      </c>
      <c r="D4663" s="347">
        <v>62050</v>
      </c>
      <c r="E4663" s="503">
        <v>62050</v>
      </c>
      <c r="F4663" s="499"/>
      <c r="G4663" s="347">
        <v>100</v>
      </c>
    </row>
    <row r="4664" spans="1:7" hidden="1" x14ac:dyDescent="0.25">
      <c r="A4664" s="345" t="s">
        <v>2544</v>
      </c>
      <c r="B4664" s="345" t="s">
        <v>439</v>
      </c>
      <c r="C4664" s="346" t="s">
        <v>100</v>
      </c>
      <c r="D4664" s="347">
        <v>2000</v>
      </c>
      <c r="E4664" s="503">
        <v>0</v>
      </c>
      <c r="F4664" s="499"/>
      <c r="G4664" s="347">
        <v>0</v>
      </c>
    </row>
    <row r="4665" spans="1:7" hidden="1" x14ac:dyDescent="0.25">
      <c r="A4665" s="342" t="s">
        <v>324</v>
      </c>
      <c r="B4665" s="342" t="s">
        <v>401</v>
      </c>
      <c r="C4665" s="343" t="s">
        <v>104</v>
      </c>
      <c r="D4665" s="344">
        <v>4000</v>
      </c>
      <c r="E4665" s="502">
        <v>0</v>
      </c>
      <c r="F4665" s="499"/>
      <c r="G4665" s="344">
        <v>0</v>
      </c>
    </row>
    <row r="4666" spans="1:7" hidden="1" x14ac:dyDescent="0.25">
      <c r="A4666" s="345" t="s">
        <v>2545</v>
      </c>
      <c r="B4666" s="345" t="s">
        <v>294</v>
      </c>
      <c r="C4666" s="346" t="s">
        <v>101</v>
      </c>
      <c r="D4666" s="347">
        <v>3000</v>
      </c>
      <c r="E4666" s="503">
        <v>0</v>
      </c>
      <c r="F4666" s="499"/>
      <c r="G4666" s="347">
        <v>0</v>
      </c>
    </row>
    <row r="4667" spans="1:7" hidden="1" x14ac:dyDescent="0.25">
      <c r="A4667" s="345" t="s">
        <v>2546</v>
      </c>
      <c r="B4667" s="345" t="s">
        <v>296</v>
      </c>
      <c r="C4667" s="346" t="s">
        <v>104</v>
      </c>
      <c r="D4667" s="347">
        <v>1000</v>
      </c>
      <c r="E4667" s="503">
        <v>0</v>
      </c>
      <c r="F4667" s="499"/>
      <c r="G4667" s="347">
        <v>0</v>
      </c>
    </row>
    <row r="4668" spans="1:7" hidden="1" x14ac:dyDescent="0.25">
      <c r="A4668" s="327" t="s">
        <v>1254</v>
      </c>
      <c r="B4668" s="327" t="s">
        <v>2547</v>
      </c>
      <c r="C4668" s="328" t="s">
        <v>2548</v>
      </c>
      <c r="D4668" s="329">
        <v>12500</v>
      </c>
      <c r="E4668" s="507">
        <v>12500</v>
      </c>
      <c r="F4668" s="499"/>
      <c r="G4668" s="329">
        <v>100</v>
      </c>
    </row>
    <row r="4669" spans="1:7" hidden="1" x14ac:dyDescent="0.25">
      <c r="A4669" s="330" t="s">
        <v>349</v>
      </c>
      <c r="B4669" s="330" t="s">
        <v>350</v>
      </c>
      <c r="C4669" s="331" t="s">
        <v>351</v>
      </c>
      <c r="D4669" s="332">
        <v>12500</v>
      </c>
      <c r="E4669" s="504">
        <v>12500</v>
      </c>
      <c r="F4669" s="499"/>
      <c r="G4669" s="332">
        <v>100</v>
      </c>
    </row>
    <row r="4670" spans="1:7" hidden="1" x14ac:dyDescent="0.25">
      <c r="A4670" s="333" t="s">
        <v>349</v>
      </c>
      <c r="B4670" s="333" t="s">
        <v>62</v>
      </c>
      <c r="C4670" s="334" t="s">
        <v>351</v>
      </c>
      <c r="D4670" s="335">
        <v>12500</v>
      </c>
      <c r="E4670" s="505">
        <v>12500</v>
      </c>
      <c r="F4670" s="499"/>
      <c r="G4670" s="335">
        <v>100</v>
      </c>
    </row>
    <row r="4671" spans="1:7" hidden="1" x14ac:dyDescent="0.25">
      <c r="A4671" s="336" t="s">
        <v>352</v>
      </c>
      <c r="B4671" s="336" t="s">
        <v>353</v>
      </c>
      <c r="C4671" s="337" t="s">
        <v>339</v>
      </c>
      <c r="D4671" s="338">
        <v>12500</v>
      </c>
      <c r="E4671" s="498">
        <v>12500</v>
      </c>
      <c r="F4671" s="499"/>
      <c r="G4671" s="338">
        <v>100</v>
      </c>
    </row>
    <row r="4672" spans="1:7" hidden="1" x14ac:dyDescent="0.25">
      <c r="A4672" s="339" t="s">
        <v>324</v>
      </c>
      <c r="B4672" s="339" t="s">
        <v>354</v>
      </c>
      <c r="C4672" s="340" t="s">
        <v>24</v>
      </c>
      <c r="D4672" s="341">
        <v>12500</v>
      </c>
      <c r="E4672" s="506">
        <v>12500</v>
      </c>
      <c r="F4672" s="499"/>
      <c r="G4672" s="341">
        <v>100</v>
      </c>
    </row>
    <row r="4673" spans="1:7" hidden="1" x14ac:dyDescent="0.25">
      <c r="A4673" s="342" t="s">
        <v>324</v>
      </c>
      <c r="B4673" s="342" t="s">
        <v>366</v>
      </c>
      <c r="C4673" s="343" t="s">
        <v>38</v>
      </c>
      <c r="D4673" s="344">
        <v>12500</v>
      </c>
      <c r="E4673" s="502">
        <v>12500</v>
      </c>
      <c r="F4673" s="499"/>
      <c r="G4673" s="344">
        <v>100</v>
      </c>
    </row>
    <row r="4674" spans="1:7" hidden="1" x14ac:dyDescent="0.25">
      <c r="A4674" s="342" t="s">
        <v>324</v>
      </c>
      <c r="B4674" s="342" t="s">
        <v>429</v>
      </c>
      <c r="C4674" s="343" t="s">
        <v>110</v>
      </c>
      <c r="D4674" s="344">
        <v>0</v>
      </c>
      <c r="E4674" s="502">
        <v>0</v>
      </c>
      <c r="F4674" s="499"/>
      <c r="G4674" s="344">
        <v>0</v>
      </c>
    </row>
    <row r="4675" spans="1:7" hidden="1" x14ac:dyDescent="0.25">
      <c r="A4675" s="345" t="s">
        <v>2549</v>
      </c>
      <c r="B4675" s="345" t="s">
        <v>463</v>
      </c>
      <c r="C4675" s="346" t="s">
        <v>94</v>
      </c>
      <c r="D4675" s="347">
        <v>0</v>
      </c>
      <c r="E4675" s="503">
        <v>0</v>
      </c>
      <c r="F4675" s="499"/>
      <c r="G4675" s="347">
        <v>0</v>
      </c>
    </row>
    <row r="4676" spans="1:7" hidden="1" x14ac:dyDescent="0.25">
      <c r="A4676" s="345" t="s">
        <v>2550</v>
      </c>
      <c r="B4676" s="345" t="s">
        <v>466</v>
      </c>
      <c r="C4676" s="346" t="s">
        <v>96</v>
      </c>
      <c r="D4676" s="347">
        <v>0</v>
      </c>
      <c r="E4676" s="503">
        <v>0</v>
      </c>
      <c r="F4676" s="499"/>
      <c r="G4676" s="347">
        <v>0</v>
      </c>
    </row>
    <row r="4677" spans="1:7" hidden="1" x14ac:dyDescent="0.25">
      <c r="A4677" s="345" t="s">
        <v>2551</v>
      </c>
      <c r="B4677" s="345" t="s">
        <v>436</v>
      </c>
      <c r="C4677" s="346" t="s">
        <v>98</v>
      </c>
      <c r="D4677" s="347">
        <v>0</v>
      </c>
      <c r="E4677" s="503">
        <v>0</v>
      </c>
      <c r="F4677" s="499"/>
      <c r="G4677" s="347">
        <v>0</v>
      </c>
    </row>
    <row r="4678" spans="1:7" hidden="1" x14ac:dyDescent="0.25">
      <c r="A4678" s="345" t="s">
        <v>2552</v>
      </c>
      <c r="B4678" s="345" t="s">
        <v>439</v>
      </c>
      <c r="C4678" s="346" t="s">
        <v>100</v>
      </c>
      <c r="D4678" s="347">
        <v>0</v>
      </c>
      <c r="E4678" s="503">
        <v>0</v>
      </c>
      <c r="F4678" s="499"/>
      <c r="G4678" s="347">
        <v>0</v>
      </c>
    </row>
    <row r="4679" spans="1:7" hidden="1" x14ac:dyDescent="0.25">
      <c r="A4679" s="342" t="s">
        <v>324</v>
      </c>
      <c r="B4679" s="342" t="s">
        <v>401</v>
      </c>
      <c r="C4679" s="343" t="s">
        <v>104</v>
      </c>
      <c r="D4679" s="344">
        <v>12500</v>
      </c>
      <c r="E4679" s="502">
        <v>12500</v>
      </c>
      <c r="F4679" s="499"/>
      <c r="G4679" s="344">
        <v>100</v>
      </c>
    </row>
    <row r="4680" spans="1:7" hidden="1" x14ac:dyDescent="0.25">
      <c r="A4680" s="345" t="s">
        <v>2553</v>
      </c>
      <c r="B4680" s="345" t="s">
        <v>295</v>
      </c>
      <c r="C4680" s="346" t="s">
        <v>1697</v>
      </c>
      <c r="D4680" s="347">
        <v>0</v>
      </c>
      <c r="E4680" s="503">
        <v>0</v>
      </c>
      <c r="F4680" s="499"/>
      <c r="G4680" s="347">
        <v>0</v>
      </c>
    </row>
    <row r="4681" spans="1:7" hidden="1" x14ac:dyDescent="0.25">
      <c r="A4681" s="345" t="s">
        <v>2554</v>
      </c>
      <c r="B4681" s="345" t="s">
        <v>294</v>
      </c>
      <c r="C4681" s="346" t="s">
        <v>101</v>
      </c>
      <c r="D4681" s="347">
        <v>0</v>
      </c>
      <c r="E4681" s="503">
        <v>0</v>
      </c>
      <c r="F4681" s="499"/>
      <c r="G4681" s="347">
        <v>0</v>
      </c>
    </row>
    <row r="4682" spans="1:7" hidden="1" x14ac:dyDescent="0.25">
      <c r="A4682" s="345" t="s">
        <v>2555</v>
      </c>
      <c r="B4682" s="345" t="s">
        <v>442</v>
      </c>
      <c r="C4682" s="346" t="s">
        <v>443</v>
      </c>
      <c r="D4682" s="347">
        <v>12500</v>
      </c>
      <c r="E4682" s="503">
        <v>12500</v>
      </c>
      <c r="F4682" s="499"/>
      <c r="G4682" s="347">
        <v>100</v>
      </c>
    </row>
    <row r="4683" spans="1:7" hidden="1" x14ac:dyDescent="0.25">
      <c r="A4683" s="327" t="s">
        <v>1254</v>
      </c>
      <c r="B4683" s="327" t="s">
        <v>2556</v>
      </c>
      <c r="C4683" s="328" t="s">
        <v>147</v>
      </c>
      <c r="D4683" s="329">
        <v>100000</v>
      </c>
      <c r="E4683" s="507">
        <v>15000</v>
      </c>
      <c r="F4683" s="499"/>
      <c r="G4683" s="329">
        <v>15</v>
      </c>
    </row>
    <row r="4684" spans="1:7" hidden="1" x14ac:dyDescent="0.25">
      <c r="A4684" s="330" t="s">
        <v>349</v>
      </c>
      <c r="B4684" s="330" t="s">
        <v>350</v>
      </c>
      <c r="C4684" s="331" t="s">
        <v>351</v>
      </c>
      <c r="D4684" s="332">
        <v>100000</v>
      </c>
      <c r="E4684" s="504">
        <v>15000</v>
      </c>
      <c r="F4684" s="499"/>
      <c r="G4684" s="332">
        <v>15</v>
      </c>
    </row>
    <row r="4685" spans="1:7" hidden="1" x14ac:dyDescent="0.25">
      <c r="A4685" s="333" t="s">
        <v>349</v>
      </c>
      <c r="B4685" s="333" t="s">
        <v>62</v>
      </c>
      <c r="C4685" s="334" t="s">
        <v>351</v>
      </c>
      <c r="D4685" s="335">
        <v>100000</v>
      </c>
      <c r="E4685" s="505">
        <v>15000</v>
      </c>
      <c r="F4685" s="499"/>
      <c r="G4685" s="335">
        <v>15</v>
      </c>
    </row>
    <row r="4686" spans="1:7" hidden="1" x14ac:dyDescent="0.25">
      <c r="A4686" s="336" t="s">
        <v>352</v>
      </c>
      <c r="B4686" s="336" t="s">
        <v>353</v>
      </c>
      <c r="C4686" s="337" t="s">
        <v>339</v>
      </c>
      <c r="D4686" s="338">
        <v>100000</v>
      </c>
      <c r="E4686" s="498">
        <v>15000</v>
      </c>
      <c r="F4686" s="499"/>
      <c r="G4686" s="338">
        <v>15</v>
      </c>
    </row>
    <row r="4687" spans="1:7" hidden="1" x14ac:dyDescent="0.25">
      <c r="A4687" s="339" t="s">
        <v>324</v>
      </c>
      <c r="B4687" s="339" t="s">
        <v>354</v>
      </c>
      <c r="C4687" s="340" t="s">
        <v>24</v>
      </c>
      <c r="D4687" s="341">
        <v>100000</v>
      </c>
      <c r="E4687" s="506">
        <v>15000</v>
      </c>
      <c r="F4687" s="499"/>
      <c r="G4687" s="341">
        <v>15</v>
      </c>
    </row>
    <row r="4688" spans="1:7" hidden="1" x14ac:dyDescent="0.25">
      <c r="A4688" s="342" t="s">
        <v>324</v>
      </c>
      <c r="B4688" s="342" t="s">
        <v>366</v>
      </c>
      <c r="C4688" s="343" t="s">
        <v>38</v>
      </c>
      <c r="D4688" s="344">
        <v>100000</v>
      </c>
      <c r="E4688" s="502">
        <v>15000</v>
      </c>
      <c r="F4688" s="499"/>
      <c r="G4688" s="344">
        <v>15</v>
      </c>
    </row>
    <row r="4689" spans="1:7" hidden="1" x14ac:dyDescent="0.25">
      <c r="A4689" s="342" t="s">
        <v>324</v>
      </c>
      <c r="B4689" s="342" t="s">
        <v>429</v>
      </c>
      <c r="C4689" s="343" t="s">
        <v>110</v>
      </c>
      <c r="D4689" s="344">
        <v>30000</v>
      </c>
      <c r="E4689" s="502">
        <v>15000</v>
      </c>
      <c r="F4689" s="499"/>
      <c r="G4689" s="344">
        <v>50</v>
      </c>
    </row>
    <row r="4690" spans="1:7" hidden="1" x14ac:dyDescent="0.25">
      <c r="A4690" s="345" t="s">
        <v>2557</v>
      </c>
      <c r="B4690" s="345" t="s">
        <v>436</v>
      </c>
      <c r="C4690" s="346" t="s">
        <v>98</v>
      </c>
      <c r="D4690" s="347">
        <v>30000</v>
      </c>
      <c r="E4690" s="503">
        <v>15000</v>
      </c>
      <c r="F4690" s="499"/>
      <c r="G4690" s="347">
        <v>50</v>
      </c>
    </row>
    <row r="4691" spans="1:7" hidden="1" x14ac:dyDescent="0.25">
      <c r="A4691" s="342" t="s">
        <v>324</v>
      </c>
      <c r="B4691" s="342" t="s">
        <v>401</v>
      </c>
      <c r="C4691" s="343" t="s">
        <v>104</v>
      </c>
      <c r="D4691" s="344">
        <v>70000</v>
      </c>
      <c r="E4691" s="502">
        <v>0</v>
      </c>
      <c r="F4691" s="499"/>
      <c r="G4691" s="344">
        <v>0</v>
      </c>
    </row>
    <row r="4692" spans="1:7" hidden="1" x14ac:dyDescent="0.25">
      <c r="A4692" s="345" t="s">
        <v>2558</v>
      </c>
      <c r="B4692" s="345" t="s">
        <v>295</v>
      </c>
      <c r="C4692" s="346" t="s">
        <v>1697</v>
      </c>
      <c r="D4692" s="347">
        <v>20000</v>
      </c>
      <c r="E4692" s="503">
        <v>0</v>
      </c>
      <c r="F4692" s="499"/>
      <c r="G4692" s="347">
        <v>0</v>
      </c>
    </row>
    <row r="4693" spans="1:7" hidden="1" x14ac:dyDescent="0.25">
      <c r="A4693" s="345" t="s">
        <v>2559</v>
      </c>
      <c r="B4693" s="345" t="s">
        <v>296</v>
      </c>
      <c r="C4693" s="346" t="s">
        <v>104</v>
      </c>
      <c r="D4693" s="347">
        <v>50000</v>
      </c>
      <c r="E4693" s="503">
        <v>0</v>
      </c>
      <c r="F4693" s="499"/>
      <c r="G4693" s="347">
        <v>0</v>
      </c>
    </row>
    <row r="4694" spans="1:7" hidden="1" x14ac:dyDescent="0.25">
      <c r="A4694" s="327" t="s">
        <v>1254</v>
      </c>
      <c r="B4694" s="327" t="s">
        <v>2560</v>
      </c>
      <c r="C4694" s="328" t="s">
        <v>2561</v>
      </c>
      <c r="D4694" s="329">
        <v>100000</v>
      </c>
      <c r="E4694" s="507">
        <v>0</v>
      </c>
      <c r="F4694" s="499"/>
      <c r="G4694" s="329">
        <v>0</v>
      </c>
    </row>
    <row r="4695" spans="1:7" hidden="1" x14ac:dyDescent="0.25">
      <c r="A4695" s="330" t="s">
        <v>349</v>
      </c>
      <c r="B4695" s="330" t="s">
        <v>350</v>
      </c>
      <c r="C4695" s="331" t="s">
        <v>351</v>
      </c>
      <c r="D4695" s="332">
        <v>100000</v>
      </c>
      <c r="E4695" s="504">
        <v>0</v>
      </c>
      <c r="F4695" s="499"/>
      <c r="G4695" s="332">
        <v>0</v>
      </c>
    </row>
    <row r="4696" spans="1:7" hidden="1" x14ac:dyDescent="0.25">
      <c r="A4696" s="333" t="s">
        <v>349</v>
      </c>
      <c r="B4696" s="333" t="s">
        <v>62</v>
      </c>
      <c r="C4696" s="334" t="s">
        <v>351</v>
      </c>
      <c r="D4696" s="335">
        <v>100000</v>
      </c>
      <c r="E4696" s="505">
        <v>0</v>
      </c>
      <c r="F4696" s="499"/>
      <c r="G4696" s="335">
        <v>0</v>
      </c>
    </row>
    <row r="4697" spans="1:7" hidden="1" x14ac:dyDescent="0.25">
      <c r="A4697" s="336" t="s">
        <v>352</v>
      </c>
      <c r="B4697" s="336" t="s">
        <v>353</v>
      </c>
      <c r="C4697" s="337" t="s">
        <v>339</v>
      </c>
      <c r="D4697" s="338">
        <v>100000</v>
      </c>
      <c r="E4697" s="498">
        <v>0</v>
      </c>
      <c r="F4697" s="499"/>
      <c r="G4697" s="338">
        <v>0</v>
      </c>
    </row>
    <row r="4698" spans="1:7" hidden="1" x14ac:dyDescent="0.25">
      <c r="A4698" s="339" t="s">
        <v>324</v>
      </c>
      <c r="B4698" s="339" t="s">
        <v>354</v>
      </c>
      <c r="C4698" s="340" t="s">
        <v>24</v>
      </c>
      <c r="D4698" s="341">
        <v>100000</v>
      </c>
      <c r="E4698" s="506">
        <v>0</v>
      </c>
      <c r="F4698" s="499"/>
      <c r="G4698" s="341">
        <v>0</v>
      </c>
    </row>
    <row r="4699" spans="1:7" hidden="1" x14ac:dyDescent="0.25">
      <c r="A4699" s="342" t="s">
        <v>324</v>
      </c>
      <c r="B4699" s="342" t="s">
        <v>366</v>
      </c>
      <c r="C4699" s="343" t="s">
        <v>38</v>
      </c>
      <c r="D4699" s="344">
        <v>100000</v>
      </c>
      <c r="E4699" s="502">
        <v>0</v>
      </c>
      <c r="F4699" s="499"/>
      <c r="G4699" s="344">
        <v>0</v>
      </c>
    </row>
    <row r="4700" spans="1:7" hidden="1" x14ac:dyDescent="0.25">
      <c r="A4700" s="342" t="s">
        <v>324</v>
      </c>
      <c r="B4700" s="342" t="s">
        <v>429</v>
      </c>
      <c r="C4700" s="343" t="s">
        <v>110</v>
      </c>
      <c r="D4700" s="344">
        <v>10000</v>
      </c>
      <c r="E4700" s="502">
        <v>0</v>
      </c>
      <c r="F4700" s="499"/>
      <c r="G4700" s="344">
        <v>0</v>
      </c>
    </row>
    <row r="4701" spans="1:7" hidden="1" x14ac:dyDescent="0.25">
      <c r="A4701" s="345" t="s">
        <v>2562</v>
      </c>
      <c r="B4701" s="345" t="s">
        <v>466</v>
      </c>
      <c r="C4701" s="346" t="s">
        <v>96</v>
      </c>
      <c r="D4701" s="347">
        <v>5000</v>
      </c>
      <c r="E4701" s="503">
        <v>0</v>
      </c>
      <c r="F4701" s="499"/>
      <c r="G4701" s="347">
        <v>0</v>
      </c>
    </row>
    <row r="4702" spans="1:7" hidden="1" x14ac:dyDescent="0.25">
      <c r="A4702" s="345" t="s">
        <v>2563</v>
      </c>
      <c r="B4702" s="345" t="s">
        <v>436</v>
      </c>
      <c r="C4702" s="346" t="s">
        <v>98</v>
      </c>
      <c r="D4702" s="347">
        <v>5000</v>
      </c>
      <c r="E4702" s="503">
        <v>0</v>
      </c>
      <c r="F4702" s="499"/>
      <c r="G4702" s="347">
        <v>0</v>
      </c>
    </row>
    <row r="4703" spans="1:7" hidden="1" x14ac:dyDescent="0.25">
      <c r="A4703" s="342" t="s">
        <v>324</v>
      </c>
      <c r="B4703" s="342" t="s">
        <v>401</v>
      </c>
      <c r="C4703" s="343" t="s">
        <v>104</v>
      </c>
      <c r="D4703" s="344">
        <v>90000</v>
      </c>
      <c r="E4703" s="502">
        <v>0</v>
      </c>
      <c r="F4703" s="499"/>
      <c r="G4703" s="344">
        <v>0</v>
      </c>
    </row>
    <row r="4704" spans="1:7" hidden="1" x14ac:dyDescent="0.25">
      <c r="A4704" s="345" t="s">
        <v>2564</v>
      </c>
      <c r="B4704" s="345" t="s">
        <v>294</v>
      </c>
      <c r="C4704" s="346" t="s">
        <v>101</v>
      </c>
      <c r="D4704" s="347">
        <v>15000</v>
      </c>
      <c r="E4704" s="503">
        <v>0</v>
      </c>
      <c r="F4704" s="499"/>
      <c r="G4704" s="347">
        <v>0</v>
      </c>
    </row>
    <row r="4705" spans="1:7" hidden="1" x14ac:dyDescent="0.25">
      <c r="A4705" s="345" t="s">
        <v>2565</v>
      </c>
      <c r="B4705" s="345" t="s">
        <v>296</v>
      </c>
      <c r="C4705" s="346" t="s">
        <v>1766</v>
      </c>
      <c r="D4705" s="347">
        <v>75000</v>
      </c>
      <c r="E4705" s="503">
        <v>0</v>
      </c>
      <c r="F4705" s="499"/>
      <c r="G4705" s="347">
        <v>0</v>
      </c>
    </row>
    <row r="4706" spans="1:7" hidden="1" x14ac:dyDescent="0.25">
      <c r="A4706" s="327" t="s">
        <v>1254</v>
      </c>
      <c r="B4706" s="327" t="s">
        <v>2566</v>
      </c>
      <c r="C4706" s="328" t="s">
        <v>2567</v>
      </c>
      <c r="D4706" s="329">
        <v>50000</v>
      </c>
      <c r="E4706" s="507">
        <v>50000</v>
      </c>
      <c r="F4706" s="499"/>
      <c r="G4706" s="329">
        <v>100</v>
      </c>
    </row>
    <row r="4707" spans="1:7" hidden="1" x14ac:dyDescent="0.25">
      <c r="A4707" s="330" t="s">
        <v>349</v>
      </c>
      <c r="B4707" s="330" t="s">
        <v>350</v>
      </c>
      <c r="C4707" s="331" t="s">
        <v>351</v>
      </c>
      <c r="D4707" s="332">
        <v>50000</v>
      </c>
      <c r="E4707" s="504">
        <v>50000</v>
      </c>
      <c r="F4707" s="499"/>
      <c r="G4707" s="332">
        <v>100</v>
      </c>
    </row>
    <row r="4708" spans="1:7" hidden="1" x14ac:dyDescent="0.25">
      <c r="A4708" s="333" t="s">
        <v>349</v>
      </c>
      <c r="B4708" s="333" t="s">
        <v>62</v>
      </c>
      <c r="C4708" s="334" t="s">
        <v>351</v>
      </c>
      <c r="D4708" s="335">
        <v>50000</v>
      </c>
      <c r="E4708" s="505">
        <v>50000</v>
      </c>
      <c r="F4708" s="499"/>
      <c r="G4708" s="335">
        <v>100</v>
      </c>
    </row>
    <row r="4709" spans="1:7" hidden="1" x14ac:dyDescent="0.25">
      <c r="A4709" s="336" t="s">
        <v>352</v>
      </c>
      <c r="B4709" s="336" t="s">
        <v>353</v>
      </c>
      <c r="C4709" s="337" t="s">
        <v>339</v>
      </c>
      <c r="D4709" s="338">
        <v>50000</v>
      </c>
      <c r="E4709" s="498">
        <v>50000</v>
      </c>
      <c r="F4709" s="499"/>
      <c r="G4709" s="338">
        <v>100</v>
      </c>
    </row>
    <row r="4710" spans="1:7" hidden="1" x14ac:dyDescent="0.25">
      <c r="A4710" s="339" t="s">
        <v>324</v>
      </c>
      <c r="B4710" s="339" t="s">
        <v>354</v>
      </c>
      <c r="C4710" s="340" t="s">
        <v>24</v>
      </c>
      <c r="D4710" s="341">
        <v>50000</v>
      </c>
      <c r="E4710" s="506">
        <v>50000</v>
      </c>
      <c r="F4710" s="499"/>
      <c r="G4710" s="341">
        <v>100</v>
      </c>
    </row>
    <row r="4711" spans="1:7" hidden="1" x14ac:dyDescent="0.25">
      <c r="A4711" s="342" t="s">
        <v>324</v>
      </c>
      <c r="B4711" s="342" t="s">
        <v>366</v>
      </c>
      <c r="C4711" s="343" t="s">
        <v>38</v>
      </c>
      <c r="D4711" s="344">
        <v>50000</v>
      </c>
      <c r="E4711" s="502">
        <v>50000</v>
      </c>
      <c r="F4711" s="499"/>
      <c r="G4711" s="344">
        <v>100</v>
      </c>
    </row>
    <row r="4712" spans="1:7" hidden="1" x14ac:dyDescent="0.25">
      <c r="A4712" s="342" t="s">
        <v>324</v>
      </c>
      <c r="B4712" s="342" t="s">
        <v>429</v>
      </c>
      <c r="C4712" s="343" t="s">
        <v>110</v>
      </c>
      <c r="D4712" s="344">
        <v>50000</v>
      </c>
      <c r="E4712" s="502">
        <v>50000</v>
      </c>
      <c r="F4712" s="499"/>
      <c r="G4712" s="344">
        <v>100</v>
      </c>
    </row>
    <row r="4713" spans="1:7" hidden="1" x14ac:dyDescent="0.25">
      <c r="A4713" s="345" t="s">
        <v>2568</v>
      </c>
      <c r="B4713" s="345" t="s">
        <v>436</v>
      </c>
      <c r="C4713" s="346" t="s">
        <v>98</v>
      </c>
      <c r="D4713" s="347">
        <v>50000</v>
      </c>
      <c r="E4713" s="503">
        <v>50000</v>
      </c>
      <c r="F4713" s="499"/>
      <c r="G4713" s="347">
        <v>100</v>
      </c>
    </row>
    <row r="4714" spans="1:7" hidden="1" x14ac:dyDescent="0.25">
      <c r="A4714" s="327" t="s">
        <v>1254</v>
      </c>
      <c r="B4714" s="327" t="s">
        <v>2569</v>
      </c>
      <c r="C4714" s="328" t="s">
        <v>2570</v>
      </c>
      <c r="D4714" s="329">
        <v>0</v>
      </c>
      <c r="E4714" s="507">
        <v>0</v>
      </c>
      <c r="F4714" s="499"/>
      <c r="G4714" s="329">
        <v>0</v>
      </c>
    </row>
    <row r="4715" spans="1:7" hidden="1" x14ac:dyDescent="0.25">
      <c r="A4715" s="330" t="s">
        <v>349</v>
      </c>
      <c r="B4715" s="330" t="s">
        <v>350</v>
      </c>
      <c r="C4715" s="331" t="s">
        <v>351</v>
      </c>
      <c r="D4715" s="332">
        <v>0</v>
      </c>
      <c r="E4715" s="504">
        <v>0</v>
      </c>
      <c r="F4715" s="499"/>
      <c r="G4715" s="332">
        <v>0</v>
      </c>
    </row>
    <row r="4716" spans="1:7" hidden="1" x14ac:dyDescent="0.25">
      <c r="A4716" s="333" t="s">
        <v>349</v>
      </c>
      <c r="B4716" s="333" t="s">
        <v>62</v>
      </c>
      <c r="C4716" s="334" t="s">
        <v>351</v>
      </c>
      <c r="D4716" s="335">
        <v>0</v>
      </c>
      <c r="E4716" s="505">
        <v>0</v>
      </c>
      <c r="F4716" s="499"/>
      <c r="G4716" s="335">
        <v>0</v>
      </c>
    </row>
    <row r="4717" spans="1:7" hidden="1" x14ac:dyDescent="0.25">
      <c r="A4717" s="336" t="s">
        <v>352</v>
      </c>
      <c r="B4717" s="336" t="s">
        <v>353</v>
      </c>
      <c r="C4717" s="337" t="s">
        <v>339</v>
      </c>
      <c r="D4717" s="338">
        <v>0</v>
      </c>
      <c r="E4717" s="498">
        <v>0</v>
      </c>
      <c r="F4717" s="499"/>
      <c r="G4717" s="338">
        <v>0</v>
      </c>
    </row>
    <row r="4718" spans="1:7" hidden="1" x14ac:dyDescent="0.25">
      <c r="A4718" s="339" t="s">
        <v>324</v>
      </c>
      <c r="B4718" s="339" t="s">
        <v>354</v>
      </c>
      <c r="C4718" s="340" t="s">
        <v>24</v>
      </c>
      <c r="D4718" s="341">
        <v>0</v>
      </c>
      <c r="E4718" s="506">
        <v>0</v>
      </c>
      <c r="F4718" s="499"/>
      <c r="G4718" s="341">
        <v>0</v>
      </c>
    </row>
    <row r="4719" spans="1:7" hidden="1" x14ac:dyDescent="0.25">
      <c r="A4719" s="342" t="s">
        <v>324</v>
      </c>
      <c r="B4719" s="342" t="s">
        <v>366</v>
      </c>
      <c r="C4719" s="343" t="s">
        <v>38</v>
      </c>
      <c r="D4719" s="344">
        <v>0</v>
      </c>
      <c r="E4719" s="502">
        <v>0</v>
      </c>
      <c r="F4719" s="499"/>
      <c r="G4719" s="344">
        <v>0</v>
      </c>
    </row>
    <row r="4720" spans="1:7" hidden="1" x14ac:dyDescent="0.25">
      <c r="A4720" s="342" t="s">
        <v>324</v>
      </c>
      <c r="B4720" s="342" t="s">
        <v>401</v>
      </c>
      <c r="C4720" s="343" t="s">
        <v>104</v>
      </c>
      <c r="D4720" s="344">
        <v>0</v>
      </c>
      <c r="E4720" s="502">
        <v>0</v>
      </c>
      <c r="F4720" s="499"/>
      <c r="G4720" s="344">
        <v>0</v>
      </c>
    </row>
    <row r="4721" spans="1:7" hidden="1" x14ac:dyDescent="0.25">
      <c r="A4721" s="345" t="s">
        <v>2571</v>
      </c>
      <c r="B4721" s="345" t="s">
        <v>296</v>
      </c>
      <c r="C4721" s="346" t="s">
        <v>104</v>
      </c>
      <c r="D4721" s="347">
        <v>0</v>
      </c>
      <c r="E4721" s="503">
        <v>0</v>
      </c>
      <c r="F4721" s="499"/>
      <c r="G4721" s="347">
        <v>0</v>
      </c>
    </row>
    <row r="4722" spans="1:7" hidden="1" x14ac:dyDescent="0.25">
      <c r="A4722" s="327" t="s">
        <v>1254</v>
      </c>
      <c r="B4722" s="327" t="s">
        <v>2572</v>
      </c>
      <c r="C4722" s="328" t="s">
        <v>291</v>
      </c>
      <c r="D4722" s="329">
        <v>90000</v>
      </c>
      <c r="E4722" s="507">
        <v>16860.75</v>
      </c>
      <c r="F4722" s="499"/>
      <c r="G4722" s="329">
        <v>18.734166666666667</v>
      </c>
    </row>
    <row r="4723" spans="1:7" hidden="1" x14ac:dyDescent="0.25">
      <c r="A4723" s="330" t="s">
        <v>349</v>
      </c>
      <c r="B4723" s="330" t="s">
        <v>350</v>
      </c>
      <c r="C4723" s="331" t="s">
        <v>351</v>
      </c>
      <c r="D4723" s="332">
        <v>90000</v>
      </c>
      <c r="E4723" s="504">
        <v>16860.75</v>
      </c>
      <c r="F4723" s="499"/>
      <c r="G4723" s="332">
        <v>18.734166666666667</v>
      </c>
    </row>
    <row r="4724" spans="1:7" hidden="1" x14ac:dyDescent="0.25">
      <c r="A4724" s="333" t="s">
        <v>349</v>
      </c>
      <c r="B4724" s="333" t="s">
        <v>62</v>
      </c>
      <c r="C4724" s="334" t="s">
        <v>351</v>
      </c>
      <c r="D4724" s="335">
        <v>90000</v>
      </c>
      <c r="E4724" s="505">
        <v>16860.75</v>
      </c>
      <c r="F4724" s="499"/>
      <c r="G4724" s="335">
        <v>18.734166666666667</v>
      </c>
    </row>
    <row r="4725" spans="1:7" hidden="1" x14ac:dyDescent="0.25">
      <c r="A4725" s="336" t="s">
        <v>352</v>
      </c>
      <c r="B4725" s="336" t="s">
        <v>1288</v>
      </c>
      <c r="C4725" s="337" t="s">
        <v>1289</v>
      </c>
      <c r="D4725" s="338">
        <v>12000</v>
      </c>
      <c r="E4725" s="498">
        <v>11063.25</v>
      </c>
      <c r="F4725" s="499"/>
      <c r="G4725" s="338">
        <v>92.193749999999994</v>
      </c>
    </row>
    <row r="4726" spans="1:7" hidden="1" x14ac:dyDescent="0.25">
      <c r="A4726" s="339" t="s">
        <v>324</v>
      </c>
      <c r="B4726" s="339" t="s">
        <v>354</v>
      </c>
      <c r="C4726" s="340" t="s">
        <v>24</v>
      </c>
      <c r="D4726" s="341">
        <v>12000</v>
      </c>
      <c r="E4726" s="506">
        <v>11063.25</v>
      </c>
      <c r="F4726" s="499"/>
      <c r="G4726" s="341">
        <v>92.193749999999994</v>
      </c>
    </row>
    <row r="4727" spans="1:7" hidden="1" x14ac:dyDescent="0.25">
      <c r="A4727" s="342" t="s">
        <v>324</v>
      </c>
      <c r="B4727" s="342" t="s">
        <v>562</v>
      </c>
      <c r="C4727" s="343" t="s">
        <v>563</v>
      </c>
      <c r="D4727" s="344">
        <v>12000</v>
      </c>
      <c r="E4727" s="502">
        <v>11063.25</v>
      </c>
      <c r="F4727" s="499"/>
      <c r="G4727" s="344">
        <v>92.193749999999994</v>
      </c>
    </row>
    <row r="4728" spans="1:7" hidden="1" x14ac:dyDescent="0.25">
      <c r="A4728" s="342" t="s">
        <v>324</v>
      </c>
      <c r="B4728" s="342" t="s">
        <v>564</v>
      </c>
      <c r="C4728" s="343" t="s">
        <v>565</v>
      </c>
      <c r="D4728" s="344">
        <v>12000</v>
      </c>
      <c r="E4728" s="502">
        <v>11063.25</v>
      </c>
      <c r="F4728" s="499"/>
      <c r="G4728" s="344">
        <v>92.193749999999994</v>
      </c>
    </row>
    <row r="4729" spans="1:7" hidden="1" x14ac:dyDescent="0.25">
      <c r="A4729" s="345" t="s">
        <v>2573</v>
      </c>
      <c r="B4729" s="345" t="s">
        <v>567</v>
      </c>
      <c r="C4729" s="346" t="s">
        <v>246</v>
      </c>
      <c r="D4729" s="347">
        <v>12000</v>
      </c>
      <c r="E4729" s="503">
        <v>11063.25</v>
      </c>
      <c r="F4729" s="499"/>
      <c r="G4729" s="347">
        <v>92.193749999999994</v>
      </c>
    </row>
    <row r="4730" spans="1:7" hidden="1" x14ac:dyDescent="0.25">
      <c r="A4730" s="336" t="s">
        <v>352</v>
      </c>
      <c r="B4730" s="336" t="s">
        <v>967</v>
      </c>
      <c r="C4730" s="337" t="s">
        <v>968</v>
      </c>
      <c r="D4730" s="338">
        <v>12000</v>
      </c>
      <c r="E4730" s="498">
        <v>5797.5</v>
      </c>
      <c r="F4730" s="499"/>
      <c r="G4730" s="338">
        <v>48.3125</v>
      </c>
    </row>
    <row r="4731" spans="1:7" hidden="1" x14ac:dyDescent="0.25">
      <c r="A4731" s="339" t="s">
        <v>324</v>
      </c>
      <c r="B4731" s="339" t="s">
        <v>354</v>
      </c>
      <c r="C4731" s="340" t="s">
        <v>24</v>
      </c>
      <c r="D4731" s="341">
        <v>12000</v>
      </c>
      <c r="E4731" s="506">
        <v>5797.5</v>
      </c>
      <c r="F4731" s="499"/>
      <c r="G4731" s="341">
        <v>48.3125</v>
      </c>
    </row>
    <row r="4732" spans="1:7" hidden="1" x14ac:dyDescent="0.25">
      <c r="A4732" s="342" t="s">
        <v>324</v>
      </c>
      <c r="B4732" s="342" t="s">
        <v>562</v>
      </c>
      <c r="C4732" s="343" t="s">
        <v>563</v>
      </c>
      <c r="D4732" s="344">
        <v>12000</v>
      </c>
      <c r="E4732" s="502">
        <v>5797.5</v>
      </c>
      <c r="F4732" s="499"/>
      <c r="G4732" s="344">
        <v>48.3125</v>
      </c>
    </row>
    <row r="4733" spans="1:7" hidden="1" x14ac:dyDescent="0.25">
      <c r="A4733" s="342" t="s">
        <v>324</v>
      </c>
      <c r="B4733" s="342" t="s">
        <v>564</v>
      </c>
      <c r="C4733" s="343" t="s">
        <v>565</v>
      </c>
      <c r="D4733" s="344">
        <v>12000</v>
      </c>
      <c r="E4733" s="502">
        <v>5797.5</v>
      </c>
      <c r="F4733" s="499"/>
      <c r="G4733" s="344">
        <v>48.3125</v>
      </c>
    </row>
    <row r="4734" spans="1:7" hidden="1" x14ac:dyDescent="0.25">
      <c r="A4734" s="345" t="s">
        <v>2574</v>
      </c>
      <c r="B4734" s="345" t="s">
        <v>567</v>
      </c>
      <c r="C4734" s="346" t="s">
        <v>246</v>
      </c>
      <c r="D4734" s="347">
        <v>12000</v>
      </c>
      <c r="E4734" s="503">
        <v>5797.5</v>
      </c>
      <c r="F4734" s="499"/>
      <c r="G4734" s="347">
        <v>48.3125</v>
      </c>
    </row>
    <row r="4735" spans="1:7" hidden="1" x14ac:dyDescent="0.25">
      <c r="A4735" s="336" t="s">
        <v>352</v>
      </c>
      <c r="B4735" s="336" t="s">
        <v>353</v>
      </c>
      <c r="C4735" s="337" t="s">
        <v>339</v>
      </c>
      <c r="D4735" s="338">
        <v>66000</v>
      </c>
      <c r="E4735" s="498">
        <v>0</v>
      </c>
      <c r="F4735" s="499"/>
      <c r="G4735" s="338">
        <v>0</v>
      </c>
    </row>
    <row r="4736" spans="1:7" hidden="1" x14ac:dyDescent="0.25">
      <c r="A4736" s="339" t="s">
        <v>324</v>
      </c>
      <c r="B4736" s="339" t="s">
        <v>354</v>
      </c>
      <c r="C4736" s="340" t="s">
        <v>24</v>
      </c>
      <c r="D4736" s="341">
        <v>66000</v>
      </c>
      <c r="E4736" s="506">
        <v>0</v>
      </c>
      <c r="F4736" s="499"/>
      <c r="G4736" s="341">
        <v>0</v>
      </c>
    </row>
    <row r="4737" spans="1:7" hidden="1" x14ac:dyDescent="0.25">
      <c r="A4737" s="342" t="s">
        <v>324</v>
      </c>
      <c r="B4737" s="342" t="s">
        <v>562</v>
      </c>
      <c r="C4737" s="343" t="s">
        <v>563</v>
      </c>
      <c r="D4737" s="344">
        <v>66000</v>
      </c>
      <c r="E4737" s="502">
        <v>0</v>
      </c>
      <c r="F4737" s="499"/>
      <c r="G4737" s="344">
        <v>0</v>
      </c>
    </row>
    <row r="4738" spans="1:7" hidden="1" x14ac:dyDescent="0.25">
      <c r="A4738" s="342" t="s">
        <v>324</v>
      </c>
      <c r="B4738" s="342" t="s">
        <v>564</v>
      </c>
      <c r="C4738" s="343" t="s">
        <v>565</v>
      </c>
      <c r="D4738" s="344">
        <v>66000</v>
      </c>
      <c r="E4738" s="502">
        <v>0</v>
      </c>
      <c r="F4738" s="499"/>
      <c r="G4738" s="344">
        <v>0</v>
      </c>
    </row>
    <row r="4739" spans="1:7" hidden="1" x14ac:dyDescent="0.25">
      <c r="A4739" s="345" t="s">
        <v>2575</v>
      </c>
      <c r="B4739" s="345" t="s">
        <v>567</v>
      </c>
      <c r="C4739" s="346" t="s">
        <v>246</v>
      </c>
      <c r="D4739" s="347">
        <v>66000</v>
      </c>
      <c r="E4739" s="503">
        <v>0</v>
      </c>
      <c r="F4739" s="499"/>
      <c r="G4739" s="347">
        <v>0</v>
      </c>
    </row>
    <row r="4740" spans="1:7" x14ac:dyDescent="0.25">
      <c r="A4740" s="324" t="s">
        <v>345</v>
      </c>
      <c r="B4740" s="324" t="s">
        <v>1615</v>
      </c>
      <c r="C4740" s="325" t="s">
        <v>149</v>
      </c>
      <c r="D4740" s="326">
        <v>8224603.8399999999</v>
      </c>
      <c r="E4740" s="508">
        <v>5826085.3200000003</v>
      </c>
      <c r="F4740" s="499"/>
      <c r="G4740" s="326">
        <v>70.837275975106422</v>
      </c>
    </row>
    <row r="4741" spans="1:7" x14ac:dyDescent="0.25">
      <c r="A4741" s="327" t="s">
        <v>1254</v>
      </c>
      <c r="B4741" s="327" t="s">
        <v>1255</v>
      </c>
      <c r="C4741" s="328" t="s">
        <v>151</v>
      </c>
      <c r="D4741" s="329">
        <v>6812831.8600000003</v>
      </c>
      <c r="E4741" s="507">
        <v>4414313.34</v>
      </c>
      <c r="F4741" s="499"/>
      <c r="G4741" s="329">
        <v>64.794103695962932</v>
      </c>
    </row>
    <row r="4742" spans="1:7" x14ac:dyDescent="0.25">
      <c r="A4742" s="330" t="s">
        <v>349</v>
      </c>
      <c r="B4742" s="330" t="s">
        <v>350</v>
      </c>
      <c r="C4742" s="331" t="s">
        <v>351</v>
      </c>
      <c r="D4742" s="332">
        <v>3355550.86</v>
      </c>
      <c r="E4742" s="504">
        <v>957032.34</v>
      </c>
      <c r="F4742" s="499"/>
      <c r="G4742" s="332">
        <v>28.520871234835045</v>
      </c>
    </row>
    <row r="4743" spans="1:7" x14ac:dyDescent="0.25">
      <c r="A4743" s="333" t="s">
        <v>349</v>
      </c>
      <c r="B4743" s="333" t="s">
        <v>62</v>
      </c>
      <c r="C4743" s="334" t="s">
        <v>351</v>
      </c>
      <c r="D4743" s="335">
        <v>3355550.86</v>
      </c>
      <c r="E4743" s="505">
        <v>957032.34</v>
      </c>
      <c r="F4743" s="499"/>
      <c r="G4743" s="335">
        <v>28.520871234835045</v>
      </c>
    </row>
    <row r="4744" spans="1:7" hidden="1" x14ac:dyDescent="0.25">
      <c r="A4744" s="336" t="s">
        <v>352</v>
      </c>
      <c r="B4744" s="336" t="s">
        <v>411</v>
      </c>
      <c r="C4744" s="337" t="s">
        <v>412</v>
      </c>
      <c r="D4744" s="338">
        <v>0</v>
      </c>
      <c r="E4744" s="498">
        <v>0</v>
      </c>
      <c r="F4744" s="499"/>
      <c r="G4744" s="338">
        <v>0</v>
      </c>
    </row>
    <row r="4745" spans="1:7" hidden="1" x14ac:dyDescent="0.25">
      <c r="A4745" s="339" t="s">
        <v>324</v>
      </c>
      <c r="B4745" s="339" t="s">
        <v>1163</v>
      </c>
      <c r="C4745" s="340" t="s">
        <v>26</v>
      </c>
      <c r="D4745" s="341">
        <v>0</v>
      </c>
      <c r="E4745" s="506">
        <v>0</v>
      </c>
      <c r="F4745" s="499"/>
      <c r="G4745" s="341">
        <v>0</v>
      </c>
    </row>
    <row r="4746" spans="1:7" hidden="1" x14ac:dyDescent="0.25">
      <c r="A4746" s="342" t="s">
        <v>324</v>
      </c>
      <c r="B4746" s="342" t="s">
        <v>1164</v>
      </c>
      <c r="C4746" s="343" t="s">
        <v>1165</v>
      </c>
      <c r="D4746" s="344">
        <v>0</v>
      </c>
      <c r="E4746" s="502">
        <v>0</v>
      </c>
      <c r="F4746" s="499"/>
      <c r="G4746" s="344">
        <v>0</v>
      </c>
    </row>
    <row r="4747" spans="1:7" hidden="1" x14ac:dyDescent="0.25">
      <c r="A4747" s="342" t="s">
        <v>324</v>
      </c>
      <c r="B4747" s="342" t="s">
        <v>2576</v>
      </c>
      <c r="C4747" s="343" t="s">
        <v>171</v>
      </c>
      <c r="D4747" s="344">
        <v>0</v>
      </c>
      <c r="E4747" s="502">
        <v>0</v>
      </c>
      <c r="F4747" s="499"/>
      <c r="G4747" s="344">
        <v>0</v>
      </c>
    </row>
    <row r="4748" spans="1:7" hidden="1" x14ac:dyDescent="0.25">
      <c r="A4748" s="345" t="s">
        <v>2577</v>
      </c>
      <c r="B4748" s="345" t="s">
        <v>306</v>
      </c>
      <c r="C4748" s="346" t="s">
        <v>173</v>
      </c>
      <c r="D4748" s="347">
        <v>0</v>
      </c>
      <c r="E4748" s="503">
        <v>0</v>
      </c>
      <c r="F4748" s="499"/>
      <c r="G4748" s="347">
        <v>0</v>
      </c>
    </row>
    <row r="4749" spans="1:7" x14ac:dyDescent="0.25">
      <c r="A4749" s="336" t="s">
        <v>352</v>
      </c>
      <c r="B4749" s="336" t="s">
        <v>477</v>
      </c>
      <c r="C4749" s="337" t="s">
        <v>478</v>
      </c>
      <c r="D4749" s="338">
        <v>0</v>
      </c>
      <c r="E4749" s="498">
        <v>0</v>
      </c>
      <c r="F4749" s="499"/>
      <c r="G4749" s="338">
        <v>0</v>
      </c>
    </row>
    <row r="4750" spans="1:7" x14ac:dyDescent="0.25">
      <c r="A4750" s="339" t="s">
        <v>324</v>
      </c>
      <c r="B4750" s="339" t="s">
        <v>1163</v>
      </c>
      <c r="C4750" s="340" t="s">
        <v>26</v>
      </c>
      <c r="D4750" s="341">
        <v>0</v>
      </c>
      <c r="E4750" s="506">
        <v>0</v>
      </c>
      <c r="F4750" s="499"/>
      <c r="G4750" s="341">
        <v>0</v>
      </c>
    </row>
    <row r="4751" spans="1:7" x14ac:dyDescent="0.25">
      <c r="A4751" s="342" t="s">
        <v>324</v>
      </c>
      <c r="B4751" s="342" t="s">
        <v>1164</v>
      </c>
      <c r="C4751" s="343" t="s">
        <v>1165</v>
      </c>
      <c r="D4751" s="344">
        <v>0</v>
      </c>
      <c r="E4751" s="502">
        <v>0</v>
      </c>
      <c r="F4751" s="499"/>
      <c r="G4751" s="344">
        <v>0</v>
      </c>
    </row>
    <row r="4752" spans="1:7" x14ac:dyDescent="0.25">
      <c r="A4752" s="342" t="s">
        <v>324</v>
      </c>
      <c r="B4752" s="342" t="s">
        <v>2576</v>
      </c>
      <c r="C4752" s="343" t="s">
        <v>171</v>
      </c>
      <c r="D4752" s="344">
        <v>0</v>
      </c>
      <c r="E4752" s="502">
        <v>0</v>
      </c>
      <c r="F4752" s="499"/>
      <c r="G4752" s="344">
        <v>0</v>
      </c>
    </row>
    <row r="4753" spans="1:7" x14ac:dyDescent="0.25">
      <c r="A4753" s="345" t="s">
        <v>2578</v>
      </c>
      <c r="B4753" s="345" t="s">
        <v>306</v>
      </c>
      <c r="C4753" s="346" t="s">
        <v>173</v>
      </c>
      <c r="D4753" s="347">
        <v>0</v>
      </c>
      <c r="E4753" s="503">
        <v>0</v>
      </c>
      <c r="F4753" s="499"/>
      <c r="G4753" s="347">
        <v>0</v>
      </c>
    </row>
    <row r="4754" spans="1:7" hidden="1" x14ac:dyDescent="0.25">
      <c r="A4754" s="336" t="s">
        <v>352</v>
      </c>
      <c r="B4754" s="336" t="s">
        <v>399</v>
      </c>
      <c r="C4754" s="337" t="s">
        <v>400</v>
      </c>
      <c r="D4754" s="338">
        <v>0</v>
      </c>
      <c r="E4754" s="498">
        <v>0</v>
      </c>
      <c r="F4754" s="499"/>
      <c r="G4754" s="338">
        <v>0</v>
      </c>
    </row>
    <row r="4755" spans="1:7" hidden="1" x14ac:dyDescent="0.25">
      <c r="A4755" s="339" t="s">
        <v>324</v>
      </c>
      <c r="B4755" s="339" t="s">
        <v>1163</v>
      </c>
      <c r="C4755" s="340" t="s">
        <v>26</v>
      </c>
      <c r="D4755" s="341">
        <v>0</v>
      </c>
      <c r="E4755" s="506">
        <v>0</v>
      </c>
      <c r="F4755" s="499"/>
      <c r="G4755" s="341">
        <v>0</v>
      </c>
    </row>
    <row r="4756" spans="1:7" hidden="1" x14ac:dyDescent="0.25">
      <c r="A4756" s="342" t="s">
        <v>324</v>
      </c>
      <c r="B4756" s="342" t="s">
        <v>1164</v>
      </c>
      <c r="C4756" s="343" t="s">
        <v>1165</v>
      </c>
      <c r="D4756" s="344">
        <v>0</v>
      </c>
      <c r="E4756" s="502">
        <v>0</v>
      </c>
      <c r="F4756" s="499"/>
      <c r="G4756" s="344">
        <v>0</v>
      </c>
    </row>
    <row r="4757" spans="1:7" hidden="1" x14ac:dyDescent="0.25">
      <c r="A4757" s="342" t="s">
        <v>324</v>
      </c>
      <c r="B4757" s="342" t="s">
        <v>2576</v>
      </c>
      <c r="C4757" s="343" t="s">
        <v>171</v>
      </c>
      <c r="D4757" s="344">
        <v>0</v>
      </c>
      <c r="E4757" s="502">
        <v>0</v>
      </c>
      <c r="F4757" s="499"/>
      <c r="G4757" s="344">
        <v>0</v>
      </c>
    </row>
    <row r="4758" spans="1:7" hidden="1" x14ac:dyDescent="0.25">
      <c r="A4758" s="345" t="s">
        <v>2579</v>
      </c>
      <c r="B4758" s="345" t="s">
        <v>306</v>
      </c>
      <c r="C4758" s="346" t="s">
        <v>173</v>
      </c>
      <c r="D4758" s="347">
        <v>0</v>
      </c>
      <c r="E4758" s="503">
        <v>0</v>
      </c>
      <c r="F4758" s="499"/>
      <c r="G4758" s="347">
        <v>0</v>
      </c>
    </row>
    <row r="4759" spans="1:7" hidden="1" x14ac:dyDescent="0.25">
      <c r="A4759" s="336" t="s">
        <v>352</v>
      </c>
      <c r="B4759" s="336" t="s">
        <v>541</v>
      </c>
      <c r="C4759" s="337" t="s">
        <v>542</v>
      </c>
      <c r="D4759" s="338">
        <v>0</v>
      </c>
      <c r="E4759" s="498">
        <v>7500</v>
      </c>
      <c r="F4759" s="499"/>
      <c r="G4759" s="338">
        <v>0</v>
      </c>
    </row>
    <row r="4760" spans="1:7" hidden="1" x14ac:dyDescent="0.25">
      <c r="A4760" s="339" t="s">
        <v>324</v>
      </c>
      <c r="B4760" s="339" t="s">
        <v>1163</v>
      </c>
      <c r="C4760" s="340" t="s">
        <v>26</v>
      </c>
      <c r="D4760" s="341">
        <v>0</v>
      </c>
      <c r="E4760" s="506">
        <v>7500</v>
      </c>
      <c r="F4760" s="499"/>
      <c r="G4760" s="341">
        <v>0</v>
      </c>
    </row>
    <row r="4761" spans="1:7" hidden="1" x14ac:dyDescent="0.25">
      <c r="A4761" s="342" t="s">
        <v>324</v>
      </c>
      <c r="B4761" s="342" t="s">
        <v>1164</v>
      </c>
      <c r="C4761" s="343" t="s">
        <v>1165</v>
      </c>
      <c r="D4761" s="344">
        <v>0</v>
      </c>
      <c r="E4761" s="502">
        <v>7500</v>
      </c>
      <c r="F4761" s="499"/>
      <c r="G4761" s="344">
        <v>0</v>
      </c>
    </row>
    <row r="4762" spans="1:7" hidden="1" x14ac:dyDescent="0.25">
      <c r="A4762" s="342" t="s">
        <v>324</v>
      </c>
      <c r="B4762" s="342" t="s">
        <v>2576</v>
      </c>
      <c r="C4762" s="343" t="s">
        <v>171</v>
      </c>
      <c r="D4762" s="344">
        <v>0</v>
      </c>
      <c r="E4762" s="502">
        <v>7500</v>
      </c>
      <c r="F4762" s="499"/>
      <c r="G4762" s="344">
        <v>0</v>
      </c>
    </row>
    <row r="4763" spans="1:7" hidden="1" x14ac:dyDescent="0.25">
      <c r="A4763" s="345" t="s">
        <v>2580</v>
      </c>
      <c r="B4763" s="345" t="s">
        <v>306</v>
      </c>
      <c r="C4763" s="346" t="s">
        <v>173</v>
      </c>
      <c r="D4763" s="347">
        <v>0</v>
      </c>
      <c r="E4763" s="503">
        <v>7500</v>
      </c>
      <c r="F4763" s="499"/>
      <c r="G4763" s="347">
        <v>0</v>
      </c>
    </row>
    <row r="4764" spans="1:7" hidden="1" x14ac:dyDescent="0.25">
      <c r="A4764" s="336" t="s">
        <v>352</v>
      </c>
      <c r="B4764" s="336" t="s">
        <v>569</v>
      </c>
      <c r="C4764" s="337" t="s">
        <v>570</v>
      </c>
      <c r="D4764" s="338">
        <v>0</v>
      </c>
      <c r="E4764" s="498">
        <v>0</v>
      </c>
      <c r="F4764" s="499"/>
      <c r="G4764" s="338">
        <v>0</v>
      </c>
    </row>
    <row r="4765" spans="1:7" hidden="1" x14ac:dyDescent="0.25">
      <c r="A4765" s="339" t="s">
        <v>324</v>
      </c>
      <c r="B4765" s="339" t="s">
        <v>1163</v>
      </c>
      <c r="C4765" s="340" t="s">
        <v>26</v>
      </c>
      <c r="D4765" s="341">
        <v>0</v>
      </c>
      <c r="E4765" s="506">
        <v>0</v>
      </c>
      <c r="F4765" s="499"/>
      <c r="G4765" s="341">
        <v>0</v>
      </c>
    </row>
    <row r="4766" spans="1:7" hidden="1" x14ac:dyDescent="0.25">
      <c r="A4766" s="342" t="s">
        <v>324</v>
      </c>
      <c r="B4766" s="342" t="s">
        <v>1164</v>
      </c>
      <c r="C4766" s="343" t="s">
        <v>1165</v>
      </c>
      <c r="D4766" s="344">
        <v>0</v>
      </c>
      <c r="E4766" s="502">
        <v>0</v>
      </c>
      <c r="F4766" s="499"/>
      <c r="G4766" s="344">
        <v>0</v>
      </c>
    </row>
    <row r="4767" spans="1:7" hidden="1" x14ac:dyDescent="0.25">
      <c r="A4767" s="342" t="s">
        <v>324</v>
      </c>
      <c r="B4767" s="342" t="s">
        <v>2576</v>
      </c>
      <c r="C4767" s="343" t="s">
        <v>171</v>
      </c>
      <c r="D4767" s="344">
        <v>0</v>
      </c>
      <c r="E4767" s="502">
        <v>0</v>
      </c>
      <c r="F4767" s="499"/>
      <c r="G4767" s="344">
        <v>0</v>
      </c>
    </row>
    <row r="4768" spans="1:7" hidden="1" x14ac:dyDescent="0.25">
      <c r="A4768" s="345" t="s">
        <v>2581</v>
      </c>
      <c r="B4768" s="345" t="s">
        <v>306</v>
      </c>
      <c r="C4768" s="346" t="s">
        <v>173</v>
      </c>
      <c r="D4768" s="347">
        <v>0</v>
      </c>
      <c r="E4768" s="503">
        <v>0</v>
      </c>
      <c r="F4768" s="499"/>
      <c r="G4768" s="347">
        <v>0</v>
      </c>
    </row>
    <row r="4769" spans="1:7" hidden="1" x14ac:dyDescent="0.25">
      <c r="A4769" s="336" t="s">
        <v>352</v>
      </c>
      <c r="B4769" s="336" t="s">
        <v>634</v>
      </c>
      <c r="C4769" s="337" t="s">
        <v>635</v>
      </c>
      <c r="D4769" s="338">
        <v>0</v>
      </c>
      <c r="E4769" s="498">
        <v>21066</v>
      </c>
      <c r="F4769" s="499"/>
      <c r="G4769" s="338">
        <v>0</v>
      </c>
    </row>
    <row r="4770" spans="1:7" hidden="1" x14ac:dyDescent="0.25">
      <c r="A4770" s="339" t="s">
        <v>324</v>
      </c>
      <c r="B4770" s="339" t="s">
        <v>1163</v>
      </c>
      <c r="C4770" s="340" t="s">
        <v>26</v>
      </c>
      <c r="D4770" s="341">
        <v>0</v>
      </c>
      <c r="E4770" s="506">
        <v>21066</v>
      </c>
      <c r="F4770" s="499"/>
      <c r="G4770" s="341">
        <v>0</v>
      </c>
    </row>
    <row r="4771" spans="1:7" hidden="1" x14ac:dyDescent="0.25">
      <c r="A4771" s="342" t="s">
        <v>324</v>
      </c>
      <c r="B4771" s="342" t="s">
        <v>1164</v>
      </c>
      <c r="C4771" s="343" t="s">
        <v>1165</v>
      </c>
      <c r="D4771" s="344">
        <v>0</v>
      </c>
      <c r="E4771" s="502">
        <v>21066</v>
      </c>
      <c r="F4771" s="499"/>
      <c r="G4771" s="344">
        <v>0</v>
      </c>
    </row>
    <row r="4772" spans="1:7" hidden="1" x14ac:dyDescent="0.25">
      <c r="A4772" s="342" t="s">
        <v>324</v>
      </c>
      <c r="B4772" s="342" t="s">
        <v>2576</v>
      </c>
      <c r="C4772" s="343" t="s">
        <v>171</v>
      </c>
      <c r="D4772" s="344">
        <v>0</v>
      </c>
      <c r="E4772" s="502">
        <v>21066</v>
      </c>
      <c r="F4772" s="499"/>
      <c r="G4772" s="344">
        <v>0</v>
      </c>
    </row>
    <row r="4773" spans="1:7" hidden="1" x14ac:dyDescent="0.25">
      <c r="A4773" s="345" t="s">
        <v>2582</v>
      </c>
      <c r="B4773" s="345" t="s">
        <v>308</v>
      </c>
      <c r="C4773" s="346" t="s">
        <v>198</v>
      </c>
      <c r="D4773" s="347">
        <v>0</v>
      </c>
      <c r="E4773" s="503">
        <v>21066</v>
      </c>
      <c r="F4773" s="499"/>
      <c r="G4773" s="347">
        <v>0</v>
      </c>
    </row>
    <row r="4774" spans="1:7" hidden="1" x14ac:dyDescent="0.25">
      <c r="A4774" s="336" t="s">
        <v>352</v>
      </c>
      <c r="B4774" s="336" t="s">
        <v>657</v>
      </c>
      <c r="C4774" s="337" t="s">
        <v>658</v>
      </c>
      <c r="D4774" s="338">
        <v>0</v>
      </c>
      <c r="E4774" s="498">
        <v>0</v>
      </c>
      <c r="F4774" s="499"/>
      <c r="G4774" s="338">
        <v>0</v>
      </c>
    </row>
    <row r="4775" spans="1:7" hidden="1" x14ac:dyDescent="0.25">
      <c r="A4775" s="339" t="s">
        <v>324</v>
      </c>
      <c r="B4775" s="339" t="s">
        <v>1163</v>
      </c>
      <c r="C4775" s="340" t="s">
        <v>26</v>
      </c>
      <c r="D4775" s="341">
        <v>0</v>
      </c>
      <c r="E4775" s="506">
        <v>0</v>
      </c>
      <c r="F4775" s="499"/>
      <c r="G4775" s="341">
        <v>0</v>
      </c>
    </row>
    <row r="4776" spans="1:7" hidden="1" x14ac:dyDescent="0.25">
      <c r="A4776" s="342" t="s">
        <v>324</v>
      </c>
      <c r="B4776" s="342" t="s">
        <v>1164</v>
      </c>
      <c r="C4776" s="343" t="s">
        <v>1165</v>
      </c>
      <c r="D4776" s="344">
        <v>0</v>
      </c>
      <c r="E4776" s="502">
        <v>0</v>
      </c>
      <c r="F4776" s="499"/>
      <c r="G4776" s="344">
        <v>0</v>
      </c>
    </row>
    <row r="4777" spans="1:7" hidden="1" x14ac:dyDescent="0.25">
      <c r="A4777" s="342" t="s">
        <v>324</v>
      </c>
      <c r="B4777" s="342" t="s">
        <v>2576</v>
      </c>
      <c r="C4777" s="343" t="s">
        <v>171</v>
      </c>
      <c r="D4777" s="344">
        <v>0</v>
      </c>
      <c r="E4777" s="502">
        <v>0</v>
      </c>
      <c r="F4777" s="499"/>
      <c r="G4777" s="344">
        <v>0</v>
      </c>
    </row>
    <row r="4778" spans="1:7" hidden="1" x14ac:dyDescent="0.25">
      <c r="A4778" s="345" t="s">
        <v>2583</v>
      </c>
      <c r="B4778" s="345" t="s">
        <v>306</v>
      </c>
      <c r="C4778" s="346" t="s">
        <v>173</v>
      </c>
      <c r="D4778" s="347">
        <v>0</v>
      </c>
      <c r="E4778" s="503">
        <v>0</v>
      </c>
      <c r="F4778" s="499"/>
      <c r="G4778" s="347">
        <v>0</v>
      </c>
    </row>
    <row r="4779" spans="1:7" hidden="1" x14ac:dyDescent="0.25">
      <c r="A4779" s="336" t="s">
        <v>352</v>
      </c>
      <c r="B4779" s="336" t="s">
        <v>676</v>
      </c>
      <c r="C4779" s="337" t="s">
        <v>677</v>
      </c>
      <c r="D4779" s="338">
        <v>0</v>
      </c>
      <c r="E4779" s="498">
        <v>0</v>
      </c>
      <c r="F4779" s="499"/>
      <c r="G4779" s="338">
        <v>0</v>
      </c>
    </row>
    <row r="4780" spans="1:7" hidden="1" x14ac:dyDescent="0.25">
      <c r="A4780" s="339" t="s">
        <v>324</v>
      </c>
      <c r="B4780" s="339" t="s">
        <v>1163</v>
      </c>
      <c r="C4780" s="340" t="s">
        <v>26</v>
      </c>
      <c r="D4780" s="341">
        <v>0</v>
      </c>
      <c r="E4780" s="506">
        <v>0</v>
      </c>
      <c r="F4780" s="499"/>
      <c r="G4780" s="341">
        <v>0</v>
      </c>
    </row>
    <row r="4781" spans="1:7" hidden="1" x14ac:dyDescent="0.25">
      <c r="A4781" s="342" t="s">
        <v>324</v>
      </c>
      <c r="B4781" s="342" t="s">
        <v>1164</v>
      </c>
      <c r="C4781" s="343" t="s">
        <v>1165</v>
      </c>
      <c r="D4781" s="344">
        <v>0</v>
      </c>
      <c r="E4781" s="502">
        <v>0</v>
      </c>
      <c r="F4781" s="499"/>
      <c r="G4781" s="344">
        <v>0</v>
      </c>
    </row>
    <row r="4782" spans="1:7" hidden="1" x14ac:dyDescent="0.25">
      <c r="A4782" s="342" t="s">
        <v>324</v>
      </c>
      <c r="B4782" s="342" t="s">
        <v>2576</v>
      </c>
      <c r="C4782" s="343" t="s">
        <v>171</v>
      </c>
      <c r="D4782" s="344">
        <v>0</v>
      </c>
      <c r="E4782" s="502">
        <v>0</v>
      </c>
      <c r="F4782" s="499"/>
      <c r="G4782" s="344">
        <v>0</v>
      </c>
    </row>
    <row r="4783" spans="1:7" hidden="1" x14ac:dyDescent="0.25">
      <c r="A4783" s="345" t="s">
        <v>2584</v>
      </c>
      <c r="B4783" s="345" t="s">
        <v>306</v>
      </c>
      <c r="C4783" s="346" t="s">
        <v>173</v>
      </c>
      <c r="D4783" s="347">
        <v>0</v>
      </c>
      <c r="E4783" s="503">
        <v>0</v>
      </c>
      <c r="F4783" s="499"/>
      <c r="G4783" s="347">
        <v>0</v>
      </c>
    </row>
    <row r="4784" spans="1:7" hidden="1" x14ac:dyDescent="0.25">
      <c r="A4784" s="336" t="s">
        <v>352</v>
      </c>
      <c r="B4784" s="336" t="s">
        <v>691</v>
      </c>
      <c r="C4784" s="337" t="s">
        <v>692</v>
      </c>
      <c r="D4784" s="338">
        <v>0</v>
      </c>
      <c r="E4784" s="498">
        <v>0</v>
      </c>
      <c r="F4784" s="499"/>
      <c r="G4784" s="338">
        <v>0</v>
      </c>
    </row>
    <row r="4785" spans="1:7" hidden="1" x14ac:dyDescent="0.25">
      <c r="A4785" s="339" t="s">
        <v>324</v>
      </c>
      <c r="B4785" s="339" t="s">
        <v>1163</v>
      </c>
      <c r="C4785" s="340" t="s">
        <v>26</v>
      </c>
      <c r="D4785" s="341">
        <v>0</v>
      </c>
      <c r="E4785" s="506">
        <v>0</v>
      </c>
      <c r="F4785" s="499"/>
      <c r="G4785" s="341">
        <v>0</v>
      </c>
    </row>
    <row r="4786" spans="1:7" hidden="1" x14ac:dyDescent="0.25">
      <c r="A4786" s="342" t="s">
        <v>324</v>
      </c>
      <c r="B4786" s="342" t="s">
        <v>1164</v>
      </c>
      <c r="C4786" s="343" t="s">
        <v>1165</v>
      </c>
      <c r="D4786" s="344">
        <v>0</v>
      </c>
      <c r="E4786" s="502">
        <v>0</v>
      </c>
      <c r="F4786" s="499"/>
      <c r="G4786" s="344">
        <v>0</v>
      </c>
    </row>
    <row r="4787" spans="1:7" hidden="1" x14ac:dyDescent="0.25">
      <c r="A4787" s="342" t="s">
        <v>324</v>
      </c>
      <c r="B4787" s="342" t="s">
        <v>2576</v>
      </c>
      <c r="C4787" s="343" t="s">
        <v>171</v>
      </c>
      <c r="D4787" s="344">
        <v>0</v>
      </c>
      <c r="E4787" s="502">
        <v>0</v>
      </c>
      <c r="F4787" s="499"/>
      <c r="G4787" s="344">
        <v>0</v>
      </c>
    </row>
    <row r="4788" spans="1:7" hidden="1" x14ac:dyDescent="0.25">
      <c r="A4788" s="345" t="s">
        <v>2585</v>
      </c>
      <c r="B4788" s="345" t="s">
        <v>306</v>
      </c>
      <c r="C4788" s="346" t="s">
        <v>173</v>
      </c>
      <c r="D4788" s="347">
        <v>0</v>
      </c>
      <c r="E4788" s="503">
        <v>0</v>
      </c>
      <c r="F4788" s="499"/>
      <c r="G4788" s="347">
        <v>0</v>
      </c>
    </row>
    <row r="4789" spans="1:7" hidden="1" x14ac:dyDescent="0.25">
      <c r="A4789" s="336" t="s">
        <v>352</v>
      </c>
      <c r="B4789" s="336" t="s">
        <v>710</v>
      </c>
      <c r="C4789" s="337" t="s">
        <v>711</v>
      </c>
      <c r="D4789" s="338">
        <v>0</v>
      </c>
      <c r="E4789" s="498">
        <v>0</v>
      </c>
      <c r="F4789" s="499"/>
      <c r="G4789" s="338">
        <v>0</v>
      </c>
    </row>
    <row r="4790" spans="1:7" hidden="1" x14ac:dyDescent="0.25">
      <c r="A4790" s="339" t="s">
        <v>324</v>
      </c>
      <c r="B4790" s="339" t="s">
        <v>1163</v>
      </c>
      <c r="C4790" s="340" t="s">
        <v>26</v>
      </c>
      <c r="D4790" s="341">
        <v>0</v>
      </c>
      <c r="E4790" s="506">
        <v>0</v>
      </c>
      <c r="F4790" s="499"/>
      <c r="G4790" s="341">
        <v>0</v>
      </c>
    </row>
    <row r="4791" spans="1:7" hidden="1" x14ac:dyDescent="0.25">
      <c r="A4791" s="342" t="s">
        <v>324</v>
      </c>
      <c r="B4791" s="342" t="s">
        <v>1164</v>
      </c>
      <c r="C4791" s="343" t="s">
        <v>1165</v>
      </c>
      <c r="D4791" s="344">
        <v>0</v>
      </c>
      <c r="E4791" s="502">
        <v>0</v>
      </c>
      <c r="F4791" s="499"/>
      <c r="G4791" s="344">
        <v>0</v>
      </c>
    </row>
    <row r="4792" spans="1:7" hidden="1" x14ac:dyDescent="0.25">
      <c r="A4792" s="342" t="s">
        <v>324</v>
      </c>
      <c r="B4792" s="342" t="s">
        <v>2576</v>
      </c>
      <c r="C4792" s="343" t="s">
        <v>171</v>
      </c>
      <c r="D4792" s="344">
        <v>0</v>
      </c>
      <c r="E4792" s="502">
        <v>0</v>
      </c>
      <c r="F4792" s="499"/>
      <c r="G4792" s="344">
        <v>0</v>
      </c>
    </row>
    <row r="4793" spans="1:7" hidden="1" x14ac:dyDescent="0.25">
      <c r="A4793" s="345" t="s">
        <v>2586</v>
      </c>
      <c r="B4793" s="345" t="s">
        <v>306</v>
      </c>
      <c r="C4793" s="346" t="s">
        <v>173</v>
      </c>
      <c r="D4793" s="347">
        <v>0</v>
      </c>
      <c r="E4793" s="503">
        <v>0</v>
      </c>
      <c r="F4793" s="499"/>
      <c r="G4793" s="347">
        <v>0</v>
      </c>
    </row>
    <row r="4794" spans="1:7" hidden="1" x14ac:dyDescent="0.25">
      <c r="A4794" s="336" t="s">
        <v>352</v>
      </c>
      <c r="B4794" s="336" t="s">
        <v>732</v>
      </c>
      <c r="C4794" s="337" t="s">
        <v>733</v>
      </c>
      <c r="D4794" s="338">
        <v>0</v>
      </c>
      <c r="E4794" s="498">
        <v>0</v>
      </c>
      <c r="F4794" s="499"/>
      <c r="G4794" s="338">
        <v>0</v>
      </c>
    </row>
    <row r="4795" spans="1:7" hidden="1" x14ac:dyDescent="0.25">
      <c r="A4795" s="339" t="s">
        <v>324</v>
      </c>
      <c r="B4795" s="339" t="s">
        <v>1163</v>
      </c>
      <c r="C4795" s="340" t="s">
        <v>26</v>
      </c>
      <c r="D4795" s="341">
        <v>0</v>
      </c>
      <c r="E4795" s="506">
        <v>0</v>
      </c>
      <c r="F4795" s="499"/>
      <c r="G4795" s="341">
        <v>0</v>
      </c>
    </row>
    <row r="4796" spans="1:7" hidden="1" x14ac:dyDescent="0.25">
      <c r="A4796" s="342" t="s">
        <v>324</v>
      </c>
      <c r="B4796" s="342" t="s">
        <v>1164</v>
      </c>
      <c r="C4796" s="343" t="s">
        <v>1165</v>
      </c>
      <c r="D4796" s="344">
        <v>0</v>
      </c>
      <c r="E4796" s="502">
        <v>0</v>
      </c>
      <c r="F4796" s="499"/>
      <c r="G4796" s="344">
        <v>0</v>
      </c>
    </row>
    <row r="4797" spans="1:7" hidden="1" x14ac:dyDescent="0.25">
      <c r="A4797" s="342" t="s">
        <v>324</v>
      </c>
      <c r="B4797" s="342" t="s">
        <v>2576</v>
      </c>
      <c r="C4797" s="343" t="s">
        <v>171</v>
      </c>
      <c r="D4797" s="344">
        <v>0</v>
      </c>
      <c r="E4797" s="502">
        <v>0</v>
      </c>
      <c r="F4797" s="499"/>
      <c r="G4797" s="344">
        <v>0</v>
      </c>
    </row>
    <row r="4798" spans="1:7" hidden="1" x14ac:dyDescent="0.25">
      <c r="A4798" s="345" t="s">
        <v>2587</v>
      </c>
      <c r="B4798" s="345" t="s">
        <v>306</v>
      </c>
      <c r="C4798" s="346" t="s">
        <v>173</v>
      </c>
      <c r="D4798" s="347">
        <v>0</v>
      </c>
      <c r="E4798" s="503">
        <v>0</v>
      </c>
      <c r="F4798" s="499"/>
      <c r="G4798" s="347">
        <v>0</v>
      </c>
    </row>
    <row r="4799" spans="1:7" hidden="1" x14ac:dyDescent="0.25">
      <c r="A4799" s="336" t="s">
        <v>352</v>
      </c>
      <c r="B4799" s="336" t="s">
        <v>877</v>
      </c>
      <c r="C4799" s="337" t="s">
        <v>878</v>
      </c>
      <c r="D4799" s="338">
        <v>0</v>
      </c>
      <c r="E4799" s="498">
        <v>0</v>
      </c>
      <c r="F4799" s="499"/>
      <c r="G4799" s="338">
        <v>0</v>
      </c>
    </row>
    <row r="4800" spans="1:7" hidden="1" x14ac:dyDescent="0.25">
      <c r="A4800" s="339" t="s">
        <v>324</v>
      </c>
      <c r="B4800" s="339" t="s">
        <v>1163</v>
      </c>
      <c r="C4800" s="340" t="s">
        <v>26</v>
      </c>
      <c r="D4800" s="341">
        <v>0</v>
      </c>
      <c r="E4800" s="506">
        <v>0</v>
      </c>
      <c r="F4800" s="499"/>
      <c r="G4800" s="341">
        <v>0</v>
      </c>
    </row>
    <row r="4801" spans="1:7" hidden="1" x14ac:dyDescent="0.25">
      <c r="A4801" s="342" t="s">
        <v>324</v>
      </c>
      <c r="B4801" s="342" t="s">
        <v>1164</v>
      </c>
      <c r="C4801" s="343" t="s">
        <v>1165</v>
      </c>
      <c r="D4801" s="344">
        <v>0</v>
      </c>
      <c r="E4801" s="502">
        <v>0</v>
      </c>
      <c r="F4801" s="499"/>
      <c r="G4801" s="344">
        <v>0</v>
      </c>
    </row>
    <row r="4802" spans="1:7" hidden="1" x14ac:dyDescent="0.25">
      <c r="A4802" s="342" t="s">
        <v>324</v>
      </c>
      <c r="B4802" s="342" t="s">
        <v>2576</v>
      </c>
      <c r="C4802" s="343" t="s">
        <v>171</v>
      </c>
      <c r="D4802" s="344">
        <v>0</v>
      </c>
      <c r="E4802" s="502">
        <v>0</v>
      </c>
      <c r="F4802" s="499"/>
      <c r="G4802" s="344">
        <v>0</v>
      </c>
    </row>
    <row r="4803" spans="1:7" hidden="1" x14ac:dyDescent="0.25">
      <c r="A4803" s="345" t="s">
        <v>2588</v>
      </c>
      <c r="B4803" s="345" t="s">
        <v>306</v>
      </c>
      <c r="C4803" s="346" t="s">
        <v>173</v>
      </c>
      <c r="D4803" s="347">
        <v>0</v>
      </c>
      <c r="E4803" s="503">
        <v>0</v>
      </c>
      <c r="F4803" s="499"/>
      <c r="G4803" s="347">
        <v>0</v>
      </c>
    </row>
    <row r="4804" spans="1:7" hidden="1" x14ac:dyDescent="0.25">
      <c r="A4804" s="336" t="s">
        <v>352</v>
      </c>
      <c r="B4804" s="336" t="s">
        <v>899</v>
      </c>
      <c r="C4804" s="337" t="s">
        <v>900</v>
      </c>
      <c r="D4804" s="338">
        <v>0</v>
      </c>
      <c r="E4804" s="498">
        <v>0</v>
      </c>
      <c r="F4804" s="499"/>
      <c r="G4804" s="338">
        <v>0</v>
      </c>
    </row>
    <row r="4805" spans="1:7" hidden="1" x14ac:dyDescent="0.25">
      <c r="A4805" s="339" t="s">
        <v>324</v>
      </c>
      <c r="B4805" s="339" t="s">
        <v>1163</v>
      </c>
      <c r="C4805" s="340" t="s">
        <v>26</v>
      </c>
      <c r="D4805" s="341">
        <v>0</v>
      </c>
      <c r="E4805" s="506">
        <v>0</v>
      </c>
      <c r="F4805" s="499"/>
      <c r="G4805" s="341">
        <v>0</v>
      </c>
    </row>
    <row r="4806" spans="1:7" hidden="1" x14ac:dyDescent="0.25">
      <c r="A4806" s="342" t="s">
        <v>324</v>
      </c>
      <c r="B4806" s="342" t="s">
        <v>1164</v>
      </c>
      <c r="C4806" s="343" t="s">
        <v>1165</v>
      </c>
      <c r="D4806" s="344">
        <v>0</v>
      </c>
      <c r="E4806" s="502">
        <v>0</v>
      </c>
      <c r="F4806" s="499"/>
      <c r="G4806" s="344">
        <v>0</v>
      </c>
    </row>
    <row r="4807" spans="1:7" hidden="1" x14ac:dyDescent="0.25">
      <c r="A4807" s="342" t="s">
        <v>324</v>
      </c>
      <c r="B4807" s="342" t="s">
        <v>2576</v>
      </c>
      <c r="C4807" s="343" t="s">
        <v>171</v>
      </c>
      <c r="D4807" s="344">
        <v>0</v>
      </c>
      <c r="E4807" s="502">
        <v>0</v>
      </c>
      <c r="F4807" s="499"/>
      <c r="G4807" s="344">
        <v>0</v>
      </c>
    </row>
    <row r="4808" spans="1:7" hidden="1" x14ac:dyDescent="0.25">
      <c r="A4808" s="345" t="s">
        <v>2589</v>
      </c>
      <c r="B4808" s="345" t="s">
        <v>306</v>
      </c>
      <c r="C4808" s="346" t="s">
        <v>173</v>
      </c>
      <c r="D4808" s="347">
        <v>0</v>
      </c>
      <c r="E4808" s="503">
        <v>0</v>
      </c>
      <c r="F4808" s="499"/>
      <c r="G4808" s="347">
        <v>0</v>
      </c>
    </row>
    <row r="4809" spans="1:7" hidden="1" x14ac:dyDescent="0.25">
      <c r="A4809" s="336" t="s">
        <v>352</v>
      </c>
      <c r="B4809" s="336" t="s">
        <v>1329</v>
      </c>
      <c r="C4809" s="337" t="s">
        <v>1330</v>
      </c>
      <c r="D4809" s="338">
        <v>0</v>
      </c>
      <c r="E4809" s="498">
        <v>271101.38</v>
      </c>
      <c r="F4809" s="499"/>
      <c r="G4809" s="338">
        <v>0</v>
      </c>
    </row>
    <row r="4810" spans="1:7" hidden="1" x14ac:dyDescent="0.25">
      <c r="A4810" s="339" t="s">
        <v>324</v>
      </c>
      <c r="B4810" s="339" t="s">
        <v>1163</v>
      </c>
      <c r="C4810" s="340" t="s">
        <v>26</v>
      </c>
      <c r="D4810" s="341">
        <v>0</v>
      </c>
      <c r="E4810" s="506">
        <v>271101.38</v>
      </c>
      <c r="F4810" s="499"/>
      <c r="G4810" s="341">
        <v>0</v>
      </c>
    </row>
    <row r="4811" spans="1:7" hidden="1" x14ac:dyDescent="0.25">
      <c r="A4811" s="342" t="s">
        <v>324</v>
      </c>
      <c r="B4811" s="342" t="s">
        <v>1164</v>
      </c>
      <c r="C4811" s="343" t="s">
        <v>1165</v>
      </c>
      <c r="D4811" s="344">
        <v>0</v>
      </c>
      <c r="E4811" s="502">
        <v>271101.38</v>
      </c>
      <c r="F4811" s="499"/>
      <c r="G4811" s="344">
        <v>0</v>
      </c>
    </row>
    <row r="4812" spans="1:7" hidden="1" x14ac:dyDescent="0.25">
      <c r="A4812" s="342" t="s">
        <v>324</v>
      </c>
      <c r="B4812" s="342" t="s">
        <v>2576</v>
      </c>
      <c r="C4812" s="343" t="s">
        <v>171</v>
      </c>
      <c r="D4812" s="344">
        <v>0</v>
      </c>
      <c r="E4812" s="502">
        <v>271101.38</v>
      </c>
      <c r="F4812" s="499"/>
      <c r="G4812" s="344">
        <v>0</v>
      </c>
    </row>
    <row r="4813" spans="1:7" hidden="1" x14ac:dyDescent="0.25">
      <c r="A4813" s="345" t="s">
        <v>2590</v>
      </c>
      <c r="B4813" s="345" t="s">
        <v>2591</v>
      </c>
      <c r="C4813" s="346" t="s">
        <v>2592</v>
      </c>
      <c r="D4813" s="347">
        <v>0</v>
      </c>
      <c r="E4813" s="503">
        <v>88368.75</v>
      </c>
      <c r="F4813" s="499"/>
      <c r="G4813" s="347">
        <v>0</v>
      </c>
    </row>
    <row r="4814" spans="1:7" hidden="1" x14ac:dyDescent="0.25">
      <c r="A4814" s="345" t="s">
        <v>2593</v>
      </c>
      <c r="B4814" s="345" t="s">
        <v>308</v>
      </c>
      <c r="C4814" s="346" t="s">
        <v>198</v>
      </c>
      <c r="D4814" s="347">
        <v>0</v>
      </c>
      <c r="E4814" s="503">
        <v>182732.63</v>
      </c>
      <c r="F4814" s="499"/>
      <c r="G4814" s="347">
        <v>0</v>
      </c>
    </row>
    <row r="4815" spans="1:7" hidden="1" x14ac:dyDescent="0.25">
      <c r="A4815" s="336" t="s">
        <v>352</v>
      </c>
      <c r="B4815" s="336" t="s">
        <v>1396</v>
      </c>
      <c r="C4815" s="337" t="s">
        <v>1397</v>
      </c>
      <c r="D4815" s="338">
        <v>0</v>
      </c>
      <c r="E4815" s="498">
        <v>13561.25</v>
      </c>
      <c r="F4815" s="499"/>
      <c r="G4815" s="338">
        <v>0</v>
      </c>
    </row>
    <row r="4816" spans="1:7" hidden="1" x14ac:dyDescent="0.25">
      <c r="A4816" s="339" t="s">
        <v>324</v>
      </c>
      <c r="B4816" s="339" t="s">
        <v>1163</v>
      </c>
      <c r="C4816" s="340" t="s">
        <v>26</v>
      </c>
      <c r="D4816" s="341">
        <v>0</v>
      </c>
      <c r="E4816" s="506">
        <v>13561.25</v>
      </c>
      <c r="F4816" s="499"/>
      <c r="G4816" s="341">
        <v>0</v>
      </c>
    </row>
    <row r="4817" spans="1:7" hidden="1" x14ac:dyDescent="0.25">
      <c r="A4817" s="342" t="s">
        <v>324</v>
      </c>
      <c r="B4817" s="342" t="s">
        <v>1164</v>
      </c>
      <c r="C4817" s="343" t="s">
        <v>1165</v>
      </c>
      <c r="D4817" s="344">
        <v>0</v>
      </c>
      <c r="E4817" s="502">
        <v>13561.25</v>
      </c>
      <c r="F4817" s="499"/>
      <c r="G4817" s="344">
        <v>0</v>
      </c>
    </row>
    <row r="4818" spans="1:7" hidden="1" x14ac:dyDescent="0.25">
      <c r="A4818" s="342" t="s">
        <v>324</v>
      </c>
      <c r="B4818" s="342" t="s">
        <v>2576</v>
      </c>
      <c r="C4818" s="343" t="s">
        <v>171</v>
      </c>
      <c r="D4818" s="344">
        <v>0</v>
      </c>
      <c r="E4818" s="502">
        <v>13561.25</v>
      </c>
      <c r="F4818" s="499"/>
      <c r="G4818" s="344">
        <v>0</v>
      </c>
    </row>
    <row r="4819" spans="1:7" hidden="1" x14ac:dyDescent="0.25">
      <c r="A4819" s="345" t="s">
        <v>2594</v>
      </c>
      <c r="B4819" s="345" t="s">
        <v>306</v>
      </c>
      <c r="C4819" s="346" t="s">
        <v>173</v>
      </c>
      <c r="D4819" s="347">
        <v>0</v>
      </c>
      <c r="E4819" s="503">
        <v>13561.25</v>
      </c>
      <c r="F4819" s="499"/>
      <c r="G4819" s="347">
        <v>0</v>
      </c>
    </row>
    <row r="4820" spans="1:7" hidden="1" x14ac:dyDescent="0.25">
      <c r="A4820" s="336" t="s">
        <v>352</v>
      </c>
      <c r="B4820" s="336" t="s">
        <v>1419</v>
      </c>
      <c r="C4820" s="337" t="s">
        <v>1420</v>
      </c>
      <c r="D4820" s="338">
        <v>0</v>
      </c>
      <c r="E4820" s="498">
        <v>175000</v>
      </c>
      <c r="F4820" s="499"/>
      <c r="G4820" s="338">
        <v>0</v>
      </c>
    </row>
    <row r="4821" spans="1:7" hidden="1" x14ac:dyDescent="0.25">
      <c r="A4821" s="339" t="s">
        <v>324</v>
      </c>
      <c r="B4821" s="339" t="s">
        <v>1163</v>
      </c>
      <c r="C4821" s="340" t="s">
        <v>26</v>
      </c>
      <c r="D4821" s="341">
        <v>0</v>
      </c>
      <c r="E4821" s="506">
        <v>175000</v>
      </c>
      <c r="F4821" s="499"/>
      <c r="G4821" s="341">
        <v>0</v>
      </c>
    </row>
    <row r="4822" spans="1:7" hidden="1" x14ac:dyDescent="0.25">
      <c r="A4822" s="342" t="s">
        <v>324</v>
      </c>
      <c r="B4822" s="342" t="s">
        <v>1164</v>
      </c>
      <c r="C4822" s="343" t="s">
        <v>1165</v>
      </c>
      <c r="D4822" s="344">
        <v>0</v>
      </c>
      <c r="E4822" s="502">
        <v>175000</v>
      </c>
      <c r="F4822" s="499"/>
      <c r="G4822" s="344">
        <v>0</v>
      </c>
    </row>
    <row r="4823" spans="1:7" hidden="1" x14ac:dyDescent="0.25">
      <c r="A4823" s="342" t="s">
        <v>324</v>
      </c>
      <c r="B4823" s="342" t="s">
        <v>2576</v>
      </c>
      <c r="C4823" s="343" t="s">
        <v>171</v>
      </c>
      <c r="D4823" s="344">
        <v>0</v>
      </c>
      <c r="E4823" s="502">
        <v>175000</v>
      </c>
      <c r="F4823" s="499"/>
      <c r="G4823" s="344">
        <v>0</v>
      </c>
    </row>
    <row r="4824" spans="1:7" hidden="1" x14ac:dyDescent="0.25">
      <c r="A4824" s="345" t="s">
        <v>2595</v>
      </c>
      <c r="B4824" s="345" t="s">
        <v>306</v>
      </c>
      <c r="C4824" s="346" t="s">
        <v>173</v>
      </c>
      <c r="D4824" s="347">
        <v>0</v>
      </c>
      <c r="E4824" s="503">
        <v>175000</v>
      </c>
      <c r="F4824" s="499"/>
      <c r="G4824" s="347">
        <v>0</v>
      </c>
    </row>
    <row r="4825" spans="1:7" hidden="1" x14ac:dyDescent="0.25">
      <c r="A4825" s="336" t="s">
        <v>352</v>
      </c>
      <c r="B4825" s="336" t="s">
        <v>1446</v>
      </c>
      <c r="C4825" s="337" t="s">
        <v>1447</v>
      </c>
      <c r="D4825" s="338">
        <v>0</v>
      </c>
      <c r="E4825" s="498">
        <v>47707.76</v>
      </c>
      <c r="F4825" s="499"/>
      <c r="G4825" s="338">
        <v>0</v>
      </c>
    </row>
    <row r="4826" spans="1:7" hidden="1" x14ac:dyDescent="0.25">
      <c r="A4826" s="339" t="s">
        <v>324</v>
      </c>
      <c r="B4826" s="339" t="s">
        <v>1163</v>
      </c>
      <c r="C4826" s="340" t="s">
        <v>26</v>
      </c>
      <c r="D4826" s="341">
        <v>0</v>
      </c>
      <c r="E4826" s="506">
        <v>47707.76</v>
      </c>
      <c r="F4826" s="499"/>
      <c r="G4826" s="341">
        <v>0</v>
      </c>
    </row>
    <row r="4827" spans="1:7" hidden="1" x14ac:dyDescent="0.25">
      <c r="A4827" s="342" t="s">
        <v>324</v>
      </c>
      <c r="B4827" s="342" t="s">
        <v>1164</v>
      </c>
      <c r="C4827" s="343" t="s">
        <v>1165</v>
      </c>
      <c r="D4827" s="344">
        <v>0</v>
      </c>
      <c r="E4827" s="502">
        <v>47707.76</v>
      </c>
      <c r="F4827" s="499"/>
      <c r="G4827" s="344">
        <v>0</v>
      </c>
    </row>
    <row r="4828" spans="1:7" hidden="1" x14ac:dyDescent="0.25">
      <c r="A4828" s="342" t="s">
        <v>324</v>
      </c>
      <c r="B4828" s="342" t="s">
        <v>2576</v>
      </c>
      <c r="C4828" s="343" t="s">
        <v>171</v>
      </c>
      <c r="D4828" s="344">
        <v>0</v>
      </c>
      <c r="E4828" s="502">
        <v>47707.76</v>
      </c>
      <c r="F4828" s="499"/>
      <c r="G4828" s="344">
        <v>0</v>
      </c>
    </row>
    <row r="4829" spans="1:7" hidden="1" x14ac:dyDescent="0.25">
      <c r="A4829" s="345" t="s">
        <v>2596</v>
      </c>
      <c r="B4829" s="345" t="s">
        <v>306</v>
      </c>
      <c r="C4829" s="346" t="s">
        <v>173</v>
      </c>
      <c r="D4829" s="347">
        <v>0</v>
      </c>
      <c r="E4829" s="503">
        <v>47707.76</v>
      </c>
      <c r="F4829" s="499"/>
      <c r="G4829" s="347">
        <v>0</v>
      </c>
    </row>
    <row r="4830" spans="1:7" hidden="1" x14ac:dyDescent="0.25">
      <c r="A4830" s="336" t="s">
        <v>352</v>
      </c>
      <c r="B4830" s="336" t="s">
        <v>1466</v>
      </c>
      <c r="C4830" s="337" t="s">
        <v>1467</v>
      </c>
      <c r="D4830" s="338">
        <v>0</v>
      </c>
      <c r="E4830" s="498">
        <v>210742.37</v>
      </c>
      <c r="F4830" s="499"/>
      <c r="G4830" s="338">
        <v>0</v>
      </c>
    </row>
    <row r="4831" spans="1:7" hidden="1" x14ac:dyDescent="0.25">
      <c r="A4831" s="339" t="s">
        <v>324</v>
      </c>
      <c r="B4831" s="339" t="s">
        <v>1163</v>
      </c>
      <c r="C4831" s="340" t="s">
        <v>26</v>
      </c>
      <c r="D4831" s="341">
        <v>0</v>
      </c>
      <c r="E4831" s="506">
        <v>210742.37</v>
      </c>
      <c r="F4831" s="499"/>
      <c r="G4831" s="341">
        <v>0</v>
      </c>
    </row>
    <row r="4832" spans="1:7" hidden="1" x14ac:dyDescent="0.25">
      <c r="A4832" s="342" t="s">
        <v>324</v>
      </c>
      <c r="B4832" s="342" t="s">
        <v>1164</v>
      </c>
      <c r="C4832" s="343" t="s">
        <v>1165</v>
      </c>
      <c r="D4832" s="344">
        <v>0</v>
      </c>
      <c r="E4832" s="502">
        <v>210742.37</v>
      </c>
      <c r="F4832" s="499"/>
      <c r="G4832" s="344">
        <v>0</v>
      </c>
    </row>
    <row r="4833" spans="1:7" hidden="1" x14ac:dyDescent="0.25">
      <c r="A4833" s="342" t="s">
        <v>324</v>
      </c>
      <c r="B4833" s="342" t="s">
        <v>2576</v>
      </c>
      <c r="C4833" s="343" t="s">
        <v>171</v>
      </c>
      <c r="D4833" s="344">
        <v>0</v>
      </c>
      <c r="E4833" s="502">
        <v>210742.37</v>
      </c>
      <c r="F4833" s="499"/>
      <c r="G4833" s="344">
        <v>0</v>
      </c>
    </row>
    <row r="4834" spans="1:7" hidden="1" x14ac:dyDescent="0.25">
      <c r="A4834" s="345" t="s">
        <v>2597</v>
      </c>
      <c r="B4834" s="345" t="s">
        <v>306</v>
      </c>
      <c r="C4834" s="346" t="s">
        <v>173</v>
      </c>
      <c r="D4834" s="347">
        <v>0</v>
      </c>
      <c r="E4834" s="503">
        <v>210742.37</v>
      </c>
      <c r="F4834" s="499"/>
      <c r="G4834" s="347">
        <v>0</v>
      </c>
    </row>
    <row r="4835" spans="1:7" hidden="1" x14ac:dyDescent="0.25">
      <c r="A4835" s="336" t="s">
        <v>352</v>
      </c>
      <c r="B4835" s="336" t="s">
        <v>1487</v>
      </c>
      <c r="C4835" s="337" t="s">
        <v>1488</v>
      </c>
      <c r="D4835" s="338">
        <v>0</v>
      </c>
      <c r="E4835" s="498">
        <v>0</v>
      </c>
      <c r="F4835" s="499"/>
      <c r="G4835" s="338">
        <v>0</v>
      </c>
    </row>
    <row r="4836" spans="1:7" hidden="1" x14ac:dyDescent="0.25">
      <c r="A4836" s="339" t="s">
        <v>324</v>
      </c>
      <c r="B4836" s="339" t="s">
        <v>1163</v>
      </c>
      <c r="C4836" s="340" t="s">
        <v>26</v>
      </c>
      <c r="D4836" s="341">
        <v>0</v>
      </c>
      <c r="E4836" s="506">
        <v>0</v>
      </c>
      <c r="F4836" s="499"/>
      <c r="G4836" s="341">
        <v>0</v>
      </c>
    </row>
    <row r="4837" spans="1:7" hidden="1" x14ac:dyDescent="0.25">
      <c r="A4837" s="342" t="s">
        <v>324</v>
      </c>
      <c r="B4837" s="342" t="s">
        <v>1164</v>
      </c>
      <c r="C4837" s="343" t="s">
        <v>1165</v>
      </c>
      <c r="D4837" s="344">
        <v>0</v>
      </c>
      <c r="E4837" s="502">
        <v>0</v>
      </c>
      <c r="F4837" s="499"/>
      <c r="G4837" s="344">
        <v>0</v>
      </c>
    </row>
    <row r="4838" spans="1:7" hidden="1" x14ac:dyDescent="0.25">
      <c r="A4838" s="342" t="s">
        <v>324</v>
      </c>
      <c r="B4838" s="342" t="s">
        <v>2576</v>
      </c>
      <c r="C4838" s="343" t="s">
        <v>171</v>
      </c>
      <c r="D4838" s="344">
        <v>0</v>
      </c>
      <c r="E4838" s="502">
        <v>0</v>
      </c>
      <c r="F4838" s="499"/>
      <c r="G4838" s="344">
        <v>0</v>
      </c>
    </row>
    <row r="4839" spans="1:7" hidden="1" x14ac:dyDescent="0.25">
      <c r="A4839" s="345" t="s">
        <v>2598</v>
      </c>
      <c r="B4839" s="345" t="s">
        <v>306</v>
      </c>
      <c r="C4839" s="346" t="s">
        <v>173</v>
      </c>
      <c r="D4839" s="347">
        <v>0</v>
      </c>
      <c r="E4839" s="503">
        <v>0</v>
      </c>
      <c r="F4839" s="499"/>
      <c r="G4839" s="347">
        <v>0</v>
      </c>
    </row>
    <row r="4840" spans="1:7" hidden="1" x14ac:dyDescent="0.25">
      <c r="A4840" s="336" t="s">
        <v>352</v>
      </c>
      <c r="B4840" s="336" t="s">
        <v>1509</v>
      </c>
      <c r="C4840" s="337" t="s">
        <v>1510</v>
      </c>
      <c r="D4840" s="338">
        <v>0</v>
      </c>
      <c r="E4840" s="498">
        <v>175000</v>
      </c>
      <c r="F4840" s="499"/>
      <c r="G4840" s="338">
        <v>0</v>
      </c>
    </row>
    <row r="4841" spans="1:7" hidden="1" x14ac:dyDescent="0.25">
      <c r="A4841" s="339" t="s">
        <v>324</v>
      </c>
      <c r="B4841" s="339" t="s">
        <v>1163</v>
      </c>
      <c r="C4841" s="340" t="s">
        <v>26</v>
      </c>
      <c r="D4841" s="341">
        <v>0</v>
      </c>
      <c r="E4841" s="506">
        <v>175000</v>
      </c>
      <c r="F4841" s="499"/>
      <c r="G4841" s="341">
        <v>0</v>
      </c>
    </row>
    <row r="4842" spans="1:7" hidden="1" x14ac:dyDescent="0.25">
      <c r="A4842" s="342" t="s">
        <v>324</v>
      </c>
      <c r="B4842" s="342" t="s">
        <v>1164</v>
      </c>
      <c r="C4842" s="343" t="s">
        <v>1165</v>
      </c>
      <c r="D4842" s="344">
        <v>0</v>
      </c>
      <c r="E4842" s="502">
        <v>175000</v>
      </c>
      <c r="F4842" s="499"/>
      <c r="G4842" s="344">
        <v>0</v>
      </c>
    </row>
    <row r="4843" spans="1:7" hidden="1" x14ac:dyDescent="0.25">
      <c r="A4843" s="342" t="s">
        <v>324</v>
      </c>
      <c r="B4843" s="342" t="s">
        <v>2576</v>
      </c>
      <c r="C4843" s="343" t="s">
        <v>171</v>
      </c>
      <c r="D4843" s="344">
        <v>0</v>
      </c>
      <c r="E4843" s="502">
        <v>175000</v>
      </c>
      <c r="F4843" s="499"/>
      <c r="G4843" s="344">
        <v>0</v>
      </c>
    </row>
    <row r="4844" spans="1:7" hidden="1" x14ac:dyDescent="0.25">
      <c r="A4844" s="345" t="s">
        <v>2599</v>
      </c>
      <c r="B4844" s="345" t="s">
        <v>306</v>
      </c>
      <c r="C4844" s="346" t="s">
        <v>173</v>
      </c>
      <c r="D4844" s="347">
        <v>0</v>
      </c>
      <c r="E4844" s="503">
        <v>175000</v>
      </c>
      <c r="F4844" s="499"/>
      <c r="G4844" s="347">
        <v>0</v>
      </c>
    </row>
    <row r="4845" spans="1:7" hidden="1" x14ac:dyDescent="0.25">
      <c r="A4845" s="336" t="s">
        <v>352</v>
      </c>
      <c r="B4845" s="336" t="s">
        <v>1550</v>
      </c>
      <c r="C4845" s="337" t="s">
        <v>1551</v>
      </c>
      <c r="D4845" s="338">
        <v>0</v>
      </c>
      <c r="E4845" s="498">
        <v>11932.94</v>
      </c>
      <c r="F4845" s="499"/>
      <c r="G4845" s="338">
        <v>0</v>
      </c>
    </row>
    <row r="4846" spans="1:7" hidden="1" x14ac:dyDescent="0.25">
      <c r="A4846" s="339" t="s">
        <v>324</v>
      </c>
      <c r="B4846" s="339" t="s">
        <v>1163</v>
      </c>
      <c r="C4846" s="340" t="s">
        <v>26</v>
      </c>
      <c r="D4846" s="341">
        <v>0</v>
      </c>
      <c r="E4846" s="506">
        <v>11932.94</v>
      </c>
      <c r="F4846" s="499"/>
      <c r="G4846" s="341">
        <v>0</v>
      </c>
    </row>
    <row r="4847" spans="1:7" hidden="1" x14ac:dyDescent="0.25">
      <c r="A4847" s="342" t="s">
        <v>324</v>
      </c>
      <c r="B4847" s="342" t="s">
        <v>1164</v>
      </c>
      <c r="C4847" s="343" t="s">
        <v>1165</v>
      </c>
      <c r="D4847" s="344">
        <v>0</v>
      </c>
      <c r="E4847" s="502">
        <v>11932.94</v>
      </c>
      <c r="F4847" s="499"/>
      <c r="G4847" s="344">
        <v>0</v>
      </c>
    </row>
    <row r="4848" spans="1:7" hidden="1" x14ac:dyDescent="0.25">
      <c r="A4848" s="342" t="s">
        <v>324</v>
      </c>
      <c r="B4848" s="342" t="s">
        <v>2576</v>
      </c>
      <c r="C4848" s="343" t="s">
        <v>171</v>
      </c>
      <c r="D4848" s="344">
        <v>0</v>
      </c>
      <c r="E4848" s="502">
        <v>11932.94</v>
      </c>
      <c r="F4848" s="499"/>
      <c r="G4848" s="344">
        <v>0</v>
      </c>
    </row>
    <row r="4849" spans="1:7" hidden="1" x14ac:dyDescent="0.25">
      <c r="A4849" s="345" t="s">
        <v>2600</v>
      </c>
      <c r="B4849" s="345" t="s">
        <v>306</v>
      </c>
      <c r="C4849" s="346" t="s">
        <v>173</v>
      </c>
      <c r="D4849" s="347">
        <v>0</v>
      </c>
      <c r="E4849" s="503">
        <v>11932.94</v>
      </c>
      <c r="F4849" s="499"/>
      <c r="G4849" s="347">
        <v>0</v>
      </c>
    </row>
    <row r="4850" spans="1:7" hidden="1" x14ac:dyDescent="0.25">
      <c r="A4850" s="336" t="s">
        <v>352</v>
      </c>
      <c r="B4850" s="336" t="s">
        <v>967</v>
      </c>
      <c r="C4850" s="337" t="s">
        <v>968</v>
      </c>
      <c r="D4850" s="338">
        <v>0</v>
      </c>
      <c r="E4850" s="498">
        <v>0</v>
      </c>
      <c r="F4850" s="499"/>
      <c r="G4850" s="338">
        <v>0</v>
      </c>
    </row>
    <row r="4851" spans="1:7" hidden="1" x14ac:dyDescent="0.25">
      <c r="A4851" s="339" t="s">
        <v>324</v>
      </c>
      <c r="B4851" s="339" t="s">
        <v>1163</v>
      </c>
      <c r="C4851" s="340" t="s">
        <v>26</v>
      </c>
      <c r="D4851" s="341">
        <v>0</v>
      </c>
      <c r="E4851" s="506">
        <v>0</v>
      </c>
      <c r="F4851" s="499"/>
      <c r="G4851" s="341">
        <v>0</v>
      </c>
    </row>
    <row r="4852" spans="1:7" hidden="1" x14ac:dyDescent="0.25">
      <c r="A4852" s="342" t="s">
        <v>324</v>
      </c>
      <c r="B4852" s="342" t="s">
        <v>1164</v>
      </c>
      <c r="C4852" s="343" t="s">
        <v>1165</v>
      </c>
      <c r="D4852" s="344">
        <v>0</v>
      </c>
      <c r="E4852" s="502">
        <v>0</v>
      </c>
      <c r="F4852" s="499"/>
      <c r="G4852" s="344">
        <v>0</v>
      </c>
    </row>
    <row r="4853" spans="1:7" hidden="1" x14ac:dyDescent="0.25">
      <c r="A4853" s="342" t="s">
        <v>324</v>
      </c>
      <c r="B4853" s="342" t="s">
        <v>2576</v>
      </c>
      <c r="C4853" s="343" t="s">
        <v>171</v>
      </c>
      <c r="D4853" s="344">
        <v>0</v>
      </c>
      <c r="E4853" s="502">
        <v>0</v>
      </c>
      <c r="F4853" s="499"/>
      <c r="G4853" s="344">
        <v>0</v>
      </c>
    </row>
    <row r="4854" spans="1:7" hidden="1" x14ac:dyDescent="0.25">
      <c r="A4854" s="345" t="s">
        <v>2601</v>
      </c>
      <c r="B4854" s="345" t="s">
        <v>306</v>
      </c>
      <c r="C4854" s="346" t="s">
        <v>173</v>
      </c>
      <c r="D4854" s="347">
        <v>0</v>
      </c>
      <c r="E4854" s="503">
        <v>0</v>
      </c>
      <c r="F4854" s="499"/>
      <c r="G4854" s="347">
        <v>0</v>
      </c>
    </row>
    <row r="4855" spans="1:7" hidden="1" x14ac:dyDescent="0.25">
      <c r="A4855" s="336" t="s">
        <v>352</v>
      </c>
      <c r="B4855" s="336" t="s">
        <v>991</v>
      </c>
      <c r="C4855" s="337" t="s">
        <v>992</v>
      </c>
      <c r="D4855" s="338">
        <v>0</v>
      </c>
      <c r="E4855" s="498">
        <v>0</v>
      </c>
      <c r="F4855" s="499"/>
      <c r="G4855" s="338">
        <v>0</v>
      </c>
    </row>
    <row r="4856" spans="1:7" hidden="1" x14ac:dyDescent="0.25">
      <c r="A4856" s="339" t="s">
        <v>324</v>
      </c>
      <c r="B4856" s="339" t="s">
        <v>1163</v>
      </c>
      <c r="C4856" s="340" t="s">
        <v>26</v>
      </c>
      <c r="D4856" s="341">
        <v>0</v>
      </c>
      <c r="E4856" s="506">
        <v>0</v>
      </c>
      <c r="F4856" s="499"/>
      <c r="G4856" s="341">
        <v>0</v>
      </c>
    </row>
    <row r="4857" spans="1:7" hidden="1" x14ac:dyDescent="0.25">
      <c r="A4857" s="342" t="s">
        <v>324</v>
      </c>
      <c r="B4857" s="342" t="s">
        <v>1164</v>
      </c>
      <c r="C4857" s="343" t="s">
        <v>1165</v>
      </c>
      <c r="D4857" s="344">
        <v>0</v>
      </c>
      <c r="E4857" s="502">
        <v>0</v>
      </c>
      <c r="F4857" s="499"/>
      <c r="G4857" s="344">
        <v>0</v>
      </c>
    </row>
    <row r="4858" spans="1:7" hidden="1" x14ac:dyDescent="0.25">
      <c r="A4858" s="342" t="s">
        <v>324</v>
      </c>
      <c r="B4858" s="342" t="s">
        <v>2576</v>
      </c>
      <c r="C4858" s="343" t="s">
        <v>171</v>
      </c>
      <c r="D4858" s="344">
        <v>0</v>
      </c>
      <c r="E4858" s="502">
        <v>0</v>
      </c>
      <c r="F4858" s="499"/>
      <c r="G4858" s="344">
        <v>0</v>
      </c>
    </row>
    <row r="4859" spans="1:7" hidden="1" x14ac:dyDescent="0.25">
      <c r="A4859" s="345" t="s">
        <v>2602</v>
      </c>
      <c r="B4859" s="345" t="s">
        <v>306</v>
      </c>
      <c r="C4859" s="346" t="s">
        <v>173</v>
      </c>
      <c r="D4859" s="347">
        <v>0</v>
      </c>
      <c r="E4859" s="503">
        <v>0</v>
      </c>
      <c r="F4859" s="499"/>
      <c r="G4859" s="347">
        <v>0</v>
      </c>
    </row>
    <row r="4860" spans="1:7" hidden="1" x14ac:dyDescent="0.25">
      <c r="A4860" s="336" t="s">
        <v>352</v>
      </c>
      <c r="B4860" s="336" t="s">
        <v>1016</v>
      </c>
      <c r="C4860" s="337" t="s">
        <v>1017</v>
      </c>
      <c r="D4860" s="338">
        <v>0</v>
      </c>
      <c r="E4860" s="498">
        <v>0</v>
      </c>
      <c r="F4860" s="499"/>
      <c r="G4860" s="338">
        <v>0</v>
      </c>
    </row>
    <row r="4861" spans="1:7" hidden="1" x14ac:dyDescent="0.25">
      <c r="A4861" s="339" t="s">
        <v>324</v>
      </c>
      <c r="B4861" s="339" t="s">
        <v>1163</v>
      </c>
      <c r="C4861" s="340" t="s">
        <v>26</v>
      </c>
      <c r="D4861" s="341">
        <v>0</v>
      </c>
      <c r="E4861" s="506">
        <v>0</v>
      </c>
      <c r="F4861" s="499"/>
      <c r="G4861" s="341">
        <v>0</v>
      </c>
    </row>
    <row r="4862" spans="1:7" hidden="1" x14ac:dyDescent="0.25">
      <c r="A4862" s="342" t="s">
        <v>324</v>
      </c>
      <c r="B4862" s="342" t="s">
        <v>1164</v>
      </c>
      <c r="C4862" s="343" t="s">
        <v>1165</v>
      </c>
      <c r="D4862" s="344">
        <v>0</v>
      </c>
      <c r="E4862" s="502">
        <v>0</v>
      </c>
      <c r="F4862" s="499"/>
      <c r="G4862" s="344">
        <v>0</v>
      </c>
    </row>
    <row r="4863" spans="1:7" hidden="1" x14ac:dyDescent="0.25">
      <c r="A4863" s="342" t="s">
        <v>324</v>
      </c>
      <c r="B4863" s="342" t="s">
        <v>2576</v>
      </c>
      <c r="C4863" s="343" t="s">
        <v>171</v>
      </c>
      <c r="D4863" s="344">
        <v>0</v>
      </c>
      <c r="E4863" s="502">
        <v>0</v>
      </c>
      <c r="F4863" s="499"/>
      <c r="G4863" s="344">
        <v>0</v>
      </c>
    </row>
    <row r="4864" spans="1:7" hidden="1" x14ac:dyDescent="0.25">
      <c r="A4864" s="345" t="s">
        <v>2603</v>
      </c>
      <c r="B4864" s="345" t="s">
        <v>306</v>
      </c>
      <c r="C4864" s="346" t="s">
        <v>173</v>
      </c>
      <c r="D4864" s="347">
        <v>0</v>
      </c>
      <c r="E4864" s="503">
        <v>0</v>
      </c>
      <c r="F4864" s="499"/>
      <c r="G4864" s="347">
        <v>0</v>
      </c>
    </row>
    <row r="4865" spans="1:7" hidden="1" x14ac:dyDescent="0.25">
      <c r="A4865" s="336" t="s">
        <v>352</v>
      </c>
      <c r="B4865" s="336" t="s">
        <v>1035</v>
      </c>
      <c r="C4865" s="337" t="s">
        <v>1036</v>
      </c>
      <c r="D4865" s="338">
        <v>0</v>
      </c>
      <c r="E4865" s="498">
        <v>23420.639999999999</v>
      </c>
      <c r="F4865" s="499"/>
      <c r="G4865" s="338">
        <v>0</v>
      </c>
    </row>
    <row r="4866" spans="1:7" hidden="1" x14ac:dyDescent="0.25">
      <c r="A4866" s="339" t="s">
        <v>324</v>
      </c>
      <c r="B4866" s="339" t="s">
        <v>1163</v>
      </c>
      <c r="C4866" s="340" t="s">
        <v>26</v>
      </c>
      <c r="D4866" s="341">
        <v>0</v>
      </c>
      <c r="E4866" s="506">
        <v>23420.639999999999</v>
      </c>
      <c r="F4866" s="499"/>
      <c r="G4866" s="341">
        <v>0</v>
      </c>
    </row>
    <row r="4867" spans="1:7" hidden="1" x14ac:dyDescent="0.25">
      <c r="A4867" s="342" t="s">
        <v>324</v>
      </c>
      <c r="B4867" s="342" t="s">
        <v>1164</v>
      </c>
      <c r="C4867" s="343" t="s">
        <v>1165</v>
      </c>
      <c r="D4867" s="344">
        <v>0</v>
      </c>
      <c r="E4867" s="502">
        <v>23420.639999999999</v>
      </c>
      <c r="F4867" s="499"/>
      <c r="G4867" s="344">
        <v>0</v>
      </c>
    </row>
    <row r="4868" spans="1:7" hidden="1" x14ac:dyDescent="0.25">
      <c r="A4868" s="342" t="s">
        <v>324</v>
      </c>
      <c r="B4868" s="342" t="s">
        <v>2576</v>
      </c>
      <c r="C4868" s="343" t="s">
        <v>171</v>
      </c>
      <c r="D4868" s="344">
        <v>0</v>
      </c>
      <c r="E4868" s="502">
        <v>23420.639999999999</v>
      </c>
      <c r="F4868" s="499"/>
      <c r="G4868" s="344">
        <v>0</v>
      </c>
    </row>
    <row r="4869" spans="1:7" hidden="1" x14ac:dyDescent="0.25">
      <c r="A4869" s="345" t="s">
        <v>2604</v>
      </c>
      <c r="B4869" s="345" t="s">
        <v>306</v>
      </c>
      <c r="C4869" s="346" t="s">
        <v>173</v>
      </c>
      <c r="D4869" s="347">
        <v>0</v>
      </c>
      <c r="E4869" s="503">
        <v>23420.639999999999</v>
      </c>
      <c r="F4869" s="499"/>
      <c r="G4869" s="347">
        <v>0</v>
      </c>
    </row>
    <row r="4870" spans="1:7" hidden="1" x14ac:dyDescent="0.25">
      <c r="A4870" s="336" t="s">
        <v>352</v>
      </c>
      <c r="B4870" s="336" t="s">
        <v>353</v>
      </c>
      <c r="C4870" s="337" t="s">
        <v>339</v>
      </c>
      <c r="D4870" s="338">
        <v>3355550.86</v>
      </c>
      <c r="E4870" s="498">
        <v>0</v>
      </c>
      <c r="F4870" s="499"/>
      <c r="G4870" s="338">
        <v>0</v>
      </c>
    </row>
    <row r="4871" spans="1:7" hidden="1" x14ac:dyDescent="0.25">
      <c r="A4871" s="339" t="s">
        <v>324</v>
      </c>
      <c r="B4871" s="339" t="s">
        <v>1163</v>
      </c>
      <c r="C4871" s="340" t="s">
        <v>26</v>
      </c>
      <c r="D4871" s="341">
        <v>3355550.86</v>
      </c>
      <c r="E4871" s="506">
        <v>0</v>
      </c>
      <c r="F4871" s="499"/>
      <c r="G4871" s="341">
        <v>0</v>
      </c>
    </row>
    <row r="4872" spans="1:7" hidden="1" x14ac:dyDescent="0.25">
      <c r="A4872" s="342" t="s">
        <v>324</v>
      </c>
      <c r="B4872" s="342" t="s">
        <v>1164</v>
      </c>
      <c r="C4872" s="343" t="s">
        <v>1165</v>
      </c>
      <c r="D4872" s="344">
        <v>3355550.86</v>
      </c>
      <c r="E4872" s="502">
        <v>0</v>
      </c>
      <c r="F4872" s="499"/>
      <c r="G4872" s="344">
        <v>0</v>
      </c>
    </row>
    <row r="4873" spans="1:7" hidden="1" x14ac:dyDescent="0.25">
      <c r="A4873" s="342" t="s">
        <v>324</v>
      </c>
      <c r="B4873" s="342" t="s">
        <v>2576</v>
      </c>
      <c r="C4873" s="343" t="s">
        <v>171</v>
      </c>
      <c r="D4873" s="344">
        <v>3355550.86</v>
      </c>
      <c r="E4873" s="502">
        <v>0</v>
      </c>
      <c r="F4873" s="499"/>
      <c r="G4873" s="344">
        <v>0</v>
      </c>
    </row>
    <row r="4874" spans="1:7" hidden="1" x14ac:dyDescent="0.25">
      <c r="A4874" s="345" t="s">
        <v>2605</v>
      </c>
      <c r="B4874" s="345" t="s">
        <v>306</v>
      </c>
      <c r="C4874" s="346" t="s">
        <v>173</v>
      </c>
      <c r="D4874" s="347">
        <v>3063383.48</v>
      </c>
      <c r="E4874" s="503">
        <v>0</v>
      </c>
      <c r="F4874" s="499"/>
      <c r="G4874" s="347">
        <v>0</v>
      </c>
    </row>
    <row r="4875" spans="1:7" hidden="1" x14ac:dyDescent="0.25">
      <c r="A4875" s="345" t="s">
        <v>2606</v>
      </c>
      <c r="B4875" s="345" t="s">
        <v>2591</v>
      </c>
      <c r="C4875" s="346" t="s">
        <v>2592</v>
      </c>
      <c r="D4875" s="347">
        <v>88368.75</v>
      </c>
      <c r="E4875" s="503">
        <v>0</v>
      </c>
      <c r="F4875" s="499"/>
      <c r="G4875" s="347">
        <v>0</v>
      </c>
    </row>
    <row r="4876" spans="1:7" hidden="1" x14ac:dyDescent="0.25">
      <c r="A4876" s="345" t="s">
        <v>2607</v>
      </c>
      <c r="B4876" s="345" t="s">
        <v>308</v>
      </c>
      <c r="C4876" s="346" t="s">
        <v>198</v>
      </c>
      <c r="D4876" s="347">
        <v>203798.63</v>
      </c>
      <c r="E4876" s="503">
        <v>0</v>
      </c>
      <c r="F4876" s="499"/>
      <c r="G4876" s="347">
        <v>0</v>
      </c>
    </row>
    <row r="4877" spans="1:7" x14ac:dyDescent="0.25">
      <c r="A4877" s="330" t="s">
        <v>349</v>
      </c>
      <c r="B4877" s="330" t="s">
        <v>377</v>
      </c>
      <c r="C4877" s="331" t="s">
        <v>378</v>
      </c>
      <c r="D4877" s="332">
        <v>3457281</v>
      </c>
      <c r="E4877" s="504">
        <v>3457281</v>
      </c>
      <c r="F4877" s="499"/>
      <c r="G4877" s="332">
        <v>100</v>
      </c>
    </row>
    <row r="4878" spans="1:7" x14ac:dyDescent="0.25">
      <c r="A4878" s="333" t="s">
        <v>349</v>
      </c>
      <c r="B4878" s="333" t="s">
        <v>265</v>
      </c>
      <c r="C4878" s="334" t="s">
        <v>410</v>
      </c>
      <c r="D4878" s="335">
        <v>3457281</v>
      </c>
      <c r="E4878" s="505">
        <v>3457281</v>
      </c>
      <c r="F4878" s="499"/>
      <c r="G4878" s="335">
        <v>100</v>
      </c>
    </row>
    <row r="4879" spans="1:7" x14ac:dyDescent="0.25">
      <c r="A4879" s="336" t="s">
        <v>352</v>
      </c>
      <c r="B4879" s="336" t="s">
        <v>477</v>
      </c>
      <c r="C4879" s="337" t="s">
        <v>478</v>
      </c>
      <c r="D4879" s="338">
        <v>0</v>
      </c>
      <c r="E4879" s="498">
        <v>175000</v>
      </c>
      <c r="F4879" s="499"/>
      <c r="G4879" s="338">
        <v>0</v>
      </c>
    </row>
    <row r="4880" spans="1:7" x14ac:dyDescent="0.25">
      <c r="A4880" s="339" t="s">
        <v>324</v>
      </c>
      <c r="B4880" s="339" t="s">
        <v>1163</v>
      </c>
      <c r="C4880" s="340" t="s">
        <v>26</v>
      </c>
      <c r="D4880" s="341">
        <v>0</v>
      </c>
      <c r="E4880" s="506">
        <v>175000</v>
      </c>
      <c r="F4880" s="499"/>
      <c r="G4880" s="341">
        <v>0</v>
      </c>
    </row>
    <row r="4881" spans="1:13" x14ac:dyDescent="0.25">
      <c r="A4881" s="342" t="s">
        <v>324</v>
      </c>
      <c r="B4881" s="342" t="s">
        <v>1164</v>
      </c>
      <c r="C4881" s="343" t="s">
        <v>1165</v>
      </c>
      <c r="D4881" s="344">
        <v>0</v>
      </c>
      <c r="E4881" s="502">
        <v>175000</v>
      </c>
      <c r="F4881" s="499"/>
      <c r="G4881" s="344">
        <v>0</v>
      </c>
    </row>
    <row r="4882" spans="1:13" x14ac:dyDescent="0.25">
      <c r="A4882" s="342" t="s">
        <v>324</v>
      </c>
      <c r="B4882" s="342" t="s">
        <v>2576</v>
      </c>
      <c r="C4882" s="343" t="s">
        <v>171</v>
      </c>
      <c r="D4882" s="344">
        <v>0</v>
      </c>
      <c r="E4882" s="502">
        <v>175000</v>
      </c>
      <c r="F4882" s="499"/>
      <c r="G4882" s="344">
        <v>0</v>
      </c>
    </row>
    <row r="4883" spans="1:13" x14ac:dyDescent="0.25">
      <c r="A4883" s="345" t="s">
        <v>2608</v>
      </c>
      <c r="B4883" s="345" t="s">
        <v>306</v>
      </c>
      <c r="C4883" s="346" t="s">
        <v>173</v>
      </c>
      <c r="D4883" s="347">
        <v>0</v>
      </c>
      <c r="E4883" s="503">
        <v>175000</v>
      </c>
      <c r="F4883" s="499"/>
      <c r="G4883" s="347">
        <v>0</v>
      </c>
      <c r="L4883" s="498">
        <f t="shared" ref="L4883" si="8">E4883/$L$11</f>
        <v>23226.491472559559</v>
      </c>
      <c r="M4883" s="499"/>
    </row>
    <row r="4884" spans="1:13" hidden="1" x14ac:dyDescent="0.25">
      <c r="A4884" s="336" t="s">
        <v>352</v>
      </c>
      <c r="B4884" s="336" t="s">
        <v>399</v>
      </c>
      <c r="C4884" s="337" t="s">
        <v>400</v>
      </c>
      <c r="D4884" s="338">
        <v>0</v>
      </c>
      <c r="E4884" s="498">
        <v>175000</v>
      </c>
      <c r="F4884" s="499"/>
      <c r="G4884" s="338">
        <v>0</v>
      </c>
    </row>
    <row r="4885" spans="1:13" hidden="1" x14ac:dyDescent="0.25">
      <c r="A4885" s="339" t="s">
        <v>324</v>
      </c>
      <c r="B4885" s="339" t="s">
        <v>1163</v>
      </c>
      <c r="C4885" s="340" t="s">
        <v>26</v>
      </c>
      <c r="D4885" s="341">
        <v>0</v>
      </c>
      <c r="E4885" s="506">
        <v>175000</v>
      </c>
      <c r="F4885" s="499"/>
      <c r="G4885" s="341">
        <v>0</v>
      </c>
    </row>
    <row r="4886" spans="1:13" hidden="1" x14ac:dyDescent="0.25">
      <c r="A4886" s="342" t="s">
        <v>324</v>
      </c>
      <c r="B4886" s="342" t="s">
        <v>1164</v>
      </c>
      <c r="C4886" s="343" t="s">
        <v>1165</v>
      </c>
      <c r="D4886" s="344">
        <v>0</v>
      </c>
      <c r="E4886" s="502">
        <v>175000</v>
      </c>
      <c r="F4886" s="499"/>
      <c r="G4886" s="344">
        <v>0</v>
      </c>
    </row>
    <row r="4887" spans="1:13" hidden="1" x14ac:dyDescent="0.25">
      <c r="A4887" s="342" t="s">
        <v>324</v>
      </c>
      <c r="B4887" s="342" t="s">
        <v>2576</v>
      </c>
      <c r="C4887" s="343" t="s">
        <v>171</v>
      </c>
      <c r="D4887" s="344">
        <v>0</v>
      </c>
      <c r="E4887" s="502">
        <v>175000</v>
      </c>
      <c r="F4887" s="499"/>
      <c r="G4887" s="344">
        <v>0</v>
      </c>
    </row>
    <row r="4888" spans="1:13" hidden="1" x14ac:dyDescent="0.25">
      <c r="A4888" s="345" t="s">
        <v>2609</v>
      </c>
      <c r="B4888" s="345" t="s">
        <v>306</v>
      </c>
      <c r="C4888" s="346" t="s">
        <v>173</v>
      </c>
      <c r="D4888" s="347">
        <v>0</v>
      </c>
      <c r="E4888" s="503">
        <v>175000</v>
      </c>
      <c r="F4888" s="499"/>
      <c r="G4888" s="347">
        <v>0</v>
      </c>
    </row>
    <row r="4889" spans="1:13" hidden="1" x14ac:dyDescent="0.25">
      <c r="A4889" s="336" t="s">
        <v>352</v>
      </c>
      <c r="B4889" s="336" t="s">
        <v>569</v>
      </c>
      <c r="C4889" s="337" t="s">
        <v>570</v>
      </c>
      <c r="D4889" s="338">
        <v>0</v>
      </c>
      <c r="E4889" s="498">
        <v>235371.25</v>
      </c>
      <c r="F4889" s="499"/>
      <c r="G4889" s="338">
        <v>0</v>
      </c>
    </row>
    <row r="4890" spans="1:13" hidden="1" x14ac:dyDescent="0.25">
      <c r="A4890" s="339" t="s">
        <v>324</v>
      </c>
      <c r="B4890" s="339" t="s">
        <v>1163</v>
      </c>
      <c r="C4890" s="340" t="s">
        <v>26</v>
      </c>
      <c r="D4890" s="341">
        <v>0</v>
      </c>
      <c r="E4890" s="506">
        <v>235371.25</v>
      </c>
      <c r="F4890" s="499"/>
      <c r="G4890" s="341">
        <v>0</v>
      </c>
    </row>
    <row r="4891" spans="1:13" hidden="1" x14ac:dyDescent="0.25">
      <c r="A4891" s="342" t="s">
        <v>324</v>
      </c>
      <c r="B4891" s="342" t="s">
        <v>1164</v>
      </c>
      <c r="C4891" s="343" t="s">
        <v>1165</v>
      </c>
      <c r="D4891" s="344">
        <v>0</v>
      </c>
      <c r="E4891" s="502">
        <v>235371.25</v>
      </c>
      <c r="F4891" s="499"/>
      <c r="G4891" s="344">
        <v>0</v>
      </c>
    </row>
    <row r="4892" spans="1:13" hidden="1" x14ac:dyDescent="0.25">
      <c r="A4892" s="342" t="s">
        <v>324</v>
      </c>
      <c r="B4892" s="342" t="s">
        <v>2576</v>
      </c>
      <c r="C4892" s="343" t="s">
        <v>171</v>
      </c>
      <c r="D4892" s="344">
        <v>0</v>
      </c>
      <c r="E4892" s="502">
        <v>235371.25</v>
      </c>
      <c r="F4892" s="499"/>
      <c r="G4892" s="344">
        <v>0</v>
      </c>
    </row>
    <row r="4893" spans="1:13" hidden="1" x14ac:dyDescent="0.25">
      <c r="A4893" s="345" t="s">
        <v>2610</v>
      </c>
      <c r="B4893" s="345" t="s">
        <v>306</v>
      </c>
      <c r="C4893" s="346" t="s">
        <v>173</v>
      </c>
      <c r="D4893" s="347">
        <v>0</v>
      </c>
      <c r="E4893" s="503">
        <v>235371.25</v>
      </c>
      <c r="F4893" s="499"/>
      <c r="G4893" s="347">
        <v>0</v>
      </c>
    </row>
    <row r="4894" spans="1:13" hidden="1" x14ac:dyDescent="0.25">
      <c r="A4894" s="336" t="s">
        <v>352</v>
      </c>
      <c r="B4894" s="336" t="s">
        <v>591</v>
      </c>
      <c r="C4894" s="337" t="s">
        <v>592</v>
      </c>
      <c r="D4894" s="338">
        <v>0</v>
      </c>
      <c r="E4894" s="498">
        <v>159746</v>
      </c>
      <c r="F4894" s="499"/>
      <c r="G4894" s="338">
        <v>0</v>
      </c>
    </row>
    <row r="4895" spans="1:13" hidden="1" x14ac:dyDescent="0.25">
      <c r="A4895" s="339" t="s">
        <v>324</v>
      </c>
      <c r="B4895" s="339" t="s">
        <v>1163</v>
      </c>
      <c r="C4895" s="340" t="s">
        <v>26</v>
      </c>
      <c r="D4895" s="341">
        <v>0</v>
      </c>
      <c r="E4895" s="506">
        <v>159746</v>
      </c>
      <c r="F4895" s="499"/>
      <c r="G4895" s="341">
        <v>0</v>
      </c>
    </row>
    <row r="4896" spans="1:13" hidden="1" x14ac:dyDescent="0.25">
      <c r="A4896" s="342" t="s">
        <v>324</v>
      </c>
      <c r="B4896" s="342" t="s">
        <v>1164</v>
      </c>
      <c r="C4896" s="343" t="s">
        <v>1165</v>
      </c>
      <c r="D4896" s="344">
        <v>0</v>
      </c>
      <c r="E4896" s="502">
        <v>159746</v>
      </c>
      <c r="F4896" s="499"/>
      <c r="G4896" s="344">
        <v>0</v>
      </c>
    </row>
    <row r="4897" spans="1:7" hidden="1" x14ac:dyDescent="0.25">
      <c r="A4897" s="342" t="s">
        <v>324</v>
      </c>
      <c r="B4897" s="342" t="s">
        <v>2576</v>
      </c>
      <c r="C4897" s="343" t="s">
        <v>171</v>
      </c>
      <c r="D4897" s="344">
        <v>0</v>
      </c>
      <c r="E4897" s="502">
        <v>159746</v>
      </c>
      <c r="F4897" s="499"/>
      <c r="G4897" s="344">
        <v>0</v>
      </c>
    </row>
    <row r="4898" spans="1:7" hidden="1" x14ac:dyDescent="0.25">
      <c r="A4898" s="345" t="s">
        <v>2611</v>
      </c>
      <c r="B4898" s="345" t="s">
        <v>306</v>
      </c>
      <c r="C4898" s="346" t="s">
        <v>173</v>
      </c>
      <c r="D4898" s="347">
        <v>0</v>
      </c>
      <c r="E4898" s="503">
        <v>159746</v>
      </c>
      <c r="F4898" s="499"/>
      <c r="G4898" s="347">
        <v>0</v>
      </c>
    </row>
    <row r="4899" spans="1:7" hidden="1" x14ac:dyDescent="0.25">
      <c r="A4899" s="336" t="s">
        <v>352</v>
      </c>
      <c r="B4899" s="336" t="s">
        <v>634</v>
      </c>
      <c r="C4899" s="337" t="s">
        <v>635</v>
      </c>
      <c r="D4899" s="338">
        <v>0</v>
      </c>
      <c r="E4899" s="498">
        <v>0</v>
      </c>
      <c r="F4899" s="499"/>
      <c r="G4899" s="338">
        <v>0</v>
      </c>
    </row>
    <row r="4900" spans="1:7" hidden="1" x14ac:dyDescent="0.25">
      <c r="A4900" s="339" t="s">
        <v>324</v>
      </c>
      <c r="B4900" s="339" t="s">
        <v>1163</v>
      </c>
      <c r="C4900" s="340" t="s">
        <v>26</v>
      </c>
      <c r="D4900" s="341">
        <v>0</v>
      </c>
      <c r="E4900" s="506">
        <v>0</v>
      </c>
      <c r="F4900" s="499"/>
      <c r="G4900" s="341">
        <v>0</v>
      </c>
    </row>
    <row r="4901" spans="1:7" hidden="1" x14ac:dyDescent="0.25">
      <c r="A4901" s="342" t="s">
        <v>324</v>
      </c>
      <c r="B4901" s="342" t="s">
        <v>1164</v>
      </c>
      <c r="C4901" s="343" t="s">
        <v>1165</v>
      </c>
      <c r="D4901" s="344">
        <v>0</v>
      </c>
      <c r="E4901" s="502">
        <v>0</v>
      </c>
      <c r="F4901" s="499"/>
      <c r="G4901" s="344">
        <v>0</v>
      </c>
    </row>
    <row r="4902" spans="1:7" hidden="1" x14ac:dyDescent="0.25">
      <c r="A4902" s="342" t="s">
        <v>324</v>
      </c>
      <c r="B4902" s="342" t="s">
        <v>2576</v>
      </c>
      <c r="C4902" s="343" t="s">
        <v>171</v>
      </c>
      <c r="D4902" s="344">
        <v>0</v>
      </c>
      <c r="E4902" s="502">
        <v>0</v>
      </c>
      <c r="F4902" s="499"/>
      <c r="G4902" s="344">
        <v>0</v>
      </c>
    </row>
    <row r="4903" spans="1:7" hidden="1" x14ac:dyDescent="0.25">
      <c r="A4903" s="345" t="s">
        <v>2612</v>
      </c>
      <c r="B4903" s="345" t="s">
        <v>306</v>
      </c>
      <c r="C4903" s="346" t="s">
        <v>173</v>
      </c>
      <c r="D4903" s="347">
        <v>0</v>
      </c>
      <c r="E4903" s="503">
        <v>0</v>
      </c>
      <c r="F4903" s="499"/>
      <c r="G4903" s="347">
        <v>0</v>
      </c>
    </row>
    <row r="4904" spans="1:7" hidden="1" x14ac:dyDescent="0.25">
      <c r="A4904" s="336" t="s">
        <v>352</v>
      </c>
      <c r="B4904" s="336" t="s">
        <v>657</v>
      </c>
      <c r="C4904" s="337" t="s">
        <v>658</v>
      </c>
      <c r="D4904" s="338">
        <v>0</v>
      </c>
      <c r="E4904" s="498">
        <v>60800</v>
      </c>
      <c r="F4904" s="499"/>
      <c r="G4904" s="338">
        <v>0</v>
      </c>
    </row>
    <row r="4905" spans="1:7" hidden="1" x14ac:dyDescent="0.25">
      <c r="A4905" s="339" t="s">
        <v>324</v>
      </c>
      <c r="B4905" s="339" t="s">
        <v>1163</v>
      </c>
      <c r="C4905" s="340" t="s">
        <v>26</v>
      </c>
      <c r="D4905" s="341">
        <v>0</v>
      </c>
      <c r="E4905" s="506">
        <v>60800</v>
      </c>
      <c r="F4905" s="499"/>
      <c r="G4905" s="341">
        <v>0</v>
      </c>
    </row>
    <row r="4906" spans="1:7" hidden="1" x14ac:dyDescent="0.25">
      <c r="A4906" s="342" t="s">
        <v>324</v>
      </c>
      <c r="B4906" s="342" t="s">
        <v>1164</v>
      </c>
      <c r="C4906" s="343" t="s">
        <v>1165</v>
      </c>
      <c r="D4906" s="344">
        <v>0</v>
      </c>
      <c r="E4906" s="502">
        <v>60800</v>
      </c>
      <c r="F4906" s="499"/>
      <c r="G4906" s="344">
        <v>0</v>
      </c>
    </row>
    <row r="4907" spans="1:7" hidden="1" x14ac:dyDescent="0.25">
      <c r="A4907" s="342" t="s">
        <v>324</v>
      </c>
      <c r="B4907" s="342" t="s">
        <v>2576</v>
      </c>
      <c r="C4907" s="343" t="s">
        <v>171</v>
      </c>
      <c r="D4907" s="344">
        <v>0</v>
      </c>
      <c r="E4907" s="502">
        <v>60800</v>
      </c>
      <c r="F4907" s="499"/>
      <c r="G4907" s="344">
        <v>0</v>
      </c>
    </row>
    <row r="4908" spans="1:7" hidden="1" x14ac:dyDescent="0.25">
      <c r="A4908" s="345" t="s">
        <v>2613</v>
      </c>
      <c r="B4908" s="345" t="s">
        <v>306</v>
      </c>
      <c r="C4908" s="346" t="s">
        <v>173</v>
      </c>
      <c r="D4908" s="347">
        <v>0</v>
      </c>
      <c r="E4908" s="503">
        <v>60800</v>
      </c>
      <c r="F4908" s="499"/>
      <c r="G4908" s="347">
        <v>0</v>
      </c>
    </row>
    <row r="4909" spans="1:7" hidden="1" x14ac:dyDescent="0.25">
      <c r="A4909" s="336" t="s">
        <v>352</v>
      </c>
      <c r="B4909" s="336" t="s">
        <v>676</v>
      </c>
      <c r="C4909" s="337" t="s">
        <v>677</v>
      </c>
      <c r="D4909" s="338">
        <v>0</v>
      </c>
      <c r="E4909" s="498">
        <v>53515.25</v>
      </c>
      <c r="F4909" s="499"/>
      <c r="G4909" s="338">
        <v>0</v>
      </c>
    </row>
    <row r="4910" spans="1:7" hidden="1" x14ac:dyDescent="0.25">
      <c r="A4910" s="339" t="s">
        <v>324</v>
      </c>
      <c r="B4910" s="339" t="s">
        <v>1163</v>
      </c>
      <c r="C4910" s="340" t="s">
        <v>26</v>
      </c>
      <c r="D4910" s="341">
        <v>0</v>
      </c>
      <c r="E4910" s="506">
        <v>53515.25</v>
      </c>
      <c r="F4910" s="499"/>
      <c r="G4910" s="341">
        <v>0</v>
      </c>
    </row>
    <row r="4911" spans="1:7" hidden="1" x14ac:dyDescent="0.25">
      <c r="A4911" s="342" t="s">
        <v>324</v>
      </c>
      <c r="B4911" s="342" t="s">
        <v>1164</v>
      </c>
      <c r="C4911" s="343" t="s">
        <v>1165</v>
      </c>
      <c r="D4911" s="344">
        <v>0</v>
      </c>
      <c r="E4911" s="502">
        <v>53515.25</v>
      </c>
      <c r="F4911" s="499"/>
      <c r="G4911" s="344">
        <v>0</v>
      </c>
    </row>
    <row r="4912" spans="1:7" hidden="1" x14ac:dyDescent="0.25">
      <c r="A4912" s="342" t="s">
        <v>324</v>
      </c>
      <c r="B4912" s="342" t="s">
        <v>2576</v>
      </c>
      <c r="C4912" s="343" t="s">
        <v>171</v>
      </c>
      <c r="D4912" s="344">
        <v>0</v>
      </c>
      <c r="E4912" s="502">
        <v>53515.25</v>
      </c>
      <c r="F4912" s="499"/>
      <c r="G4912" s="344">
        <v>0</v>
      </c>
    </row>
    <row r="4913" spans="1:7" hidden="1" x14ac:dyDescent="0.25">
      <c r="A4913" s="345" t="s">
        <v>2614</v>
      </c>
      <c r="B4913" s="345" t="s">
        <v>306</v>
      </c>
      <c r="C4913" s="346" t="s">
        <v>173</v>
      </c>
      <c r="D4913" s="347">
        <v>0</v>
      </c>
      <c r="E4913" s="503">
        <v>53515.25</v>
      </c>
      <c r="F4913" s="499"/>
      <c r="G4913" s="347">
        <v>0</v>
      </c>
    </row>
    <row r="4914" spans="1:7" hidden="1" x14ac:dyDescent="0.25">
      <c r="A4914" s="336" t="s">
        <v>352</v>
      </c>
      <c r="B4914" s="336" t="s">
        <v>691</v>
      </c>
      <c r="C4914" s="337" t="s">
        <v>692</v>
      </c>
      <c r="D4914" s="338">
        <v>0</v>
      </c>
      <c r="E4914" s="498">
        <v>15143.38</v>
      </c>
      <c r="F4914" s="499"/>
      <c r="G4914" s="338">
        <v>0</v>
      </c>
    </row>
    <row r="4915" spans="1:7" hidden="1" x14ac:dyDescent="0.25">
      <c r="A4915" s="339" t="s">
        <v>324</v>
      </c>
      <c r="B4915" s="339" t="s">
        <v>1163</v>
      </c>
      <c r="C4915" s="340" t="s">
        <v>26</v>
      </c>
      <c r="D4915" s="341">
        <v>0</v>
      </c>
      <c r="E4915" s="506">
        <v>15143.38</v>
      </c>
      <c r="F4915" s="499"/>
      <c r="G4915" s="341">
        <v>0</v>
      </c>
    </row>
    <row r="4916" spans="1:7" hidden="1" x14ac:dyDescent="0.25">
      <c r="A4916" s="342" t="s">
        <v>324</v>
      </c>
      <c r="B4916" s="342" t="s">
        <v>1164</v>
      </c>
      <c r="C4916" s="343" t="s">
        <v>1165</v>
      </c>
      <c r="D4916" s="344">
        <v>0</v>
      </c>
      <c r="E4916" s="502">
        <v>15143.38</v>
      </c>
      <c r="F4916" s="499"/>
      <c r="G4916" s="344">
        <v>0</v>
      </c>
    </row>
    <row r="4917" spans="1:7" hidden="1" x14ac:dyDescent="0.25">
      <c r="A4917" s="342" t="s">
        <v>324</v>
      </c>
      <c r="B4917" s="342" t="s">
        <v>2576</v>
      </c>
      <c r="C4917" s="343" t="s">
        <v>171</v>
      </c>
      <c r="D4917" s="344">
        <v>0</v>
      </c>
      <c r="E4917" s="502">
        <v>15143.38</v>
      </c>
      <c r="F4917" s="499"/>
      <c r="G4917" s="344">
        <v>0</v>
      </c>
    </row>
    <row r="4918" spans="1:7" hidden="1" x14ac:dyDescent="0.25">
      <c r="A4918" s="345" t="s">
        <v>2615</v>
      </c>
      <c r="B4918" s="345" t="s">
        <v>306</v>
      </c>
      <c r="C4918" s="346" t="s">
        <v>173</v>
      </c>
      <c r="D4918" s="347">
        <v>0</v>
      </c>
      <c r="E4918" s="503">
        <v>15143.38</v>
      </c>
      <c r="F4918" s="499"/>
      <c r="G4918" s="347">
        <v>0</v>
      </c>
    </row>
    <row r="4919" spans="1:7" hidden="1" x14ac:dyDescent="0.25">
      <c r="A4919" s="336" t="s">
        <v>352</v>
      </c>
      <c r="B4919" s="336" t="s">
        <v>710</v>
      </c>
      <c r="C4919" s="337" t="s">
        <v>711</v>
      </c>
      <c r="D4919" s="338">
        <v>0</v>
      </c>
      <c r="E4919" s="498">
        <v>81100</v>
      </c>
      <c r="F4919" s="499"/>
      <c r="G4919" s="338">
        <v>0</v>
      </c>
    </row>
    <row r="4920" spans="1:7" hidden="1" x14ac:dyDescent="0.25">
      <c r="A4920" s="339" t="s">
        <v>324</v>
      </c>
      <c r="B4920" s="339" t="s">
        <v>1163</v>
      </c>
      <c r="C4920" s="340" t="s">
        <v>26</v>
      </c>
      <c r="D4920" s="341">
        <v>0</v>
      </c>
      <c r="E4920" s="506">
        <v>81100</v>
      </c>
      <c r="F4920" s="499"/>
      <c r="G4920" s="341">
        <v>0</v>
      </c>
    </row>
    <row r="4921" spans="1:7" hidden="1" x14ac:dyDescent="0.25">
      <c r="A4921" s="342" t="s">
        <v>324</v>
      </c>
      <c r="B4921" s="342" t="s">
        <v>1164</v>
      </c>
      <c r="C4921" s="343" t="s">
        <v>1165</v>
      </c>
      <c r="D4921" s="344">
        <v>0</v>
      </c>
      <c r="E4921" s="502">
        <v>81100</v>
      </c>
      <c r="F4921" s="499"/>
      <c r="G4921" s="344">
        <v>0</v>
      </c>
    </row>
    <row r="4922" spans="1:7" hidden="1" x14ac:dyDescent="0.25">
      <c r="A4922" s="342" t="s">
        <v>324</v>
      </c>
      <c r="B4922" s="342" t="s">
        <v>2576</v>
      </c>
      <c r="C4922" s="343" t="s">
        <v>171</v>
      </c>
      <c r="D4922" s="344">
        <v>0</v>
      </c>
      <c r="E4922" s="502">
        <v>81100</v>
      </c>
      <c r="F4922" s="499"/>
      <c r="G4922" s="344">
        <v>0</v>
      </c>
    </row>
    <row r="4923" spans="1:7" hidden="1" x14ac:dyDescent="0.25">
      <c r="A4923" s="345" t="s">
        <v>2616</v>
      </c>
      <c r="B4923" s="345" t="s">
        <v>306</v>
      </c>
      <c r="C4923" s="346" t="s">
        <v>173</v>
      </c>
      <c r="D4923" s="347">
        <v>0</v>
      </c>
      <c r="E4923" s="503">
        <v>81100</v>
      </c>
      <c r="F4923" s="499"/>
      <c r="G4923" s="347">
        <v>0</v>
      </c>
    </row>
    <row r="4924" spans="1:7" hidden="1" x14ac:dyDescent="0.25">
      <c r="A4924" s="336" t="s">
        <v>352</v>
      </c>
      <c r="B4924" s="336" t="s">
        <v>732</v>
      </c>
      <c r="C4924" s="337" t="s">
        <v>733</v>
      </c>
      <c r="D4924" s="338">
        <v>0</v>
      </c>
      <c r="E4924" s="498">
        <v>74297.5</v>
      </c>
      <c r="F4924" s="499"/>
      <c r="G4924" s="338">
        <v>0</v>
      </c>
    </row>
    <row r="4925" spans="1:7" hidden="1" x14ac:dyDescent="0.25">
      <c r="A4925" s="339" t="s">
        <v>324</v>
      </c>
      <c r="B4925" s="339" t="s">
        <v>1163</v>
      </c>
      <c r="C4925" s="340" t="s">
        <v>26</v>
      </c>
      <c r="D4925" s="341">
        <v>0</v>
      </c>
      <c r="E4925" s="506">
        <v>74297.5</v>
      </c>
      <c r="F4925" s="499"/>
      <c r="G4925" s="341">
        <v>0</v>
      </c>
    </row>
    <row r="4926" spans="1:7" hidden="1" x14ac:dyDescent="0.25">
      <c r="A4926" s="342" t="s">
        <v>324</v>
      </c>
      <c r="B4926" s="342" t="s">
        <v>1164</v>
      </c>
      <c r="C4926" s="343" t="s">
        <v>1165</v>
      </c>
      <c r="D4926" s="344">
        <v>0</v>
      </c>
      <c r="E4926" s="502">
        <v>74297.5</v>
      </c>
      <c r="F4926" s="499"/>
      <c r="G4926" s="344">
        <v>0</v>
      </c>
    </row>
    <row r="4927" spans="1:7" hidden="1" x14ac:dyDescent="0.25">
      <c r="A4927" s="342" t="s">
        <v>324</v>
      </c>
      <c r="B4927" s="342" t="s">
        <v>2576</v>
      </c>
      <c r="C4927" s="343" t="s">
        <v>171</v>
      </c>
      <c r="D4927" s="344">
        <v>0</v>
      </c>
      <c r="E4927" s="502">
        <v>74297.5</v>
      </c>
      <c r="F4927" s="499"/>
      <c r="G4927" s="344">
        <v>0</v>
      </c>
    </row>
    <row r="4928" spans="1:7" hidden="1" x14ac:dyDescent="0.25">
      <c r="A4928" s="345" t="s">
        <v>2617</v>
      </c>
      <c r="B4928" s="345" t="s">
        <v>306</v>
      </c>
      <c r="C4928" s="346" t="s">
        <v>173</v>
      </c>
      <c r="D4928" s="347">
        <v>0</v>
      </c>
      <c r="E4928" s="503">
        <v>74297.5</v>
      </c>
      <c r="F4928" s="499"/>
      <c r="G4928" s="347">
        <v>0</v>
      </c>
    </row>
    <row r="4929" spans="1:7" hidden="1" x14ac:dyDescent="0.25">
      <c r="A4929" s="336" t="s">
        <v>352</v>
      </c>
      <c r="B4929" s="336" t="s">
        <v>816</v>
      </c>
      <c r="C4929" s="337" t="s">
        <v>817</v>
      </c>
      <c r="D4929" s="338">
        <v>0</v>
      </c>
      <c r="E4929" s="498">
        <v>10253.5</v>
      </c>
      <c r="F4929" s="499"/>
      <c r="G4929" s="338">
        <v>0</v>
      </c>
    </row>
    <row r="4930" spans="1:7" hidden="1" x14ac:dyDescent="0.25">
      <c r="A4930" s="339" t="s">
        <v>324</v>
      </c>
      <c r="B4930" s="339" t="s">
        <v>1163</v>
      </c>
      <c r="C4930" s="340" t="s">
        <v>26</v>
      </c>
      <c r="D4930" s="341">
        <v>0</v>
      </c>
      <c r="E4930" s="506">
        <v>10253.5</v>
      </c>
      <c r="F4930" s="499"/>
      <c r="G4930" s="341">
        <v>0</v>
      </c>
    </row>
    <row r="4931" spans="1:7" hidden="1" x14ac:dyDescent="0.25">
      <c r="A4931" s="342" t="s">
        <v>324</v>
      </c>
      <c r="B4931" s="342" t="s">
        <v>1164</v>
      </c>
      <c r="C4931" s="343" t="s">
        <v>1165</v>
      </c>
      <c r="D4931" s="344">
        <v>0</v>
      </c>
      <c r="E4931" s="502">
        <v>10253.5</v>
      </c>
      <c r="F4931" s="499"/>
      <c r="G4931" s="344">
        <v>0</v>
      </c>
    </row>
    <row r="4932" spans="1:7" hidden="1" x14ac:dyDescent="0.25">
      <c r="A4932" s="342" t="s">
        <v>324</v>
      </c>
      <c r="B4932" s="342" t="s">
        <v>2576</v>
      </c>
      <c r="C4932" s="343" t="s">
        <v>171</v>
      </c>
      <c r="D4932" s="344">
        <v>0</v>
      </c>
      <c r="E4932" s="502">
        <v>10253.5</v>
      </c>
      <c r="F4932" s="499"/>
      <c r="G4932" s="344">
        <v>0</v>
      </c>
    </row>
    <row r="4933" spans="1:7" hidden="1" x14ac:dyDescent="0.25">
      <c r="A4933" s="345" t="s">
        <v>2618</v>
      </c>
      <c r="B4933" s="345" t="s">
        <v>306</v>
      </c>
      <c r="C4933" s="346" t="s">
        <v>173</v>
      </c>
      <c r="D4933" s="347">
        <v>0</v>
      </c>
      <c r="E4933" s="503">
        <v>10253.5</v>
      </c>
      <c r="F4933" s="499"/>
      <c r="G4933" s="347">
        <v>0</v>
      </c>
    </row>
    <row r="4934" spans="1:7" hidden="1" x14ac:dyDescent="0.25">
      <c r="A4934" s="336" t="s">
        <v>352</v>
      </c>
      <c r="B4934" s="336" t="s">
        <v>877</v>
      </c>
      <c r="C4934" s="337" t="s">
        <v>878</v>
      </c>
      <c r="D4934" s="338">
        <v>0</v>
      </c>
      <c r="E4934" s="498">
        <v>16625</v>
      </c>
      <c r="F4934" s="499"/>
      <c r="G4934" s="338">
        <v>0</v>
      </c>
    </row>
    <row r="4935" spans="1:7" hidden="1" x14ac:dyDescent="0.25">
      <c r="A4935" s="339" t="s">
        <v>324</v>
      </c>
      <c r="B4935" s="339" t="s">
        <v>1163</v>
      </c>
      <c r="C4935" s="340" t="s">
        <v>26</v>
      </c>
      <c r="D4935" s="341">
        <v>0</v>
      </c>
      <c r="E4935" s="506">
        <v>16625</v>
      </c>
      <c r="F4935" s="499"/>
      <c r="G4935" s="341">
        <v>0</v>
      </c>
    </row>
    <row r="4936" spans="1:7" hidden="1" x14ac:dyDescent="0.25">
      <c r="A4936" s="342" t="s">
        <v>324</v>
      </c>
      <c r="B4936" s="342" t="s">
        <v>1164</v>
      </c>
      <c r="C4936" s="343" t="s">
        <v>1165</v>
      </c>
      <c r="D4936" s="344">
        <v>0</v>
      </c>
      <c r="E4936" s="502">
        <v>16625</v>
      </c>
      <c r="F4936" s="499"/>
      <c r="G4936" s="344">
        <v>0</v>
      </c>
    </row>
    <row r="4937" spans="1:7" hidden="1" x14ac:dyDescent="0.25">
      <c r="A4937" s="342" t="s">
        <v>324</v>
      </c>
      <c r="B4937" s="342" t="s">
        <v>2576</v>
      </c>
      <c r="C4937" s="343" t="s">
        <v>171</v>
      </c>
      <c r="D4937" s="344">
        <v>0</v>
      </c>
      <c r="E4937" s="502">
        <v>16625</v>
      </c>
      <c r="F4937" s="499"/>
      <c r="G4937" s="344">
        <v>0</v>
      </c>
    </row>
    <row r="4938" spans="1:7" hidden="1" x14ac:dyDescent="0.25">
      <c r="A4938" s="345" t="s">
        <v>2619</v>
      </c>
      <c r="B4938" s="345" t="s">
        <v>306</v>
      </c>
      <c r="C4938" s="346" t="s">
        <v>173</v>
      </c>
      <c r="D4938" s="347">
        <v>0</v>
      </c>
      <c r="E4938" s="503">
        <v>16625</v>
      </c>
      <c r="F4938" s="499"/>
      <c r="G4938" s="347">
        <v>0</v>
      </c>
    </row>
    <row r="4939" spans="1:7" hidden="1" x14ac:dyDescent="0.25">
      <c r="A4939" s="336" t="s">
        <v>352</v>
      </c>
      <c r="B4939" s="336" t="s">
        <v>899</v>
      </c>
      <c r="C4939" s="337" t="s">
        <v>900</v>
      </c>
      <c r="D4939" s="338">
        <v>0</v>
      </c>
      <c r="E4939" s="498">
        <v>53068.88</v>
      </c>
      <c r="F4939" s="499"/>
      <c r="G4939" s="338">
        <v>0</v>
      </c>
    </row>
    <row r="4940" spans="1:7" hidden="1" x14ac:dyDescent="0.25">
      <c r="A4940" s="339" t="s">
        <v>324</v>
      </c>
      <c r="B4940" s="339" t="s">
        <v>1163</v>
      </c>
      <c r="C4940" s="340" t="s">
        <v>26</v>
      </c>
      <c r="D4940" s="341">
        <v>0</v>
      </c>
      <c r="E4940" s="506">
        <v>53068.88</v>
      </c>
      <c r="F4940" s="499"/>
      <c r="G4940" s="341">
        <v>0</v>
      </c>
    </row>
    <row r="4941" spans="1:7" hidden="1" x14ac:dyDescent="0.25">
      <c r="A4941" s="342" t="s">
        <v>324</v>
      </c>
      <c r="B4941" s="342" t="s">
        <v>1164</v>
      </c>
      <c r="C4941" s="343" t="s">
        <v>1165</v>
      </c>
      <c r="D4941" s="344">
        <v>0</v>
      </c>
      <c r="E4941" s="502">
        <v>53068.88</v>
      </c>
      <c r="F4941" s="499"/>
      <c r="G4941" s="344">
        <v>0</v>
      </c>
    </row>
    <row r="4942" spans="1:7" hidden="1" x14ac:dyDescent="0.25">
      <c r="A4942" s="342" t="s">
        <v>324</v>
      </c>
      <c r="B4942" s="342" t="s">
        <v>2576</v>
      </c>
      <c r="C4942" s="343" t="s">
        <v>171</v>
      </c>
      <c r="D4942" s="344">
        <v>0</v>
      </c>
      <c r="E4942" s="502">
        <v>53068.88</v>
      </c>
      <c r="F4942" s="499"/>
      <c r="G4942" s="344">
        <v>0</v>
      </c>
    </row>
    <row r="4943" spans="1:7" hidden="1" x14ac:dyDescent="0.25">
      <c r="A4943" s="345" t="s">
        <v>2620</v>
      </c>
      <c r="B4943" s="345" t="s">
        <v>306</v>
      </c>
      <c r="C4943" s="346" t="s">
        <v>173</v>
      </c>
      <c r="D4943" s="347">
        <v>0</v>
      </c>
      <c r="E4943" s="503">
        <v>53068.88</v>
      </c>
      <c r="F4943" s="499"/>
      <c r="G4943" s="347">
        <v>0</v>
      </c>
    </row>
    <row r="4944" spans="1:7" hidden="1" x14ac:dyDescent="0.25">
      <c r="A4944" s="336" t="s">
        <v>352</v>
      </c>
      <c r="B4944" s="336" t="s">
        <v>1288</v>
      </c>
      <c r="C4944" s="337" t="s">
        <v>1289</v>
      </c>
      <c r="D4944" s="338">
        <v>0</v>
      </c>
      <c r="E4944" s="498">
        <v>74910.350000000006</v>
      </c>
      <c r="F4944" s="499"/>
      <c r="G4944" s="338">
        <v>0</v>
      </c>
    </row>
    <row r="4945" spans="1:7" hidden="1" x14ac:dyDescent="0.25">
      <c r="A4945" s="339" t="s">
        <v>324</v>
      </c>
      <c r="B4945" s="339" t="s">
        <v>1163</v>
      </c>
      <c r="C4945" s="340" t="s">
        <v>26</v>
      </c>
      <c r="D4945" s="341">
        <v>0</v>
      </c>
      <c r="E4945" s="506">
        <v>74910.350000000006</v>
      </c>
      <c r="F4945" s="499"/>
      <c r="G4945" s="341">
        <v>0</v>
      </c>
    </row>
    <row r="4946" spans="1:7" hidden="1" x14ac:dyDescent="0.25">
      <c r="A4946" s="342" t="s">
        <v>324</v>
      </c>
      <c r="B4946" s="342" t="s">
        <v>1164</v>
      </c>
      <c r="C4946" s="343" t="s">
        <v>1165</v>
      </c>
      <c r="D4946" s="344">
        <v>0</v>
      </c>
      <c r="E4946" s="502">
        <v>74910.350000000006</v>
      </c>
      <c r="F4946" s="499"/>
      <c r="G4946" s="344">
        <v>0</v>
      </c>
    </row>
    <row r="4947" spans="1:7" hidden="1" x14ac:dyDescent="0.25">
      <c r="A4947" s="342" t="s">
        <v>324</v>
      </c>
      <c r="B4947" s="342" t="s">
        <v>2576</v>
      </c>
      <c r="C4947" s="343" t="s">
        <v>171</v>
      </c>
      <c r="D4947" s="344">
        <v>0</v>
      </c>
      <c r="E4947" s="502">
        <v>74910.350000000006</v>
      </c>
      <c r="F4947" s="499"/>
      <c r="G4947" s="344">
        <v>0</v>
      </c>
    </row>
    <row r="4948" spans="1:7" hidden="1" x14ac:dyDescent="0.25">
      <c r="A4948" s="345" t="s">
        <v>2621</v>
      </c>
      <c r="B4948" s="345" t="s">
        <v>306</v>
      </c>
      <c r="C4948" s="346" t="s">
        <v>173</v>
      </c>
      <c r="D4948" s="347">
        <v>0</v>
      </c>
      <c r="E4948" s="503">
        <v>74910.350000000006</v>
      </c>
      <c r="F4948" s="499"/>
      <c r="G4948" s="347">
        <v>0</v>
      </c>
    </row>
    <row r="4949" spans="1:7" hidden="1" x14ac:dyDescent="0.25">
      <c r="A4949" s="336" t="s">
        <v>352</v>
      </c>
      <c r="B4949" s="336" t="s">
        <v>1329</v>
      </c>
      <c r="C4949" s="337" t="s">
        <v>1330</v>
      </c>
      <c r="D4949" s="338">
        <v>0</v>
      </c>
      <c r="E4949" s="498">
        <v>136751.07999999999</v>
      </c>
      <c r="F4949" s="499"/>
      <c r="G4949" s="338">
        <v>0</v>
      </c>
    </row>
    <row r="4950" spans="1:7" hidden="1" x14ac:dyDescent="0.25">
      <c r="A4950" s="339" t="s">
        <v>324</v>
      </c>
      <c r="B4950" s="339" t="s">
        <v>1163</v>
      </c>
      <c r="C4950" s="340" t="s">
        <v>26</v>
      </c>
      <c r="D4950" s="341">
        <v>0</v>
      </c>
      <c r="E4950" s="506">
        <v>136751.07999999999</v>
      </c>
      <c r="F4950" s="499"/>
      <c r="G4950" s="341">
        <v>0</v>
      </c>
    </row>
    <row r="4951" spans="1:7" hidden="1" x14ac:dyDescent="0.25">
      <c r="A4951" s="342" t="s">
        <v>324</v>
      </c>
      <c r="B4951" s="342" t="s">
        <v>1164</v>
      </c>
      <c r="C4951" s="343" t="s">
        <v>1165</v>
      </c>
      <c r="D4951" s="344">
        <v>0</v>
      </c>
      <c r="E4951" s="502">
        <v>136751.07999999999</v>
      </c>
      <c r="F4951" s="499"/>
      <c r="G4951" s="344">
        <v>0</v>
      </c>
    </row>
    <row r="4952" spans="1:7" hidden="1" x14ac:dyDescent="0.25">
      <c r="A4952" s="342" t="s">
        <v>324</v>
      </c>
      <c r="B4952" s="342" t="s">
        <v>2576</v>
      </c>
      <c r="C4952" s="343" t="s">
        <v>171</v>
      </c>
      <c r="D4952" s="344">
        <v>0</v>
      </c>
      <c r="E4952" s="502">
        <v>136751.07999999999</v>
      </c>
      <c r="F4952" s="499"/>
      <c r="G4952" s="344">
        <v>0</v>
      </c>
    </row>
    <row r="4953" spans="1:7" hidden="1" x14ac:dyDescent="0.25">
      <c r="A4953" s="345" t="s">
        <v>2622</v>
      </c>
      <c r="B4953" s="345" t="s">
        <v>306</v>
      </c>
      <c r="C4953" s="346" t="s">
        <v>173</v>
      </c>
      <c r="D4953" s="347">
        <v>0</v>
      </c>
      <c r="E4953" s="503">
        <v>136751.07999999999</v>
      </c>
      <c r="F4953" s="499"/>
      <c r="G4953" s="347">
        <v>0</v>
      </c>
    </row>
    <row r="4954" spans="1:7" hidden="1" x14ac:dyDescent="0.25">
      <c r="A4954" s="345" t="s">
        <v>2623</v>
      </c>
      <c r="B4954" s="345" t="s">
        <v>2591</v>
      </c>
      <c r="C4954" s="346" t="s">
        <v>2592</v>
      </c>
      <c r="D4954" s="347">
        <v>0</v>
      </c>
      <c r="E4954" s="503">
        <v>0</v>
      </c>
      <c r="F4954" s="499"/>
      <c r="G4954" s="347">
        <v>0</v>
      </c>
    </row>
    <row r="4955" spans="1:7" hidden="1" x14ac:dyDescent="0.25">
      <c r="A4955" s="345" t="s">
        <v>2624</v>
      </c>
      <c r="B4955" s="345" t="s">
        <v>308</v>
      </c>
      <c r="C4955" s="346" t="s">
        <v>198</v>
      </c>
      <c r="D4955" s="347">
        <v>0</v>
      </c>
      <c r="E4955" s="503">
        <v>0</v>
      </c>
      <c r="F4955" s="499"/>
      <c r="G4955" s="347">
        <v>0</v>
      </c>
    </row>
    <row r="4956" spans="1:7" hidden="1" x14ac:dyDescent="0.25">
      <c r="A4956" s="336" t="s">
        <v>352</v>
      </c>
      <c r="B4956" s="336" t="s">
        <v>1353</v>
      </c>
      <c r="C4956" s="337" t="s">
        <v>1354</v>
      </c>
      <c r="D4956" s="338">
        <v>0</v>
      </c>
      <c r="E4956" s="498">
        <v>45842.5</v>
      </c>
      <c r="F4956" s="499"/>
      <c r="G4956" s="338">
        <v>0</v>
      </c>
    </row>
    <row r="4957" spans="1:7" hidden="1" x14ac:dyDescent="0.25">
      <c r="A4957" s="339" t="s">
        <v>324</v>
      </c>
      <c r="B4957" s="339" t="s">
        <v>1163</v>
      </c>
      <c r="C4957" s="340" t="s">
        <v>26</v>
      </c>
      <c r="D4957" s="341">
        <v>0</v>
      </c>
      <c r="E4957" s="506">
        <v>45842.5</v>
      </c>
      <c r="F4957" s="499"/>
      <c r="G4957" s="341">
        <v>0</v>
      </c>
    </row>
    <row r="4958" spans="1:7" hidden="1" x14ac:dyDescent="0.25">
      <c r="A4958" s="342" t="s">
        <v>324</v>
      </c>
      <c r="B4958" s="342" t="s">
        <v>1164</v>
      </c>
      <c r="C4958" s="343" t="s">
        <v>1165</v>
      </c>
      <c r="D4958" s="344">
        <v>0</v>
      </c>
      <c r="E4958" s="502">
        <v>45842.5</v>
      </c>
      <c r="F4958" s="499"/>
      <c r="G4958" s="344">
        <v>0</v>
      </c>
    </row>
    <row r="4959" spans="1:7" hidden="1" x14ac:dyDescent="0.25">
      <c r="A4959" s="342" t="s">
        <v>324</v>
      </c>
      <c r="B4959" s="342" t="s">
        <v>2576</v>
      </c>
      <c r="C4959" s="343" t="s">
        <v>171</v>
      </c>
      <c r="D4959" s="344">
        <v>0</v>
      </c>
      <c r="E4959" s="502">
        <v>45842.5</v>
      </c>
      <c r="F4959" s="499"/>
      <c r="G4959" s="344">
        <v>0</v>
      </c>
    </row>
    <row r="4960" spans="1:7" hidden="1" x14ac:dyDescent="0.25">
      <c r="A4960" s="345" t="s">
        <v>2625</v>
      </c>
      <c r="B4960" s="345" t="s">
        <v>306</v>
      </c>
      <c r="C4960" s="346" t="s">
        <v>173</v>
      </c>
      <c r="D4960" s="347">
        <v>0</v>
      </c>
      <c r="E4960" s="503">
        <v>45842.5</v>
      </c>
      <c r="F4960" s="499"/>
      <c r="G4960" s="347">
        <v>0</v>
      </c>
    </row>
    <row r="4961" spans="1:7" hidden="1" x14ac:dyDescent="0.25">
      <c r="A4961" s="336" t="s">
        <v>352</v>
      </c>
      <c r="B4961" s="336" t="s">
        <v>1487</v>
      </c>
      <c r="C4961" s="337" t="s">
        <v>1488</v>
      </c>
      <c r="D4961" s="338">
        <v>0</v>
      </c>
      <c r="E4961" s="498">
        <v>242808.65</v>
      </c>
      <c r="F4961" s="499"/>
      <c r="G4961" s="338">
        <v>0</v>
      </c>
    </row>
    <row r="4962" spans="1:7" hidden="1" x14ac:dyDescent="0.25">
      <c r="A4962" s="339" t="s">
        <v>324</v>
      </c>
      <c r="B4962" s="339" t="s">
        <v>1163</v>
      </c>
      <c r="C4962" s="340" t="s">
        <v>26</v>
      </c>
      <c r="D4962" s="341">
        <v>0</v>
      </c>
      <c r="E4962" s="506">
        <v>242808.65</v>
      </c>
      <c r="F4962" s="499"/>
      <c r="G4962" s="341">
        <v>0</v>
      </c>
    </row>
    <row r="4963" spans="1:7" hidden="1" x14ac:dyDescent="0.25">
      <c r="A4963" s="342" t="s">
        <v>324</v>
      </c>
      <c r="B4963" s="342" t="s">
        <v>1164</v>
      </c>
      <c r="C4963" s="343" t="s">
        <v>1165</v>
      </c>
      <c r="D4963" s="344">
        <v>0</v>
      </c>
      <c r="E4963" s="502">
        <v>242808.65</v>
      </c>
      <c r="F4963" s="499"/>
      <c r="G4963" s="344">
        <v>0</v>
      </c>
    </row>
    <row r="4964" spans="1:7" hidden="1" x14ac:dyDescent="0.25">
      <c r="A4964" s="342" t="s">
        <v>324</v>
      </c>
      <c r="B4964" s="342" t="s">
        <v>2576</v>
      </c>
      <c r="C4964" s="343" t="s">
        <v>171</v>
      </c>
      <c r="D4964" s="344">
        <v>0</v>
      </c>
      <c r="E4964" s="502">
        <v>242808.65</v>
      </c>
      <c r="F4964" s="499"/>
      <c r="G4964" s="344">
        <v>0</v>
      </c>
    </row>
    <row r="4965" spans="1:7" hidden="1" x14ac:dyDescent="0.25">
      <c r="A4965" s="345" t="s">
        <v>2626</v>
      </c>
      <c r="B4965" s="345" t="s">
        <v>306</v>
      </c>
      <c r="C4965" s="346" t="s">
        <v>173</v>
      </c>
      <c r="D4965" s="347">
        <v>0</v>
      </c>
      <c r="E4965" s="503">
        <v>242808.65</v>
      </c>
      <c r="F4965" s="499"/>
      <c r="G4965" s="347">
        <v>0</v>
      </c>
    </row>
    <row r="4966" spans="1:7" hidden="1" x14ac:dyDescent="0.25">
      <c r="A4966" s="336" t="s">
        <v>352</v>
      </c>
      <c r="B4966" s="336" t="s">
        <v>1259</v>
      </c>
      <c r="C4966" s="337" t="s">
        <v>1260</v>
      </c>
      <c r="D4966" s="338">
        <v>0</v>
      </c>
      <c r="E4966" s="498">
        <v>199650</v>
      </c>
      <c r="F4966" s="499"/>
      <c r="G4966" s="338">
        <v>0</v>
      </c>
    </row>
    <row r="4967" spans="1:7" hidden="1" x14ac:dyDescent="0.25">
      <c r="A4967" s="339" t="s">
        <v>324</v>
      </c>
      <c r="B4967" s="339" t="s">
        <v>1163</v>
      </c>
      <c r="C4967" s="340" t="s">
        <v>26</v>
      </c>
      <c r="D4967" s="341">
        <v>0</v>
      </c>
      <c r="E4967" s="506">
        <v>199650</v>
      </c>
      <c r="F4967" s="499"/>
      <c r="G4967" s="341">
        <v>0</v>
      </c>
    </row>
    <row r="4968" spans="1:7" hidden="1" x14ac:dyDescent="0.25">
      <c r="A4968" s="342" t="s">
        <v>324</v>
      </c>
      <c r="B4968" s="342" t="s">
        <v>1164</v>
      </c>
      <c r="C4968" s="343" t="s">
        <v>1165</v>
      </c>
      <c r="D4968" s="344">
        <v>0</v>
      </c>
      <c r="E4968" s="502">
        <v>199650</v>
      </c>
      <c r="F4968" s="499"/>
      <c r="G4968" s="344">
        <v>0</v>
      </c>
    </row>
    <row r="4969" spans="1:7" hidden="1" x14ac:dyDescent="0.25">
      <c r="A4969" s="342" t="s">
        <v>324</v>
      </c>
      <c r="B4969" s="342" t="s">
        <v>2576</v>
      </c>
      <c r="C4969" s="343" t="s">
        <v>171</v>
      </c>
      <c r="D4969" s="344">
        <v>0</v>
      </c>
      <c r="E4969" s="502">
        <v>199650</v>
      </c>
      <c r="F4969" s="499"/>
      <c r="G4969" s="344">
        <v>0</v>
      </c>
    </row>
    <row r="4970" spans="1:7" hidden="1" x14ac:dyDescent="0.25">
      <c r="A4970" s="345" t="s">
        <v>2627</v>
      </c>
      <c r="B4970" s="345" t="s">
        <v>306</v>
      </c>
      <c r="C4970" s="346" t="s">
        <v>173</v>
      </c>
      <c r="D4970" s="347">
        <v>0</v>
      </c>
      <c r="E4970" s="503">
        <v>199650</v>
      </c>
      <c r="F4970" s="499"/>
      <c r="G4970" s="347">
        <v>0</v>
      </c>
    </row>
    <row r="4971" spans="1:7" hidden="1" x14ac:dyDescent="0.25">
      <c r="A4971" s="336" t="s">
        <v>352</v>
      </c>
      <c r="B4971" s="336" t="s">
        <v>967</v>
      </c>
      <c r="C4971" s="337" t="s">
        <v>968</v>
      </c>
      <c r="D4971" s="338">
        <v>0</v>
      </c>
      <c r="E4971" s="498">
        <v>207579.4</v>
      </c>
      <c r="F4971" s="499"/>
      <c r="G4971" s="338">
        <v>0</v>
      </c>
    </row>
    <row r="4972" spans="1:7" hidden="1" x14ac:dyDescent="0.25">
      <c r="A4972" s="339" t="s">
        <v>324</v>
      </c>
      <c r="B4972" s="339" t="s">
        <v>1163</v>
      </c>
      <c r="C4972" s="340" t="s">
        <v>26</v>
      </c>
      <c r="D4972" s="341">
        <v>0</v>
      </c>
      <c r="E4972" s="506">
        <v>207579.4</v>
      </c>
      <c r="F4972" s="499"/>
      <c r="G4972" s="341">
        <v>0</v>
      </c>
    </row>
    <row r="4973" spans="1:7" hidden="1" x14ac:dyDescent="0.25">
      <c r="A4973" s="342" t="s">
        <v>324</v>
      </c>
      <c r="B4973" s="342" t="s">
        <v>1164</v>
      </c>
      <c r="C4973" s="343" t="s">
        <v>1165</v>
      </c>
      <c r="D4973" s="344">
        <v>0</v>
      </c>
      <c r="E4973" s="502">
        <v>207579.4</v>
      </c>
      <c r="F4973" s="499"/>
      <c r="G4973" s="344">
        <v>0</v>
      </c>
    </row>
    <row r="4974" spans="1:7" hidden="1" x14ac:dyDescent="0.25">
      <c r="A4974" s="342" t="s">
        <v>324</v>
      </c>
      <c r="B4974" s="342" t="s">
        <v>2576</v>
      </c>
      <c r="C4974" s="343" t="s">
        <v>171</v>
      </c>
      <c r="D4974" s="344">
        <v>0</v>
      </c>
      <c r="E4974" s="502">
        <v>207579.4</v>
      </c>
      <c r="F4974" s="499"/>
      <c r="G4974" s="344">
        <v>0</v>
      </c>
    </row>
    <row r="4975" spans="1:7" hidden="1" x14ac:dyDescent="0.25">
      <c r="A4975" s="345" t="s">
        <v>2628</v>
      </c>
      <c r="B4975" s="345" t="s">
        <v>306</v>
      </c>
      <c r="C4975" s="346" t="s">
        <v>173</v>
      </c>
      <c r="D4975" s="347">
        <v>0</v>
      </c>
      <c r="E4975" s="503">
        <v>207579.4</v>
      </c>
      <c r="F4975" s="499"/>
      <c r="G4975" s="347">
        <v>0</v>
      </c>
    </row>
    <row r="4976" spans="1:7" hidden="1" x14ac:dyDescent="0.25">
      <c r="A4976" s="336" t="s">
        <v>352</v>
      </c>
      <c r="B4976" s="336" t="s">
        <v>991</v>
      </c>
      <c r="C4976" s="337" t="s">
        <v>992</v>
      </c>
      <c r="D4976" s="338">
        <v>0</v>
      </c>
      <c r="E4976" s="498">
        <v>21741</v>
      </c>
      <c r="F4976" s="499"/>
      <c r="G4976" s="338">
        <v>0</v>
      </c>
    </row>
    <row r="4977" spans="1:7" hidden="1" x14ac:dyDescent="0.25">
      <c r="A4977" s="339" t="s">
        <v>324</v>
      </c>
      <c r="B4977" s="339" t="s">
        <v>1163</v>
      </c>
      <c r="C4977" s="340" t="s">
        <v>26</v>
      </c>
      <c r="D4977" s="341">
        <v>0</v>
      </c>
      <c r="E4977" s="506">
        <v>21741</v>
      </c>
      <c r="F4977" s="499"/>
      <c r="G4977" s="341">
        <v>0</v>
      </c>
    </row>
    <row r="4978" spans="1:7" hidden="1" x14ac:dyDescent="0.25">
      <c r="A4978" s="342" t="s">
        <v>324</v>
      </c>
      <c r="B4978" s="342" t="s">
        <v>1164</v>
      </c>
      <c r="C4978" s="343" t="s">
        <v>1165</v>
      </c>
      <c r="D4978" s="344">
        <v>0</v>
      </c>
      <c r="E4978" s="502">
        <v>21741</v>
      </c>
      <c r="F4978" s="499"/>
      <c r="G4978" s="344">
        <v>0</v>
      </c>
    </row>
    <row r="4979" spans="1:7" hidden="1" x14ac:dyDescent="0.25">
      <c r="A4979" s="342" t="s">
        <v>324</v>
      </c>
      <c r="B4979" s="342" t="s">
        <v>2576</v>
      </c>
      <c r="C4979" s="343" t="s">
        <v>171</v>
      </c>
      <c r="D4979" s="344">
        <v>0</v>
      </c>
      <c r="E4979" s="502">
        <v>21741</v>
      </c>
      <c r="F4979" s="499"/>
      <c r="G4979" s="344">
        <v>0</v>
      </c>
    </row>
    <row r="4980" spans="1:7" hidden="1" x14ac:dyDescent="0.25">
      <c r="A4980" s="345" t="s">
        <v>2629</v>
      </c>
      <c r="B4980" s="345" t="s">
        <v>306</v>
      </c>
      <c r="C4980" s="346" t="s">
        <v>173</v>
      </c>
      <c r="D4980" s="347">
        <v>0</v>
      </c>
      <c r="E4980" s="503">
        <v>21741</v>
      </c>
      <c r="F4980" s="499"/>
      <c r="G4980" s="347">
        <v>0</v>
      </c>
    </row>
    <row r="4981" spans="1:7" hidden="1" x14ac:dyDescent="0.25">
      <c r="A4981" s="336" t="s">
        <v>352</v>
      </c>
      <c r="B4981" s="336" t="s">
        <v>1016</v>
      </c>
      <c r="C4981" s="337" t="s">
        <v>1017</v>
      </c>
      <c r="D4981" s="338">
        <v>0</v>
      </c>
      <c r="E4981" s="498">
        <v>23737.5</v>
      </c>
      <c r="F4981" s="499"/>
      <c r="G4981" s="338">
        <v>0</v>
      </c>
    </row>
    <row r="4982" spans="1:7" hidden="1" x14ac:dyDescent="0.25">
      <c r="A4982" s="339" t="s">
        <v>324</v>
      </c>
      <c r="B4982" s="339" t="s">
        <v>1163</v>
      </c>
      <c r="C4982" s="340" t="s">
        <v>26</v>
      </c>
      <c r="D4982" s="341">
        <v>0</v>
      </c>
      <c r="E4982" s="506">
        <v>23737.5</v>
      </c>
      <c r="F4982" s="499"/>
      <c r="G4982" s="341">
        <v>0</v>
      </c>
    </row>
    <row r="4983" spans="1:7" hidden="1" x14ac:dyDescent="0.25">
      <c r="A4983" s="342" t="s">
        <v>324</v>
      </c>
      <c r="B4983" s="342" t="s">
        <v>1164</v>
      </c>
      <c r="C4983" s="343" t="s">
        <v>1165</v>
      </c>
      <c r="D4983" s="344">
        <v>0</v>
      </c>
      <c r="E4983" s="502">
        <v>23737.5</v>
      </c>
      <c r="F4983" s="499"/>
      <c r="G4983" s="344">
        <v>0</v>
      </c>
    </row>
    <row r="4984" spans="1:7" hidden="1" x14ac:dyDescent="0.25">
      <c r="A4984" s="342" t="s">
        <v>324</v>
      </c>
      <c r="B4984" s="342" t="s">
        <v>2576</v>
      </c>
      <c r="C4984" s="343" t="s">
        <v>171</v>
      </c>
      <c r="D4984" s="344">
        <v>0</v>
      </c>
      <c r="E4984" s="502">
        <v>23737.5</v>
      </c>
      <c r="F4984" s="499"/>
      <c r="G4984" s="344">
        <v>0</v>
      </c>
    </row>
    <row r="4985" spans="1:7" hidden="1" x14ac:dyDescent="0.25">
      <c r="A4985" s="345" t="s">
        <v>2630</v>
      </c>
      <c r="B4985" s="345" t="s">
        <v>306</v>
      </c>
      <c r="C4985" s="346" t="s">
        <v>173</v>
      </c>
      <c r="D4985" s="347">
        <v>0</v>
      </c>
      <c r="E4985" s="503">
        <v>23737.5</v>
      </c>
      <c r="F4985" s="499"/>
      <c r="G4985" s="347">
        <v>0</v>
      </c>
    </row>
    <row r="4986" spans="1:7" hidden="1" x14ac:dyDescent="0.25">
      <c r="A4986" s="336" t="s">
        <v>352</v>
      </c>
      <c r="B4986" s="336" t="s">
        <v>1035</v>
      </c>
      <c r="C4986" s="337" t="s">
        <v>1036</v>
      </c>
      <c r="D4986" s="338">
        <v>0</v>
      </c>
      <c r="E4986" s="498">
        <v>151579.35999999999</v>
      </c>
      <c r="F4986" s="499"/>
      <c r="G4986" s="338">
        <v>0</v>
      </c>
    </row>
    <row r="4987" spans="1:7" hidden="1" x14ac:dyDescent="0.25">
      <c r="A4987" s="339" t="s">
        <v>324</v>
      </c>
      <c r="B4987" s="339" t="s">
        <v>1163</v>
      </c>
      <c r="C4987" s="340" t="s">
        <v>26</v>
      </c>
      <c r="D4987" s="341">
        <v>0</v>
      </c>
      <c r="E4987" s="506">
        <v>151579.35999999999</v>
      </c>
      <c r="F4987" s="499"/>
      <c r="G4987" s="341">
        <v>0</v>
      </c>
    </row>
    <row r="4988" spans="1:7" hidden="1" x14ac:dyDescent="0.25">
      <c r="A4988" s="342" t="s">
        <v>324</v>
      </c>
      <c r="B4988" s="342" t="s">
        <v>1164</v>
      </c>
      <c r="C4988" s="343" t="s">
        <v>1165</v>
      </c>
      <c r="D4988" s="344">
        <v>0</v>
      </c>
      <c r="E4988" s="502">
        <v>151579.35999999999</v>
      </c>
      <c r="F4988" s="499"/>
      <c r="G4988" s="344">
        <v>0</v>
      </c>
    </row>
    <row r="4989" spans="1:7" hidden="1" x14ac:dyDescent="0.25">
      <c r="A4989" s="342" t="s">
        <v>324</v>
      </c>
      <c r="B4989" s="342" t="s">
        <v>2576</v>
      </c>
      <c r="C4989" s="343" t="s">
        <v>171</v>
      </c>
      <c r="D4989" s="344">
        <v>0</v>
      </c>
      <c r="E4989" s="502">
        <v>151579.35999999999</v>
      </c>
      <c r="F4989" s="499"/>
      <c r="G4989" s="344">
        <v>0</v>
      </c>
    </row>
    <row r="4990" spans="1:7" hidden="1" x14ac:dyDescent="0.25">
      <c r="A4990" s="345" t="s">
        <v>2631</v>
      </c>
      <c r="B4990" s="345" t="s">
        <v>306</v>
      </c>
      <c r="C4990" s="346" t="s">
        <v>173</v>
      </c>
      <c r="D4990" s="347">
        <v>0</v>
      </c>
      <c r="E4990" s="503">
        <v>151579.35999999999</v>
      </c>
      <c r="F4990" s="499"/>
      <c r="G4990" s="347">
        <v>0</v>
      </c>
    </row>
    <row r="4991" spans="1:7" hidden="1" x14ac:dyDescent="0.25">
      <c r="A4991" s="336" t="s">
        <v>352</v>
      </c>
      <c r="B4991" s="336" t="s">
        <v>1056</v>
      </c>
      <c r="C4991" s="337" t="s">
        <v>1057</v>
      </c>
      <c r="D4991" s="338">
        <v>0</v>
      </c>
      <c r="E4991" s="498">
        <v>98112.9</v>
      </c>
      <c r="F4991" s="499"/>
      <c r="G4991" s="338">
        <v>0</v>
      </c>
    </row>
    <row r="4992" spans="1:7" hidden="1" x14ac:dyDescent="0.25">
      <c r="A4992" s="339" t="s">
        <v>324</v>
      </c>
      <c r="B4992" s="339" t="s">
        <v>1163</v>
      </c>
      <c r="C4992" s="340" t="s">
        <v>26</v>
      </c>
      <c r="D4992" s="341">
        <v>0</v>
      </c>
      <c r="E4992" s="506">
        <v>98112.9</v>
      </c>
      <c r="F4992" s="499"/>
      <c r="G4992" s="341">
        <v>0</v>
      </c>
    </row>
    <row r="4993" spans="1:7" hidden="1" x14ac:dyDescent="0.25">
      <c r="A4993" s="342" t="s">
        <v>324</v>
      </c>
      <c r="B4993" s="342" t="s">
        <v>1164</v>
      </c>
      <c r="C4993" s="343" t="s">
        <v>1165</v>
      </c>
      <c r="D4993" s="344">
        <v>0</v>
      </c>
      <c r="E4993" s="502">
        <v>98112.9</v>
      </c>
      <c r="F4993" s="499"/>
      <c r="G4993" s="344">
        <v>0</v>
      </c>
    </row>
    <row r="4994" spans="1:7" hidden="1" x14ac:dyDescent="0.25">
      <c r="A4994" s="342" t="s">
        <v>324</v>
      </c>
      <c r="B4994" s="342" t="s">
        <v>2576</v>
      </c>
      <c r="C4994" s="343" t="s">
        <v>171</v>
      </c>
      <c r="D4994" s="344">
        <v>0</v>
      </c>
      <c r="E4994" s="502">
        <v>98112.9</v>
      </c>
      <c r="F4994" s="499"/>
      <c r="G4994" s="344">
        <v>0</v>
      </c>
    </row>
    <row r="4995" spans="1:7" hidden="1" x14ac:dyDescent="0.25">
      <c r="A4995" s="345" t="s">
        <v>2632</v>
      </c>
      <c r="B4995" s="345" t="s">
        <v>306</v>
      </c>
      <c r="C4995" s="346" t="s">
        <v>173</v>
      </c>
      <c r="D4995" s="347">
        <v>0</v>
      </c>
      <c r="E4995" s="503">
        <v>98112.9</v>
      </c>
      <c r="F4995" s="499"/>
      <c r="G4995" s="347">
        <v>0</v>
      </c>
    </row>
    <row r="4996" spans="1:7" hidden="1" x14ac:dyDescent="0.25">
      <c r="A4996" s="336" t="s">
        <v>352</v>
      </c>
      <c r="B4996" s="336" t="s">
        <v>353</v>
      </c>
      <c r="C4996" s="337" t="s">
        <v>339</v>
      </c>
      <c r="D4996" s="338">
        <v>3457281</v>
      </c>
      <c r="E4996" s="498">
        <v>1144647.5</v>
      </c>
      <c r="F4996" s="499"/>
      <c r="G4996" s="338">
        <v>33.108315465245667</v>
      </c>
    </row>
    <row r="4997" spans="1:7" hidden="1" x14ac:dyDescent="0.25">
      <c r="A4997" s="339" t="s">
        <v>324</v>
      </c>
      <c r="B4997" s="339" t="s">
        <v>1163</v>
      </c>
      <c r="C4997" s="340" t="s">
        <v>26</v>
      </c>
      <c r="D4997" s="341">
        <v>3457281</v>
      </c>
      <c r="E4997" s="506">
        <v>1144647.5</v>
      </c>
      <c r="F4997" s="499"/>
      <c r="G4997" s="341">
        <v>33.108315465245667</v>
      </c>
    </row>
    <row r="4998" spans="1:7" hidden="1" x14ac:dyDescent="0.25">
      <c r="A4998" s="342" t="s">
        <v>324</v>
      </c>
      <c r="B4998" s="342" t="s">
        <v>1164</v>
      </c>
      <c r="C4998" s="343" t="s">
        <v>1165</v>
      </c>
      <c r="D4998" s="344">
        <v>3457281</v>
      </c>
      <c r="E4998" s="502">
        <v>1144647.5</v>
      </c>
      <c r="F4998" s="499"/>
      <c r="G4998" s="344">
        <v>33.108315465245667</v>
      </c>
    </row>
    <row r="4999" spans="1:7" hidden="1" x14ac:dyDescent="0.25">
      <c r="A4999" s="342" t="s">
        <v>324</v>
      </c>
      <c r="B4999" s="342" t="s">
        <v>2576</v>
      </c>
      <c r="C4999" s="343" t="s">
        <v>171</v>
      </c>
      <c r="D4999" s="344">
        <v>3457281</v>
      </c>
      <c r="E4999" s="502">
        <v>1144647.5</v>
      </c>
      <c r="F4999" s="499"/>
      <c r="G4999" s="344">
        <v>33.108315465245667</v>
      </c>
    </row>
    <row r="5000" spans="1:7" hidden="1" x14ac:dyDescent="0.25">
      <c r="A5000" s="345" t="s">
        <v>2633</v>
      </c>
      <c r="B5000" s="345" t="s">
        <v>306</v>
      </c>
      <c r="C5000" s="346" t="s">
        <v>173</v>
      </c>
      <c r="D5000" s="347">
        <v>3457281</v>
      </c>
      <c r="E5000" s="503">
        <v>1144647.5</v>
      </c>
      <c r="F5000" s="499"/>
      <c r="G5000" s="347">
        <v>33.108315465245667</v>
      </c>
    </row>
    <row r="5001" spans="1:7" hidden="1" x14ac:dyDescent="0.25">
      <c r="A5001" s="333" t="s">
        <v>349</v>
      </c>
      <c r="B5001" s="333" t="s">
        <v>1257</v>
      </c>
      <c r="C5001" s="334" t="s">
        <v>1258</v>
      </c>
      <c r="D5001" s="335">
        <v>0</v>
      </c>
      <c r="E5001" s="505">
        <v>0</v>
      </c>
      <c r="F5001" s="499"/>
      <c r="G5001" s="335">
        <v>0</v>
      </c>
    </row>
    <row r="5002" spans="1:7" hidden="1" x14ac:dyDescent="0.25">
      <c r="A5002" s="336" t="s">
        <v>352</v>
      </c>
      <c r="B5002" s="336" t="s">
        <v>1288</v>
      </c>
      <c r="C5002" s="337" t="s">
        <v>1289</v>
      </c>
      <c r="D5002" s="338">
        <v>0</v>
      </c>
      <c r="E5002" s="498">
        <v>0</v>
      </c>
      <c r="F5002" s="499"/>
      <c r="G5002" s="338">
        <v>0</v>
      </c>
    </row>
    <row r="5003" spans="1:7" hidden="1" x14ac:dyDescent="0.25">
      <c r="A5003" s="339" t="s">
        <v>324</v>
      </c>
      <c r="B5003" s="339" t="s">
        <v>1163</v>
      </c>
      <c r="C5003" s="340" t="s">
        <v>26</v>
      </c>
      <c r="D5003" s="341">
        <v>0</v>
      </c>
      <c r="E5003" s="506">
        <v>0</v>
      </c>
      <c r="F5003" s="499"/>
      <c r="G5003" s="341">
        <v>0</v>
      </c>
    </row>
    <row r="5004" spans="1:7" hidden="1" x14ac:dyDescent="0.25">
      <c r="A5004" s="342" t="s">
        <v>324</v>
      </c>
      <c r="B5004" s="342" t="s">
        <v>1164</v>
      </c>
      <c r="C5004" s="343" t="s">
        <v>1165</v>
      </c>
      <c r="D5004" s="344">
        <v>0</v>
      </c>
      <c r="E5004" s="502">
        <v>0</v>
      </c>
      <c r="F5004" s="499"/>
      <c r="G5004" s="344">
        <v>0</v>
      </c>
    </row>
    <row r="5005" spans="1:7" hidden="1" x14ac:dyDescent="0.25">
      <c r="A5005" s="342" t="s">
        <v>324</v>
      </c>
      <c r="B5005" s="342" t="s">
        <v>2576</v>
      </c>
      <c r="C5005" s="343" t="s">
        <v>171</v>
      </c>
      <c r="D5005" s="344">
        <v>0</v>
      </c>
      <c r="E5005" s="502">
        <v>0</v>
      </c>
      <c r="F5005" s="499"/>
      <c r="G5005" s="344">
        <v>0</v>
      </c>
    </row>
    <row r="5006" spans="1:7" hidden="1" x14ac:dyDescent="0.25">
      <c r="A5006" s="345" t="s">
        <v>2634</v>
      </c>
      <c r="B5006" s="345" t="s">
        <v>306</v>
      </c>
      <c r="C5006" s="346" t="s">
        <v>173</v>
      </c>
      <c r="D5006" s="347">
        <v>0</v>
      </c>
      <c r="E5006" s="503">
        <v>0</v>
      </c>
      <c r="F5006" s="499"/>
      <c r="G5006" s="347">
        <v>0</v>
      </c>
    </row>
    <row r="5007" spans="1:7" hidden="1" x14ac:dyDescent="0.25">
      <c r="A5007" s="336" t="s">
        <v>352</v>
      </c>
      <c r="B5007" s="336" t="s">
        <v>1329</v>
      </c>
      <c r="C5007" s="337" t="s">
        <v>1330</v>
      </c>
      <c r="D5007" s="338">
        <v>0</v>
      </c>
      <c r="E5007" s="498">
        <v>0</v>
      </c>
      <c r="F5007" s="499"/>
      <c r="G5007" s="338">
        <v>0</v>
      </c>
    </row>
    <row r="5008" spans="1:7" hidden="1" x14ac:dyDescent="0.25">
      <c r="A5008" s="339" t="s">
        <v>324</v>
      </c>
      <c r="B5008" s="339" t="s">
        <v>1163</v>
      </c>
      <c r="C5008" s="340" t="s">
        <v>26</v>
      </c>
      <c r="D5008" s="341">
        <v>0</v>
      </c>
      <c r="E5008" s="506">
        <v>0</v>
      </c>
      <c r="F5008" s="499"/>
      <c r="G5008" s="341">
        <v>0</v>
      </c>
    </row>
    <row r="5009" spans="1:7" hidden="1" x14ac:dyDescent="0.25">
      <c r="A5009" s="342" t="s">
        <v>324</v>
      </c>
      <c r="B5009" s="342" t="s">
        <v>1164</v>
      </c>
      <c r="C5009" s="343" t="s">
        <v>1165</v>
      </c>
      <c r="D5009" s="344">
        <v>0</v>
      </c>
      <c r="E5009" s="502">
        <v>0</v>
      </c>
      <c r="F5009" s="499"/>
      <c r="G5009" s="344">
        <v>0</v>
      </c>
    </row>
    <row r="5010" spans="1:7" hidden="1" x14ac:dyDescent="0.25">
      <c r="A5010" s="342" t="s">
        <v>324</v>
      </c>
      <c r="B5010" s="342" t="s">
        <v>2576</v>
      </c>
      <c r="C5010" s="343" t="s">
        <v>171</v>
      </c>
      <c r="D5010" s="344">
        <v>0</v>
      </c>
      <c r="E5010" s="502">
        <v>0</v>
      </c>
      <c r="F5010" s="499"/>
      <c r="G5010" s="344">
        <v>0</v>
      </c>
    </row>
    <row r="5011" spans="1:7" hidden="1" x14ac:dyDescent="0.25">
      <c r="A5011" s="345" t="s">
        <v>2635</v>
      </c>
      <c r="B5011" s="345" t="s">
        <v>306</v>
      </c>
      <c r="C5011" s="346" t="s">
        <v>173</v>
      </c>
      <c r="D5011" s="347">
        <v>0</v>
      </c>
      <c r="E5011" s="503">
        <v>0</v>
      </c>
      <c r="F5011" s="499"/>
      <c r="G5011" s="347">
        <v>0</v>
      </c>
    </row>
    <row r="5012" spans="1:7" hidden="1" x14ac:dyDescent="0.25">
      <c r="A5012" s="345" t="s">
        <v>2636</v>
      </c>
      <c r="B5012" s="345" t="s">
        <v>308</v>
      </c>
      <c r="C5012" s="346" t="s">
        <v>198</v>
      </c>
      <c r="D5012" s="347">
        <v>0</v>
      </c>
      <c r="E5012" s="503">
        <v>0</v>
      </c>
      <c r="F5012" s="499"/>
      <c r="G5012" s="347">
        <v>0</v>
      </c>
    </row>
    <row r="5013" spans="1:7" hidden="1" x14ac:dyDescent="0.25">
      <c r="A5013" s="336" t="s">
        <v>352</v>
      </c>
      <c r="B5013" s="336" t="s">
        <v>1353</v>
      </c>
      <c r="C5013" s="337" t="s">
        <v>1354</v>
      </c>
      <c r="D5013" s="338">
        <v>0</v>
      </c>
      <c r="E5013" s="498">
        <v>0</v>
      </c>
      <c r="F5013" s="499"/>
      <c r="G5013" s="338">
        <v>0</v>
      </c>
    </row>
    <row r="5014" spans="1:7" hidden="1" x14ac:dyDescent="0.25">
      <c r="A5014" s="339" t="s">
        <v>324</v>
      </c>
      <c r="B5014" s="339" t="s">
        <v>1163</v>
      </c>
      <c r="C5014" s="340" t="s">
        <v>26</v>
      </c>
      <c r="D5014" s="341">
        <v>0</v>
      </c>
      <c r="E5014" s="506">
        <v>0</v>
      </c>
      <c r="F5014" s="499"/>
      <c r="G5014" s="341">
        <v>0</v>
      </c>
    </row>
    <row r="5015" spans="1:7" hidden="1" x14ac:dyDescent="0.25">
      <c r="A5015" s="342" t="s">
        <v>324</v>
      </c>
      <c r="B5015" s="342" t="s">
        <v>1164</v>
      </c>
      <c r="C5015" s="343" t="s">
        <v>1165</v>
      </c>
      <c r="D5015" s="344">
        <v>0</v>
      </c>
      <c r="E5015" s="502">
        <v>0</v>
      </c>
      <c r="F5015" s="499"/>
      <c r="G5015" s="344">
        <v>0</v>
      </c>
    </row>
    <row r="5016" spans="1:7" hidden="1" x14ac:dyDescent="0.25">
      <c r="A5016" s="342" t="s">
        <v>324</v>
      </c>
      <c r="B5016" s="342" t="s">
        <v>2576</v>
      </c>
      <c r="C5016" s="343" t="s">
        <v>171</v>
      </c>
      <c r="D5016" s="344">
        <v>0</v>
      </c>
      <c r="E5016" s="502">
        <v>0</v>
      </c>
      <c r="F5016" s="499"/>
      <c r="G5016" s="344">
        <v>0</v>
      </c>
    </row>
    <row r="5017" spans="1:7" hidden="1" x14ac:dyDescent="0.25">
      <c r="A5017" s="345" t="s">
        <v>2637</v>
      </c>
      <c r="B5017" s="345" t="s">
        <v>306</v>
      </c>
      <c r="C5017" s="346" t="s">
        <v>173</v>
      </c>
      <c r="D5017" s="347">
        <v>0</v>
      </c>
      <c r="E5017" s="503">
        <v>0</v>
      </c>
      <c r="F5017" s="499"/>
      <c r="G5017" s="347">
        <v>0</v>
      </c>
    </row>
    <row r="5018" spans="1:7" hidden="1" x14ac:dyDescent="0.25">
      <c r="A5018" s="336" t="s">
        <v>352</v>
      </c>
      <c r="B5018" s="336" t="s">
        <v>1259</v>
      </c>
      <c r="C5018" s="337" t="s">
        <v>1260</v>
      </c>
      <c r="D5018" s="338">
        <v>0</v>
      </c>
      <c r="E5018" s="498">
        <v>0</v>
      </c>
      <c r="F5018" s="499"/>
      <c r="G5018" s="338">
        <v>0</v>
      </c>
    </row>
    <row r="5019" spans="1:7" hidden="1" x14ac:dyDescent="0.25">
      <c r="A5019" s="339" t="s">
        <v>324</v>
      </c>
      <c r="B5019" s="339" t="s">
        <v>1163</v>
      </c>
      <c r="C5019" s="340" t="s">
        <v>26</v>
      </c>
      <c r="D5019" s="341">
        <v>0</v>
      </c>
      <c r="E5019" s="506">
        <v>0</v>
      </c>
      <c r="F5019" s="499"/>
      <c r="G5019" s="341">
        <v>0</v>
      </c>
    </row>
    <row r="5020" spans="1:7" hidden="1" x14ac:dyDescent="0.25">
      <c r="A5020" s="342" t="s">
        <v>324</v>
      </c>
      <c r="B5020" s="342" t="s">
        <v>1164</v>
      </c>
      <c r="C5020" s="343" t="s">
        <v>1165</v>
      </c>
      <c r="D5020" s="344">
        <v>0</v>
      </c>
      <c r="E5020" s="502">
        <v>0</v>
      </c>
      <c r="F5020" s="499"/>
      <c r="G5020" s="344">
        <v>0</v>
      </c>
    </row>
    <row r="5021" spans="1:7" hidden="1" x14ac:dyDescent="0.25">
      <c r="A5021" s="342" t="s">
        <v>324</v>
      </c>
      <c r="B5021" s="342" t="s">
        <v>2576</v>
      </c>
      <c r="C5021" s="343" t="s">
        <v>171</v>
      </c>
      <c r="D5021" s="344">
        <v>0</v>
      </c>
      <c r="E5021" s="502">
        <v>0</v>
      </c>
      <c r="F5021" s="499"/>
      <c r="G5021" s="344">
        <v>0</v>
      </c>
    </row>
    <row r="5022" spans="1:7" hidden="1" x14ac:dyDescent="0.25">
      <c r="A5022" s="345" t="s">
        <v>2638</v>
      </c>
      <c r="B5022" s="345" t="s">
        <v>306</v>
      </c>
      <c r="C5022" s="346" t="s">
        <v>173</v>
      </c>
      <c r="D5022" s="347">
        <v>0</v>
      </c>
      <c r="E5022" s="503">
        <v>0</v>
      </c>
      <c r="F5022" s="499"/>
      <c r="G5022" s="347">
        <v>0</v>
      </c>
    </row>
    <row r="5023" spans="1:7" x14ac:dyDescent="0.25">
      <c r="A5023" s="327" t="s">
        <v>1254</v>
      </c>
      <c r="B5023" s="327" t="s">
        <v>1643</v>
      </c>
      <c r="C5023" s="328" t="s">
        <v>153</v>
      </c>
      <c r="D5023" s="329">
        <v>1411771.98</v>
      </c>
      <c r="E5023" s="507">
        <v>1411771.98</v>
      </c>
      <c r="F5023" s="499"/>
      <c r="G5023" s="329">
        <v>100</v>
      </c>
    </row>
    <row r="5024" spans="1:7" x14ac:dyDescent="0.25">
      <c r="A5024" s="330" t="s">
        <v>349</v>
      </c>
      <c r="B5024" s="330" t="s">
        <v>350</v>
      </c>
      <c r="C5024" s="331" t="s">
        <v>351</v>
      </c>
      <c r="D5024" s="332">
        <v>511771.98</v>
      </c>
      <c r="E5024" s="504">
        <v>511771.98</v>
      </c>
      <c r="F5024" s="499"/>
      <c r="G5024" s="332">
        <v>100</v>
      </c>
    </row>
    <row r="5025" spans="1:7" x14ac:dyDescent="0.25">
      <c r="A5025" s="333" t="s">
        <v>349</v>
      </c>
      <c r="B5025" s="333" t="s">
        <v>62</v>
      </c>
      <c r="C5025" s="334" t="s">
        <v>351</v>
      </c>
      <c r="D5025" s="335">
        <v>511771.98</v>
      </c>
      <c r="E5025" s="505">
        <v>511771.98</v>
      </c>
      <c r="F5025" s="499"/>
      <c r="G5025" s="335">
        <v>100</v>
      </c>
    </row>
    <row r="5026" spans="1:7" hidden="1" x14ac:dyDescent="0.25">
      <c r="A5026" s="336" t="s">
        <v>352</v>
      </c>
      <c r="B5026" s="336" t="s">
        <v>452</v>
      </c>
      <c r="C5026" s="337" t="s">
        <v>453</v>
      </c>
      <c r="D5026" s="338">
        <v>0</v>
      </c>
      <c r="E5026" s="498">
        <v>0</v>
      </c>
      <c r="F5026" s="499"/>
      <c r="G5026" s="338">
        <v>0</v>
      </c>
    </row>
    <row r="5027" spans="1:7" hidden="1" x14ac:dyDescent="0.25">
      <c r="A5027" s="339" t="s">
        <v>324</v>
      </c>
      <c r="B5027" s="339" t="s">
        <v>1163</v>
      </c>
      <c r="C5027" s="340" t="s">
        <v>26</v>
      </c>
      <c r="D5027" s="341">
        <v>0</v>
      </c>
      <c r="E5027" s="506">
        <v>0</v>
      </c>
      <c r="F5027" s="499"/>
      <c r="G5027" s="341">
        <v>0</v>
      </c>
    </row>
    <row r="5028" spans="1:7" hidden="1" x14ac:dyDescent="0.25">
      <c r="A5028" s="342" t="s">
        <v>324</v>
      </c>
      <c r="B5028" s="342" t="s">
        <v>1231</v>
      </c>
      <c r="C5028" s="343" t="s">
        <v>1232</v>
      </c>
      <c r="D5028" s="344">
        <v>0</v>
      </c>
      <c r="E5028" s="502">
        <v>0</v>
      </c>
      <c r="F5028" s="499"/>
      <c r="G5028" s="344">
        <v>0</v>
      </c>
    </row>
    <row r="5029" spans="1:7" hidden="1" x14ac:dyDescent="0.25">
      <c r="A5029" s="342" t="s">
        <v>324</v>
      </c>
      <c r="B5029" s="342" t="s">
        <v>1233</v>
      </c>
      <c r="C5029" s="343" t="s">
        <v>1234</v>
      </c>
      <c r="D5029" s="344">
        <v>0</v>
      </c>
      <c r="E5029" s="502">
        <v>0</v>
      </c>
      <c r="F5029" s="499"/>
      <c r="G5029" s="344">
        <v>0</v>
      </c>
    </row>
    <row r="5030" spans="1:7" hidden="1" x14ac:dyDescent="0.25">
      <c r="A5030" s="345" t="s">
        <v>2639</v>
      </c>
      <c r="B5030" s="345" t="s">
        <v>1236</v>
      </c>
      <c r="C5030" s="346" t="s">
        <v>1234</v>
      </c>
      <c r="D5030" s="347">
        <v>0</v>
      </c>
      <c r="E5030" s="503">
        <v>0</v>
      </c>
      <c r="F5030" s="499"/>
      <c r="G5030" s="347">
        <v>0</v>
      </c>
    </row>
    <row r="5031" spans="1:7" x14ac:dyDescent="0.25">
      <c r="A5031" s="336" t="s">
        <v>352</v>
      </c>
      <c r="B5031" s="336" t="s">
        <v>477</v>
      </c>
      <c r="C5031" s="337" t="s">
        <v>478</v>
      </c>
      <c r="D5031" s="338">
        <v>0</v>
      </c>
      <c r="E5031" s="498">
        <v>0</v>
      </c>
      <c r="F5031" s="499"/>
      <c r="G5031" s="338">
        <v>0</v>
      </c>
    </row>
    <row r="5032" spans="1:7" x14ac:dyDescent="0.25">
      <c r="A5032" s="339" t="s">
        <v>324</v>
      </c>
      <c r="B5032" s="339" t="s">
        <v>1163</v>
      </c>
      <c r="C5032" s="340" t="s">
        <v>26</v>
      </c>
      <c r="D5032" s="341">
        <v>0</v>
      </c>
      <c r="E5032" s="506">
        <v>0</v>
      </c>
      <c r="F5032" s="499"/>
      <c r="G5032" s="341">
        <v>0</v>
      </c>
    </row>
    <row r="5033" spans="1:7" x14ac:dyDescent="0.25">
      <c r="A5033" s="342" t="s">
        <v>324</v>
      </c>
      <c r="B5033" s="342" t="s">
        <v>1231</v>
      </c>
      <c r="C5033" s="343" t="s">
        <v>1232</v>
      </c>
      <c r="D5033" s="344">
        <v>0</v>
      </c>
      <c r="E5033" s="502">
        <v>0</v>
      </c>
      <c r="F5033" s="499"/>
      <c r="G5033" s="344">
        <v>0</v>
      </c>
    </row>
    <row r="5034" spans="1:7" x14ac:dyDescent="0.25">
      <c r="A5034" s="342" t="s">
        <v>324</v>
      </c>
      <c r="B5034" s="342" t="s">
        <v>1233</v>
      </c>
      <c r="C5034" s="343" t="s">
        <v>1234</v>
      </c>
      <c r="D5034" s="344">
        <v>0</v>
      </c>
      <c r="E5034" s="502">
        <v>0</v>
      </c>
      <c r="F5034" s="499"/>
      <c r="G5034" s="344">
        <v>0</v>
      </c>
    </row>
    <row r="5035" spans="1:7" x14ac:dyDescent="0.25">
      <c r="A5035" s="345" t="s">
        <v>2640</v>
      </c>
      <c r="B5035" s="345" t="s">
        <v>1236</v>
      </c>
      <c r="C5035" s="346" t="s">
        <v>1234</v>
      </c>
      <c r="D5035" s="347">
        <v>0</v>
      </c>
      <c r="E5035" s="503">
        <v>0</v>
      </c>
      <c r="F5035" s="499"/>
      <c r="G5035" s="347">
        <v>0</v>
      </c>
    </row>
    <row r="5036" spans="1:7" hidden="1" x14ac:dyDescent="0.25">
      <c r="A5036" s="336" t="s">
        <v>352</v>
      </c>
      <c r="B5036" s="336" t="s">
        <v>591</v>
      </c>
      <c r="C5036" s="337" t="s">
        <v>592</v>
      </c>
      <c r="D5036" s="338">
        <v>0</v>
      </c>
      <c r="E5036" s="498">
        <v>0</v>
      </c>
      <c r="F5036" s="499"/>
      <c r="G5036" s="338">
        <v>0</v>
      </c>
    </row>
    <row r="5037" spans="1:7" hidden="1" x14ac:dyDescent="0.25">
      <c r="A5037" s="339" t="s">
        <v>324</v>
      </c>
      <c r="B5037" s="339" t="s">
        <v>1163</v>
      </c>
      <c r="C5037" s="340" t="s">
        <v>26</v>
      </c>
      <c r="D5037" s="341">
        <v>0</v>
      </c>
      <c r="E5037" s="506">
        <v>0</v>
      </c>
      <c r="F5037" s="499"/>
      <c r="G5037" s="341">
        <v>0</v>
      </c>
    </row>
    <row r="5038" spans="1:7" hidden="1" x14ac:dyDescent="0.25">
      <c r="A5038" s="342" t="s">
        <v>324</v>
      </c>
      <c r="B5038" s="342" t="s">
        <v>1231</v>
      </c>
      <c r="C5038" s="343" t="s">
        <v>1232</v>
      </c>
      <c r="D5038" s="344">
        <v>0</v>
      </c>
      <c r="E5038" s="502">
        <v>0</v>
      </c>
      <c r="F5038" s="499"/>
      <c r="G5038" s="344">
        <v>0</v>
      </c>
    </row>
    <row r="5039" spans="1:7" hidden="1" x14ac:dyDescent="0.25">
      <c r="A5039" s="342" t="s">
        <v>324</v>
      </c>
      <c r="B5039" s="342" t="s">
        <v>1233</v>
      </c>
      <c r="C5039" s="343" t="s">
        <v>1234</v>
      </c>
      <c r="D5039" s="344">
        <v>0</v>
      </c>
      <c r="E5039" s="502">
        <v>0</v>
      </c>
      <c r="F5039" s="499"/>
      <c r="G5039" s="344">
        <v>0</v>
      </c>
    </row>
    <row r="5040" spans="1:7" hidden="1" x14ac:dyDescent="0.25">
      <c r="A5040" s="345" t="s">
        <v>2641</v>
      </c>
      <c r="B5040" s="345" t="s">
        <v>1236</v>
      </c>
      <c r="C5040" s="346" t="s">
        <v>1234</v>
      </c>
      <c r="D5040" s="347">
        <v>0</v>
      </c>
      <c r="E5040" s="503">
        <v>0</v>
      </c>
      <c r="F5040" s="499"/>
      <c r="G5040" s="347">
        <v>0</v>
      </c>
    </row>
    <row r="5041" spans="1:7" hidden="1" x14ac:dyDescent="0.25">
      <c r="A5041" s="336" t="s">
        <v>352</v>
      </c>
      <c r="B5041" s="336" t="s">
        <v>773</v>
      </c>
      <c r="C5041" s="337" t="s">
        <v>774</v>
      </c>
      <c r="D5041" s="338">
        <v>0</v>
      </c>
      <c r="E5041" s="498">
        <v>174784.5</v>
      </c>
      <c r="F5041" s="499"/>
      <c r="G5041" s="338">
        <v>0</v>
      </c>
    </row>
    <row r="5042" spans="1:7" hidden="1" x14ac:dyDescent="0.25">
      <c r="A5042" s="339" t="s">
        <v>324</v>
      </c>
      <c r="B5042" s="339" t="s">
        <v>1163</v>
      </c>
      <c r="C5042" s="340" t="s">
        <v>26</v>
      </c>
      <c r="D5042" s="341">
        <v>0</v>
      </c>
      <c r="E5042" s="506">
        <v>174784.5</v>
      </c>
      <c r="F5042" s="499"/>
      <c r="G5042" s="341">
        <v>0</v>
      </c>
    </row>
    <row r="5043" spans="1:7" hidden="1" x14ac:dyDescent="0.25">
      <c r="A5043" s="342" t="s">
        <v>324</v>
      </c>
      <c r="B5043" s="342" t="s">
        <v>1231</v>
      </c>
      <c r="C5043" s="343" t="s">
        <v>1232</v>
      </c>
      <c r="D5043" s="344">
        <v>0</v>
      </c>
      <c r="E5043" s="502">
        <v>174784.5</v>
      </c>
      <c r="F5043" s="499"/>
      <c r="G5043" s="344">
        <v>0</v>
      </c>
    </row>
    <row r="5044" spans="1:7" hidden="1" x14ac:dyDescent="0.25">
      <c r="A5044" s="342" t="s">
        <v>324</v>
      </c>
      <c r="B5044" s="342" t="s">
        <v>1233</v>
      </c>
      <c r="C5044" s="343" t="s">
        <v>1234</v>
      </c>
      <c r="D5044" s="344">
        <v>0</v>
      </c>
      <c r="E5044" s="502">
        <v>174784.5</v>
      </c>
      <c r="F5044" s="499"/>
      <c r="G5044" s="344">
        <v>0</v>
      </c>
    </row>
    <row r="5045" spans="1:7" hidden="1" x14ac:dyDescent="0.25">
      <c r="A5045" s="345" t="s">
        <v>2642</v>
      </c>
      <c r="B5045" s="345" t="s">
        <v>1236</v>
      </c>
      <c r="C5045" s="346" t="s">
        <v>1234</v>
      </c>
      <c r="D5045" s="347">
        <v>0</v>
      </c>
      <c r="E5045" s="503">
        <v>174784.5</v>
      </c>
      <c r="F5045" s="499"/>
      <c r="G5045" s="347">
        <v>0</v>
      </c>
    </row>
    <row r="5046" spans="1:7" hidden="1" x14ac:dyDescent="0.25">
      <c r="A5046" s="336" t="s">
        <v>352</v>
      </c>
      <c r="B5046" s="336" t="s">
        <v>816</v>
      </c>
      <c r="C5046" s="337" t="s">
        <v>817</v>
      </c>
      <c r="D5046" s="338">
        <v>0</v>
      </c>
      <c r="E5046" s="498">
        <v>0</v>
      </c>
      <c r="F5046" s="499"/>
      <c r="G5046" s="338">
        <v>0</v>
      </c>
    </row>
    <row r="5047" spans="1:7" hidden="1" x14ac:dyDescent="0.25">
      <c r="A5047" s="339" t="s">
        <v>324</v>
      </c>
      <c r="B5047" s="339" t="s">
        <v>1163</v>
      </c>
      <c r="C5047" s="340" t="s">
        <v>26</v>
      </c>
      <c r="D5047" s="341">
        <v>0</v>
      </c>
      <c r="E5047" s="506">
        <v>0</v>
      </c>
      <c r="F5047" s="499"/>
      <c r="G5047" s="341">
        <v>0</v>
      </c>
    </row>
    <row r="5048" spans="1:7" hidden="1" x14ac:dyDescent="0.25">
      <c r="A5048" s="342" t="s">
        <v>324</v>
      </c>
      <c r="B5048" s="342" t="s">
        <v>1231</v>
      </c>
      <c r="C5048" s="343" t="s">
        <v>1232</v>
      </c>
      <c r="D5048" s="344">
        <v>0</v>
      </c>
      <c r="E5048" s="502">
        <v>0</v>
      </c>
      <c r="F5048" s="499"/>
      <c r="G5048" s="344">
        <v>0</v>
      </c>
    </row>
    <row r="5049" spans="1:7" hidden="1" x14ac:dyDescent="0.25">
      <c r="A5049" s="342" t="s">
        <v>324</v>
      </c>
      <c r="B5049" s="342" t="s">
        <v>1233</v>
      </c>
      <c r="C5049" s="343" t="s">
        <v>1234</v>
      </c>
      <c r="D5049" s="344">
        <v>0</v>
      </c>
      <c r="E5049" s="502">
        <v>0</v>
      </c>
      <c r="F5049" s="499"/>
      <c r="G5049" s="344">
        <v>0</v>
      </c>
    </row>
    <row r="5050" spans="1:7" hidden="1" x14ac:dyDescent="0.25">
      <c r="A5050" s="345" t="s">
        <v>2643</v>
      </c>
      <c r="B5050" s="345" t="s">
        <v>1236</v>
      </c>
      <c r="C5050" s="346" t="s">
        <v>1234</v>
      </c>
      <c r="D5050" s="347">
        <v>0</v>
      </c>
      <c r="E5050" s="503">
        <v>0</v>
      </c>
      <c r="F5050" s="499"/>
      <c r="G5050" s="347">
        <v>0</v>
      </c>
    </row>
    <row r="5051" spans="1:7" hidden="1" x14ac:dyDescent="0.25">
      <c r="A5051" s="336" t="s">
        <v>352</v>
      </c>
      <c r="B5051" s="336" t="s">
        <v>836</v>
      </c>
      <c r="C5051" s="337" t="s">
        <v>837</v>
      </c>
      <c r="D5051" s="338">
        <v>0</v>
      </c>
      <c r="E5051" s="498">
        <v>0</v>
      </c>
      <c r="F5051" s="499"/>
      <c r="G5051" s="338">
        <v>0</v>
      </c>
    </row>
    <row r="5052" spans="1:7" hidden="1" x14ac:dyDescent="0.25">
      <c r="A5052" s="339" t="s">
        <v>324</v>
      </c>
      <c r="B5052" s="339" t="s">
        <v>1163</v>
      </c>
      <c r="C5052" s="340" t="s">
        <v>26</v>
      </c>
      <c r="D5052" s="341">
        <v>0</v>
      </c>
      <c r="E5052" s="506">
        <v>0</v>
      </c>
      <c r="F5052" s="499"/>
      <c r="G5052" s="341">
        <v>0</v>
      </c>
    </row>
    <row r="5053" spans="1:7" hidden="1" x14ac:dyDescent="0.25">
      <c r="A5053" s="342" t="s">
        <v>324</v>
      </c>
      <c r="B5053" s="342" t="s">
        <v>1231</v>
      </c>
      <c r="C5053" s="343" t="s">
        <v>1232</v>
      </c>
      <c r="D5053" s="344">
        <v>0</v>
      </c>
      <c r="E5053" s="502">
        <v>0</v>
      </c>
      <c r="F5053" s="499"/>
      <c r="G5053" s="344">
        <v>0</v>
      </c>
    </row>
    <row r="5054" spans="1:7" hidden="1" x14ac:dyDescent="0.25">
      <c r="A5054" s="342" t="s">
        <v>324</v>
      </c>
      <c r="B5054" s="342" t="s">
        <v>1233</v>
      </c>
      <c r="C5054" s="343" t="s">
        <v>1234</v>
      </c>
      <c r="D5054" s="344">
        <v>0</v>
      </c>
      <c r="E5054" s="502">
        <v>0</v>
      </c>
      <c r="F5054" s="499"/>
      <c r="G5054" s="344">
        <v>0</v>
      </c>
    </row>
    <row r="5055" spans="1:7" hidden="1" x14ac:dyDescent="0.25">
      <c r="A5055" s="345" t="s">
        <v>2644</v>
      </c>
      <c r="B5055" s="345" t="s">
        <v>1236</v>
      </c>
      <c r="C5055" s="346" t="s">
        <v>1234</v>
      </c>
      <c r="D5055" s="347">
        <v>0</v>
      </c>
      <c r="E5055" s="503">
        <v>0</v>
      </c>
      <c r="F5055" s="499"/>
      <c r="G5055" s="347">
        <v>0</v>
      </c>
    </row>
    <row r="5056" spans="1:7" hidden="1" x14ac:dyDescent="0.25">
      <c r="A5056" s="336" t="s">
        <v>352</v>
      </c>
      <c r="B5056" s="336" t="s">
        <v>1288</v>
      </c>
      <c r="C5056" s="337" t="s">
        <v>1289</v>
      </c>
      <c r="D5056" s="338">
        <v>0</v>
      </c>
      <c r="E5056" s="498">
        <v>22750</v>
      </c>
      <c r="F5056" s="499"/>
      <c r="G5056" s="338">
        <v>0</v>
      </c>
    </row>
    <row r="5057" spans="1:7" hidden="1" x14ac:dyDescent="0.25">
      <c r="A5057" s="339" t="s">
        <v>324</v>
      </c>
      <c r="B5057" s="339" t="s">
        <v>1163</v>
      </c>
      <c r="C5057" s="340" t="s">
        <v>26</v>
      </c>
      <c r="D5057" s="341">
        <v>0</v>
      </c>
      <c r="E5057" s="506">
        <v>22750</v>
      </c>
      <c r="F5057" s="499"/>
      <c r="G5057" s="341">
        <v>0</v>
      </c>
    </row>
    <row r="5058" spans="1:7" hidden="1" x14ac:dyDescent="0.25">
      <c r="A5058" s="342" t="s">
        <v>324</v>
      </c>
      <c r="B5058" s="342" t="s">
        <v>1231</v>
      </c>
      <c r="C5058" s="343" t="s">
        <v>1232</v>
      </c>
      <c r="D5058" s="344">
        <v>0</v>
      </c>
      <c r="E5058" s="502">
        <v>22750</v>
      </c>
      <c r="F5058" s="499"/>
      <c r="G5058" s="344">
        <v>0</v>
      </c>
    </row>
    <row r="5059" spans="1:7" hidden="1" x14ac:dyDescent="0.25">
      <c r="A5059" s="342" t="s">
        <v>324</v>
      </c>
      <c r="B5059" s="342" t="s">
        <v>1233</v>
      </c>
      <c r="C5059" s="343" t="s">
        <v>1234</v>
      </c>
      <c r="D5059" s="344">
        <v>0</v>
      </c>
      <c r="E5059" s="502">
        <v>22750</v>
      </c>
      <c r="F5059" s="499"/>
      <c r="G5059" s="344">
        <v>0</v>
      </c>
    </row>
    <row r="5060" spans="1:7" hidden="1" x14ac:dyDescent="0.25">
      <c r="A5060" s="345" t="s">
        <v>2645</v>
      </c>
      <c r="B5060" s="345" t="s">
        <v>1236</v>
      </c>
      <c r="C5060" s="346" t="s">
        <v>1234</v>
      </c>
      <c r="D5060" s="347">
        <v>0</v>
      </c>
      <c r="E5060" s="503">
        <v>22750</v>
      </c>
      <c r="F5060" s="499"/>
      <c r="G5060" s="347">
        <v>0</v>
      </c>
    </row>
    <row r="5061" spans="1:7" hidden="1" x14ac:dyDescent="0.25">
      <c r="A5061" s="336" t="s">
        <v>352</v>
      </c>
      <c r="B5061" s="336" t="s">
        <v>1310</v>
      </c>
      <c r="C5061" s="337" t="s">
        <v>1311</v>
      </c>
      <c r="D5061" s="338">
        <v>0</v>
      </c>
      <c r="E5061" s="498">
        <v>60847.7</v>
      </c>
      <c r="F5061" s="499"/>
      <c r="G5061" s="338">
        <v>0</v>
      </c>
    </row>
    <row r="5062" spans="1:7" hidden="1" x14ac:dyDescent="0.25">
      <c r="A5062" s="339" t="s">
        <v>324</v>
      </c>
      <c r="B5062" s="339" t="s">
        <v>1163</v>
      </c>
      <c r="C5062" s="340" t="s">
        <v>26</v>
      </c>
      <c r="D5062" s="341">
        <v>0</v>
      </c>
      <c r="E5062" s="506">
        <v>60847.7</v>
      </c>
      <c r="F5062" s="499"/>
      <c r="G5062" s="341">
        <v>0</v>
      </c>
    </row>
    <row r="5063" spans="1:7" hidden="1" x14ac:dyDescent="0.25">
      <c r="A5063" s="342" t="s">
        <v>324</v>
      </c>
      <c r="B5063" s="342" t="s">
        <v>1231</v>
      </c>
      <c r="C5063" s="343" t="s">
        <v>1232</v>
      </c>
      <c r="D5063" s="344">
        <v>0</v>
      </c>
      <c r="E5063" s="502">
        <v>60847.7</v>
      </c>
      <c r="F5063" s="499"/>
      <c r="G5063" s="344">
        <v>0</v>
      </c>
    </row>
    <row r="5064" spans="1:7" hidden="1" x14ac:dyDescent="0.25">
      <c r="A5064" s="342" t="s">
        <v>324</v>
      </c>
      <c r="B5064" s="342" t="s">
        <v>1233</v>
      </c>
      <c r="C5064" s="343" t="s">
        <v>1234</v>
      </c>
      <c r="D5064" s="344">
        <v>0</v>
      </c>
      <c r="E5064" s="502">
        <v>60847.7</v>
      </c>
      <c r="F5064" s="499"/>
      <c r="G5064" s="344">
        <v>0</v>
      </c>
    </row>
    <row r="5065" spans="1:7" hidden="1" x14ac:dyDescent="0.25">
      <c r="A5065" s="345" t="s">
        <v>2646</v>
      </c>
      <c r="B5065" s="345" t="s">
        <v>1236</v>
      </c>
      <c r="C5065" s="346" t="s">
        <v>1234</v>
      </c>
      <c r="D5065" s="347">
        <v>0</v>
      </c>
      <c r="E5065" s="503">
        <v>60847.7</v>
      </c>
      <c r="F5065" s="499"/>
      <c r="G5065" s="347">
        <v>0</v>
      </c>
    </row>
    <row r="5066" spans="1:7" hidden="1" x14ac:dyDescent="0.25">
      <c r="A5066" s="336" t="s">
        <v>352</v>
      </c>
      <c r="B5066" s="336" t="s">
        <v>1329</v>
      </c>
      <c r="C5066" s="337" t="s">
        <v>1330</v>
      </c>
      <c r="D5066" s="338">
        <v>0</v>
      </c>
      <c r="E5066" s="498">
        <v>221764.78</v>
      </c>
      <c r="F5066" s="499"/>
      <c r="G5066" s="338">
        <v>0</v>
      </c>
    </row>
    <row r="5067" spans="1:7" hidden="1" x14ac:dyDescent="0.25">
      <c r="A5067" s="339" t="s">
        <v>324</v>
      </c>
      <c r="B5067" s="339" t="s">
        <v>1163</v>
      </c>
      <c r="C5067" s="340" t="s">
        <v>26</v>
      </c>
      <c r="D5067" s="341">
        <v>0</v>
      </c>
      <c r="E5067" s="506">
        <v>221764.78</v>
      </c>
      <c r="F5067" s="499"/>
      <c r="G5067" s="341">
        <v>0</v>
      </c>
    </row>
    <row r="5068" spans="1:7" hidden="1" x14ac:dyDescent="0.25">
      <c r="A5068" s="342" t="s">
        <v>324</v>
      </c>
      <c r="B5068" s="342" t="s">
        <v>1231</v>
      </c>
      <c r="C5068" s="343" t="s">
        <v>1232</v>
      </c>
      <c r="D5068" s="344">
        <v>0</v>
      </c>
      <c r="E5068" s="502">
        <v>221764.78</v>
      </c>
      <c r="F5068" s="499"/>
      <c r="G5068" s="344">
        <v>0</v>
      </c>
    </row>
    <row r="5069" spans="1:7" hidden="1" x14ac:dyDescent="0.25">
      <c r="A5069" s="342" t="s">
        <v>324</v>
      </c>
      <c r="B5069" s="342" t="s">
        <v>1233</v>
      </c>
      <c r="C5069" s="343" t="s">
        <v>1234</v>
      </c>
      <c r="D5069" s="344">
        <v>0</v>
      </c>
      <c r="E5069" s="502">
        <v>221764.78</v>
      </c>
      <c r="F5069" s="499"/>
      <c r="G5069" s="344">
        <v>0</v>
      </c>
    </row>
    <row r="5070" spans="1:7" hidden="1" x14ac:dyDescent="0.25">
      <c r="A5070" s="345" t="s">
        <v>2647</v>
      </c>
      <c r="B5070" s="345" t="s">
        <v>1236</v>
      </c>
      <c r="C5070" s="346" t="s">
        <v>1234</v>
      </c>
      <c r="D5070" s="347">
        <v>0</v>
      </c>
      <c r="E5070" s="503">
        <v>221764.78</v>
      </c>
      <c r="F5070" s="499"/>
      <c r="G5070" s="347">
        <v>0</v>
      </c>
    </row>
    <row r="5071" spans="1:7" hidden="1" x14ac:dyDescent="0.25">
      <c r="A5071" s="336" t="s">
        <v>352</v>
      </c>
      <c r="B5071" s="336" t="s">
        <v>1419</v>
      </c>
      <c r="C5071" s="337" t="s">
        <v>1420</v>
      </c>
      <c r="D5071" s="338">
        <v>0</v>
      </c>
      <c r="E5071" s="498">
        <v>31625</v>
      </c>
      <c r="F5071" s="499"/>
      <c r="G5071" s="338">
        <v>0</v>
      </c>
    </row>
    <row r="5072" spans="1:7" hidden="1" x14ac:dyDescent="0.25">
      <c r="A5072" s="339" t="s">
        <v>324</v>
      </c>
      <c r="B5072" s="339" t="s">
        <v>1163</v>
      </c>
      <c r="C5072" s="340" t="s">
        <v>26</v>
      </c>
      <c r="D5072" s="341">
        <v>0</v>
      </c>
      <c r="E5072" s="506">
        <v>31625</v>
      </c>
      <c r="F5072" s="499"/>
      <c r="G5072" s="341">
        <v>0</v>
      </c>
    </row>
    <row r="5073" spans="1:7" hidden="1" x14ac:dyDescent="0.25">
      <c r="A5073" s="342" t="s">
        <v>324</v>
      </c>
      <c r="B5073" s="342" t="s">
        <v>1231</v>
      </c>
      <c r="C5073" s="343" t="s">
        <v>1232</v>
      </c>
      <c r="D5073" s="344">
        <v>0</v>
      </c>
      <c r="E5073" s="502">
        <v>31625</v>
      </c>
      <c r="F5073" s="499"/>
      <c r="G5073" s="344">
        <v>0</v>
      </c>
    </row>
    <row r="5074" spans="1:7" hidden="1" x14ac:dyDescent="0.25">
      <c r="A5074" s="342" t="s">
        <v>324</v>
      </c>
      <c r="B5074" s="342" t="s">
        <v>1233</v>
      </c>
      <c r="C5074" s="343" t="s">
        <v>1234</v>
      </c>
      <c r="D5074" s="344">
        <v>0</v>
      </c>
      <c r="E5074" s="502">
        <v>31625</v>
      </c>
      <c r="F5074" s="499"/>
      <c r="G5074" s="344">
        <v>0</v>
      </c>
    </row>
    <row r="5075" spans="1:7" hidden="1" x14ac:dyDescent="0.25">
      <c r="A5075" s="345" t="s">
        <v>2648</v>
      </c>
      <c r="B5075" s="345" t="s">
        <v>1236</v>
      </c>
      <c r="C5075" s="346" t="s">
        <v>1234</v>
      </c>
      <c r="D5075" s="347">
        <v>0</v>
      </c>
      <c r="E5075" s="503">
        <v>31625</v>
      </c>
      <c r="F5075" s="499"/>
      <c r="G5075" s="347">
        <v>0</v>
      </c>
    </row>
    <row r="5076" spans="1:7" hidden="1" x14ac:dyDescent="0.25">
      <c r="A5076" s="336" t="s">
        <v>352</v>
      </c>
      <c r="B5076" s="336" t="s">
        <v>353</v>
      </c>
      <c r="C5076" s="337" t="s">
        <v>339</v>
      </c>
      <c r="D5076" s="338">
        <v>511771.98</v>
      </c>
      <c r="E5076" s="498">
        <v>0</v>
      </c>
      <c r="F5076" s="499"/>
      <c r="G5076" s="338">
        <v>0</v>
      </c>
    </row>
    <row r="5077" spans="1:7" hidden="1" x14ac:dyDescent="0.25">
      <c r="A5077" s="339" t="s">
        <v>324</v>
      </c>
      <c r="B5077" s="339" t="s">
        <v>1163</v>
      </c>
      <c r="C5077" s="340" t="s">
        <v>26</v>
      </c>
      <c r="D5077" s="341">
        <v>511771.98</v>
      </c>
      <c r="E5077" s="506">
        <v>0</v>
      </c>
      <c r="F5077" s="499"/>
      <c r="G5077" s="341">
        <v>0</v>
      </c>
    </row>
    <row r="5078" spans="1:7" hidden="1" x14ac:dyDescent="0.25">
      <c r="A5078" s="342" t="s">
        <v>324</v>
      </c>
      <c r="B5078" s="342" t="s">
        <v>1231</v>
      </c>
      <c r="C5078" s="343" t="s">
        <v>1232</v>
      </c>
      <c r="D5078" s="344">
        <v>511771.98</v>
      </c>
      <c r="E5078" s="502">
        <v>0</v>
      </c>
      <c r="F5078" s="499"/>
      <c r="G5078" s="344">
        <v>0</v>
      </c>
    </row>
    <row r="5079" spans="1:7" hidden="1" x14ac:dyDescent="0.25">
      <c r="A5079" s="342" t="s">
        <v>324</v>
      </c>
      <c r="B5079" s="342" t="s">
        <v>1233</v>
      </c>
      <c r="C5079" s="343" t="s">
        <v>1234</v>
      </c>
      <c r="D5079" s="344">
        <v>511771.98</v>
      </c>
      <c r="E5079" s="502">
        <v>0</v>
      </c>
      <c r="F5079" s="499"/>
      <c r="G5079" s="344">
        <v>0</v>
      </c>
    </row>
    <row r="5080" spans="1:7" hidden="1" x14ac:dyDescent="0.25">
      <c r="A5080" s="345" t="s">
        <v>2649</v>
      </c>
      <c r="B5080" s="345" t="s">
        <v>1236</v>
      </c>
      <c r="C5080" s="346" t="s">
        <v>1234</v>
      </c>
      <c r="D5080" s="347">
        <v>511771.98</v>
      </c>
      <c r="E5080" s="503">
        <v>0</v>
      </c>
      <c r="F5080" s="499"/>
      <c r="G5080" s="347">
        <v>0</v>
      </c>
    </row>
    <row r="5081" spans="1:7" x14ac:dyDescent="0.25">
      <c r="A5081" s="330" t="s">
        <v>349</v>
      </c>
      <c r="B5081" s="330" t="s">
        <v>377</v>
      </c>
      <c r="C5081" s="331" t="s">
        <v>378</v>
      </c>
      <c r="D5081" s="332">
        <v>900000</v>
      </c>
      <c r="E5081" s="504">
        <v>900000</v>
      </c>
      <c r="F5081" s="499"/>
      <c r="G5081" s="332">
        <v>100</v>
      </c>
    </row>
    <row r="5082" spans="1:7" x14ac:dyDescent="0.25">
      <c r="A5082" s="333" t="s">
        <v>349</v>
      </c>
      <c r="B5082" s="333" t="s">
        <v>265</v>
      </c>
      <c r="C5082" s="334" t="s">
        <v>410</v>
      </c>
      <c r="D5082" s="335">
        <v>900000</v>
      </c>
      <c r="E5082" s="505">
        <v>900000</v>
      </c>
      <c r="F5082" s="499"/>
      <c r="G5082" s="335">
        <v>100</v>
      </c>
    </row>
    <row r="5083" spans="1:7" hidden="1" x14ac:dyDescent="0.25">
      <c r="A5083" s="336" t="s">
        <v>352</v>
      </c>
      <c r="B5083" s="336" t="s">
        <v>452</v>
      </c>
      <c r="C5083" s="337" t="s">
        <v>453</v>
      </c>
      <c r="D5083" s="338">
        <v>0</v>
      </c>
      <c r="E5083" s="498">
        <v>29625</v>
      </c>
      <c r="F5083" s="499"/>
      <c r="G5083" s="338">
        <v>0</v>
      </c>
    </row>
    <row r="5084" spans="1:7" hidden="1" x14ac:dyDescent="0.25">
      <c r="A5084" s="339" t="s">
        <v>324</v>
      </c>
      <c r="B5084" s="339" t="s">
        <v>1163</v>
      </c>
      <c r="C5084" s="340" t="s">
        <v>26</v>
      </c>
      <c r="D5084" s="341">
        <v>0</v>
      </c>
      <c r="E5084" s="506">
        <v>29625</v>
      </c>
      <c r="F5084" s="499"/>
      <c r="G5084" s="341">
        <v>0</v>
      </c>
    </row>
    <row r="5085" spans="1:7" hidden="1" x14ac:dyDescent="0.25">
      <c r="A5085" s="342" t="s">
        <v>324</v>
      </c>
      <c r="B5085" s="342" t="s">
        <v>1231</v>
      </c>
      <c r="C5085" s="343" t="s">
        <v>1232</v>
      </c>
      <c r="D5085" s="344">
        <v>0</v>
      </c>
      <c r="E5085" s="502">
        <v>29625</v>
      </c>
      <c r="F5085" s="499"/>
      <c r="G5085" s="344">
        <v>0</v>
      </c>
    </row>
    <row r="5086" spans="1:7" hidden="1" x14ac:dyDescent="0.25">
      <c r="A5086" s="342" t="s">
        <v>324</v>
      </c>
      <c r="B5086" s="342" t="s">
        <v>1233</v>
      </c>
      <c r="C5086" s="343" t="s">
        <v>1234</v>
      </c>
      <c r="D5086" s="344">
        <v>0</v>
      </c>
      <c r="E5086" s="502">
        <v>29625</v>
      </c>
      <c r="F5086" s="499"/>
      <c r="G5086" s="344">
        <v>0</v>
      </c>
    </row>
    <row r="5087" spans="1:7" hidden="1" x14ac:dyDescent="0.25">
      <c r="A5087" s="345" t="s">
        <v>2650</v>
      </c>
      <c r="B5087" s="345" t="s">
        <v>1236</v>
      </c>
      <c r="C5087" s="346" t="s">
        <v>1234</v>
      </c>
      <c r="D5087" s="347">
        <v>0</v>
      </c>
      <c r="E5087" s="503">
        <v>29625</v>
      </c>
      <c r="F5087" s="499"/>
      <c r="G5087" s="347">
        <v>0</v>
      </c>
    </row>
    <row r="5088" spans="1:7" x14ac:dyDescent="0.25">
      <c r="A5088" s="336" t="s">
        <v>352</v>
      </c>
      <c r="B5088" s="336" t="s">
        <v>477</v>
      </c>
      <c r="C5088" s="337" t="s">
        <v>478</v>
      </c>
      <c r="D5088" s="338">
        <v>0</v>
      </c>
      <c r="E5088" s="498">
        <v>13750</v>
      </c>
      <c r="F5088" s="499"/>
      <c r="G5088" s="338">
        <v>0</v>
      </c>
    </row>
    <row r="5089" spans="1:13" x14ac:dyDescent="0.25">
      <c r="A5089" s="339" t="s">
        <v>324</v>
      </c>
      <c r="B5089" s="339" t="s">
        <v>1163</v>
      </c>
      <c r="C5089" s="340" t="s">
        <v>26</v>
      </c>
      <c r="D5089" s="341">
        <v>0</v>
      </c>
      <c r="E5089" s="506">
        <v>13750</v>
      </c>
      <c r="F5089" s="499"/>
      <c r="G5089" s="341">
        <v>0</v>
      </c>
    </row>
    <row r="5090" spans="1:13" x14ac:dyDescent="0.25">
      <c r="A5090" s="342" t="s">
        <v>324</v>
      </c>
      <c r="B5090" s="342" t="s">
        <v>1231</v>
      </c>
      <c r="C5090" s="343" t="s">
        <v>1232</v>
      </c>
      <c r="D5090" s="344">
        <v>0</v>
      </c>
      <c r="E5090" s="502">
        <v>13750</v>
      </c>
      <c r="F5090" s="499"/>
      <c r="G5090" s="344">
        <v>0</v>
      </c>
    </row>
    <row r="5091" spans="1:13" x14ac:dyDescent="0.25">
      <c r="A5091" s="342" t="s">
        <v>324</v>
      </c>
      <c r="B5091" s="342" t="s">
        <v>1233</v>
      </c>
      <c r="C5091" s="343" t="s">
        <v>1234</v>
      </c>
      <c r="D5091" s="344">
        <v>0</v>
      </c>
      <c r="E5091" s="502">
        <v>13750</v>
      </c>
      <c r="F5091" s="499"/>
      <c r="G5091" s="344">
        <v>0</v>
      </c>
    </row>
    <row r="5092" spans="1:13" x14ac:dyDescent="0.25">
      <c r="A5092" s="345" t="s">
        <v>2651</v>
      </c>
      <c r="B5092" s="345" t="s">
        <v>1236</v>
      </c>
      <c r="C5092" s="346" t="s">
        <v>1234</v>
      </c>
      <c r="D5092" s="347">
        <v>0</v>
      </c>
      <c r="E5092" s="503">
        <v>13750</v>
      </c>
      <c r="F5092" s="499"/>
      <c r="G5092" s="347">
        <v>0</v>
      </c>
      <c r="L5092" s="498">
        <f t="shared" ref="L5092" si="9">E5092/$L$11</f>
        <v>1824.9386157011081</v>
      </c>
      <c r="M5092" s="499"/>
    </row>
    <row r="5093" spans="1:13" hidden="1" x14ac:dyDescent="0.25">
      <c r="A5093" s="336" t="s">
        <v>352</v>
      </c>
      <c r="B5093" s="336" t="s">
        <v>591</v>
      </c>
      <c r="C5093" s="337" t="s">
        <v>592</v>
      </c>
      <c r="D5093" s="338">
        <v>0</v>
      </c>
      <c r="E5093" s="498">
        <v>81000</v>
      </c>
      <c r="F5093" s="499"/>
      <c r="G5093" s="338">
        <v>0</v>
      </c>
    </row>
    <row r="5094" spans="1:13" hidden="1" x14ac:dyDescent="0.25">
      <c r="A5094" s="339" t="s">
        <v>324</v>
      </c>
      <c r="B5094" s="339" t="s">
        <v>1163</v>
      </c>
      <c r="C5094" s="340" t="s">
        <v>26</v>
      </c>
      <c r="D5094" s="341">
        <v>0</v>
      </c>
      <c r="E5094" s="506">
        <v>81000</v>
      </c>
      <c r="F5094" s="499"/>
      <c r="G5094" s="341">
        <v>0</v>
      </c>
    </row>
    <row r="5095" spans="1:13" hidden="1" x14ac:dyDescent="0.25">
      <c r="A5095" s="342" t="s">
        <v>324</v>
      </c>
      <c r="B5095" s="342" t="s">
        <v>1231</v>
      </c>
      <c r="C5095" s="343" t="s">
        <v>1232</v>
      </c>
      <c r="D5095" s="344">
        <v>0</v>
      </c>
      <c r="E5095" s="502">
        <v>81000</v>
      </c>
      <c r="F5095" s="499"/>
      <c r="G5095" s="344">
        <v>0</v>
      </c>
    </row>
    <row r="5096" spans="1:13" hidden="1" x14ac:dyDescent="0.25">
      <c r="A5096" s="342" t="s">
        <v>324</v>
      </c>
      <c r="B5096" s="342" t="s">
        <v>1233</v>
      </c>
      <c r="C5096" s="343" t="s">
        <v>1234</v>
      </c>
      <c r="D5096" s="344">
        <v>0</v>
      </c>
      <c r="E5096" s="502">
        <v>81000</v>
      </c>
      <c r="F5096" s="499"/>
      <c r="G5096" s="344">
        <v>0</v>
      </c>
    </row>
    <row r="5097" spans="1:13" hidden="1" x14ac:dyDescent="0.25">
      <c r="A5097" s="345" t="s">
        <v>2652</v>
      </c>
      <c r="B5097" s="345" t="s">
        <v>1236</v>
      </c>
      <c r="C5097" s="346" t="s">
        <v>1234</v>
      </c>
      <c r="D5097" s="347">
        <v>0</v>
      </c>
      <c r="E5097" s="503">
        <v>81000</v>
      </c>
      <c r="F5097" s="499"/>
      <c r="G5097" s="347">
        <v>0</v>
      </c>
    </row>
    <row r="5098" spans="1:13" hidden="1" x14ac:dyDescent="0.25">
      <c r="A5098" s="336" t="s">
        <v>352</v>
      </c>
      <c r="B5098" s="336" t="s">
        <v>773</v>
      </c>
      <c r="C5098" s="337" t="s">
        <v>774</v>
      </c>
      <c r="D5098" s="338">
        <v>0</v>
      </c>
      <c r="E5098" s="498">
        <v>496048.19</v>
      </c>
      <c r="F5098" s="499"/>
      <c r="G5098" s="338">
        <v>0</v>
      </c>
    </row>
    <row r="5099" spans="1:13" hidden="1" x14ac:dyDescent="0.25">
      <c r="A5099" s="339" t="s">
        <v>324</v>
      </c>
      <c r="B5099" s="339" t="s">
        <v>1163</v>
      </c>
      <c r="C5099" s="340" t="s">
        <v>26</v>
      </c>
      <c r="D5099" s="341">
        <v>0</v>
      </c>
      <c r="E5099" s="506">
        <v>496048.19</v>
      </c>
      <c r="F5099" s="499"/>
      <c r="G5099" s="341">
        <v>0</v>
      </c>
    </row>
    <row r="5100" spans="1:13" hidden="1" x14ac:dyDescent="0.25">
      <c r="A5100" s="342" t="s">
        <v>324</v>
      </c>
      <c r="B5100" s="342" t="s">
        <v>1231</v>
      </c>
      <c r="C5100" s="343" t="s">
        <v>1232</v>
      </c>
      <c r="D5100" s="344">
        <v>0</v>
      </c>
      <c r="E5100" s="502">
        <v>496048.19</v>
      </c>
      <c r="F5100" s="499"/>
      <c r="G5100" s="344">
        <v>0</v>
      </c>
    </row>
    <row r="5101" spans="1:13" hidden="1" x14ac:dyDescent="0.25">
      <c r="A5101" s="342" t="s">
        <v>324</v>
      </c>
      <c r="B5101" s="342" t="s">
        <v>1233</v>
      </c>
      <c r="C5101" s="343" t="s">
        <v>1234</v>
      </c>
      <c r="D5101" s="344">
        <v>0</v>
      </c>
      <c r="E5101" s="502">
        <v>496048.19</v>
      </c>
      <c r="F5101" s="499"/>
      <c r="G5101" s="344">
        <v>0</v>
      </c>
    </row>
    <row r="5102" spans="1:13" hidden="1" x14ac:dyDescent="0.25">
      <c r="A5102" s="345" t="s">
        <v>2653</v>
      </c>
      <c r="B5102" s="345" t="s">
        <v>1236</v>
      </c>
      <c r="C5102" s="346" t="s">
        <v>1234</v>
      </c>
      <c r="D5102" s="347">
        <v>0</v>
      </c>
      <c r="E5102" s="503">
        <v>496048.19</v>
      </c>
      <c r="F5102" s="499"/>
      <c r="G5102" s="347">
        <v>0</v>
      </c>
    </row>
    <row r="5103" spans="1:13" hidden="1" x14ac:dyDescent="0.25">
      <c r="A5103" s="336" t="s">
        <v>352</v>
      </c>
      <c r="B5103" s="336" t="s">
        <v>816</v>
      </c>
      <c r="C5103" s="337" t="s">
        <v>817</v>
      </c>
      <c r="D5103" s="338">
        <v>0</v>
      </c>
      <c r="E5103" s="498">
        <v>36076.81</v>
      </c>
      <c r="F5103" s="499"/>
      <c r="G5103" s="338">
        <v>0</v>
      </c>
    </row>
    <row r="5104" spans="1:13" hidden="1" x14ac:dyDescent="0.25">
      <c r="A5104" s="339" t="s">
        <v>324</v>
      </c>
      <c r="B5104" s="339" t="s">
        <v>1163</v>
      </c>
      <c r="C5104" s="340" t="s">
        <v>26</v>
      </c>
      <c r="D5104" s="341">
        <v>0</v>
      </c>
      <c r="E5104" s="506">
        <v>36076.81</v>
      </c>
      <c r="F5104" s="499"/>
      <c r="G5104" s="341">
        <v>0</v>
      </c>
    </row>
    <row r="5105" spans="1:7" hidden="1" x14ac:dyDescent="0.25">
      <c r="A5105" s="342" t="s">
        <v>324</v>
      </c>
      <c r="B5105" s="342" t="s">
        <v>1231</v>
      </c>
      <c r="C5105" s="343" t="s">
        <v>1232</v>
      </c>
      <c r="D5105" s="344">
        <v>0</v>
      </c>
      <c r="E5105" s="502">
        <v>36076.81</v>
      </c>
      <c r="F5105" s="499"/>
      <c r="G5105" s="344">
        <v>0</v>
      </c>
    </row>
    <row r="5106" spans="1:7" hidden="1" x14ac:dyDescent="0.25">
      <c r="A5106" s="342" t="s">
        <v>324</v>
      </c>
      <c r="B5106" s="342" t="s">
        <v>1233</v>
      </c>
      <c r="C5106" s="343" t="s">
        <v>1234</v>
      </c>
      <c r="D5106" s="344">
        <v>0</v>
      </c>
      <c r="E5106" s="502">
        <v>36076.81</v>
      </c>
      <c r="F5106" s="499"/>
      <c r="G5106" s="344">
        <v>0</v>
      </c>
    </row>
    <row r="5107" spans="1:7" hidden="1" x14ac:dyDescent="0.25">
      <c r="A5107" s="345" t="s">
        <v>2654</v>
      </c>
      <c r="B5107" s="345" t="s">
        <v>1236</v>
      </c>
      <c r="C5107" s="346" t="s">
        <v>1234</v>
      </c>
      <c r="D5107" s="347">
        <v>0</v>
      </c>
      <c r="E5107" s="503">
        <v>36076.81</v>
      </c>
      <c r="F5107" s="499"/>
      <c r="G5107" s="347">
        <v>0</v>
      </c>
    </row>
    <row r="5108" spans="1:7" hidden="1" x14ac:dyDescent="0.25">
      <c r="A5108" s="336" t="s">
        <v>352</v>
      </c>
      <c r="B5108" s="336" t="s">
        <v>836</v>
      </c>
      <c r="C5108" s="337" t="s">
        <v>837</v>
      </c>
      <c r="D5108" s="338">
        <v>0</v>
      </c>
      <c r="E5108" s="498">
        <v>161625</v>
      </c>
      <c r="F5108" s="499"/>
      <c r="G5108" s="338">
        <v>0</v>
      </c>
    </row>
    <row r="5109" spans="1:7" hidden="1" x14ac:dyDescent="0.25">
      <c r="A5109" s="339" t="s">
        <v>324</v>
      </c>
      <c r="B5109" s="339" t="s">
        <v>1163</v>
      </c>
      <c r="C5109" s="340" t="s">
        <v>26</v>
      </c>
      <c r="D5109" s="341">
        <v>0</v>
      </c>
      <c r="E5109" s="506">
        <v>161625</v>
      </c>
      <c r="F5109" s="499"/>
      <c r="G5109" s="341">
        <v>0</v>
      </c>
    </row>
    <row r="5110" spans="1:7" hidden="1" x14ac:dyDescent="0.25">
      <c r="A5110" s="342" t="s">
        <v>324</v>
      </c>
      <c r="B5110" s="342" t="s">
        <v>1231</v>
      </c>
      <c r="C5110" s="343" t="s">
        <v>1232</v>
      </c>
      <c r="D5110" s="344">
        <v>0</v>
      </c>
      <c r="E5110" s="502">
        <v>161625</v>
      </c>
      <c r="F5110" s="499"/>
      <c r="G5110" s="344">
        <v>0</v>
      </c>
    </row>
    <row r="5111" spans="1:7" hidden="1" x14ac:dyDescent="0.25">
      <c r="A5111" s="342" t="s">
        <v>324</v>
      </c>
      <c r="B5111" s="342" t="s">
        <v>1233</v>
      </c>
      <c r="C5111" s="343" t="s">
        <v>1234</v>
      </c>
      <c r="D5111" s="344">
        <v>0</v>
      </c>
      <c r="E5111" s="502">
        <v>161625</v>
      </c>
      <c r="F5111" s="499"/>
      <c r="G5111" s="344">
        <v>0</v>
      </c>
    </row>
    <row r="5112" spans="1:7" hidden="1" x14ac:dyDescent="0.25">
      <c r="A5112" s="345" t="s">
        <v>2655</v>
      </c>
      <c r="B5112" s="345" t="s">
        <v>1236</v>
      </c>
      <c r="C5112" s="346" t="s">
        <v>1234</v>
      </c>
      <c r="D5112" s="347">
        <v>0</v>
      </c>
      <c r="E5112" s="503">
        <v>161625</v>
      </c>
      <c r="F5112" s="499"/>
      <c r="G5112" s="347">
        <v>0</v>
      </c>
    </row>
    <row r="5113" spans="1:7" hidden="1" x14ac:dyDescent="0.25">
      <c r="A5113" s="336" t="s">
        <v>352</v>
      </c>
      <c r="B5113" s="336" t="s">
        <v>936</v>
      </c>
      <c r="C5113" s="337" t="s">
        <v>937</v>
      </c>
      <c r="D5113" s="338">
        <v>0</v>
      </c>
      <c r="E5113" s="498">
        <v>58500</v>
      </c>
      <c r="F5113" s="499"/>
      <c r="G5113" s="338">
        <v>0</v>
      </c>
    </row>
    <row r="5114" spans="1:7" hidden="1" x14ac:dyDescent="0.25">
      <c r="A5114" s="339" t="s">
        <v>324</v>
      </c>
      <c r="B5114" s="339" t="s">
        <v>1163</v>
      </c>
      <c r="C5114" s="340" t="s">
        <v>26</v>
      </c>
      <c r="D5114" s="341">
        <v>0</v>
      </c>
      <c r="E5114" s="506">
        <v>58500</v>
      </c>
      <c r="F5114" s="499"/>
      <c r="G5114" s="341">
        <v>0</v>
      </c>
    </row>
    <row r="5115" spans="1:7" hidden="1" x14ac:dyDescent="0.25">
      <c r="A5115" s="342" t="s">
        <v>324</v>
      </c>
      <c r="B5115" s="342" t="s">
        <v>1231</v>
      </c>
      <c r="C5115" s="343" t="s">
        <v>1232</v>
      </c>
      <c r="D5115" s="344">
        <v>0</v>
      </c>
      <c r="E5115" s="502">
        <v>58500</v>
      </c>
      <c r="F5115" s="499"/>
      <c r="G5115" s="344">
        <v>0</v>
      </c>
    </row>
    <row r="5116" spans="1:7" hidden="1" x14ac:dyDescent="0.25">
      <c r="A5116" s="342" t="s">
        <v>324</v>
      </c>
      <c r="B5116" s="342" t="s">
        <v>1233</v>
      </c>
      <c r="C5116" s="343" t="s">
        <v>1234</v>
      </c>
      <c r="D5116" s="344">
        <v>0</v>
      </c>
      <c r="E5116" s="502">
        <v>58500</v>
      </c>
      <c r="F5116" s="499"/>
      <c r="G5116" s="344">
        <v>0</v>
      </c>
    </row>
    <row r="5117" spans="1:7" hidden="1" x14ac:dyDescent="0.25">
      <c r="A5117" s="345" t="s">
        <v>2656</v>
      </c>
      <c r="B5117" s="345" t="s">
        <v>1236</v>
      </c>
      <c r="C5117" s="346" t="s">
        <v>1234</v>
      </c>
      <c r="D5117" s="347">
        <v>0</v>
      </c>
      <c r="E5117" s="503">
        <v>58500</v>
      </c>
      <c r="F5117" s="499"/>
      <c r="G5117" s="347">
        <v>0</v>
      </c>
    </row>
    <row r="5118" spans="1:7" hidden="1" x14ac:dyDescent="0.25">
      <c r="A5118" s="336" t="s">
        <v>352</v>
      </c>
      <c r="B5118" s="336" t="s">
        <v>353</v>
      </c>
      <c r="C5118" s="337" t="s">
        <v>339</v>
      </c>
      <c r="D5118" s="338">
        <v>900000</v>
      </c>
      <c r="E5118" s="498">
        <v>23375</v>
      </c>
      <c r="F5118" s="499"/>
      <c r="G5118" s="338">
        <v>2.5972222222222223</v>
      </c>
    </row>
    <row r="5119" spans="1:7" hidden="1" x14ac:dyDescent="0.25">
      <c r="A5119" s="339" t="s">
        <v>324</v>
      </c>
      <c r="B5119" s="339" t="s">
        <v>1163</v>
      </c>
      <c r="C5119" s="340" t="s">
        <v>26</v>
      </c>
      <c r="D5119" s="341">
        <v>900000</v>
      </c>
      <c r="E5119" s="506">
        <v>23375</v>
      </c>
      <c r="F5119" s="499"/>
      <c r="G5119" s="341">
        <v>2.5972222222222223</v>
      </c>
    </row>
    <row r="5120" spans="1:7" hidden="1" x14ac:dyDescent="0.25">
      <c r="A5120" s="342" t="s">
        <v>324</v>
      </c>
      <c r="B5120" s="342" t="s">
        <v>1231</v>
      </c>
      <c r="C5120" s="343" t="s">
        <v>1232</v>
      </c>
      <c r="D5120" s="344">
        <v>900000</v>
      </c>
      <c r="E5120" s="502">
        <v>23375</v>
      </c>
      <c r="F5120" s="499"/>
      <c r="G5120" s="344">
        <v>2.5972222222222223</v>
      </c>
    </row>
    <row r="5121" spans="1:7" hidden="1" x14ac:dyDescent="0.25">
      <c r="A5121" s="342" t="s">
        <v>324</v>
      </c>
      <c r="B5121" s="342" t="s">
        <v>1233</v>
      </c>
      <c r="C5121" s="343" t="s">
        <v>1234</v>
      </c>
      <c r="D5121" s="344">
        <v>900000</v>
      </c>
      <c r="E5121" s="502">
        <v>23375</v>
      </c>
      <c r="F5121" s="499"/>
      <c r="G5121" s="344">
        <v>2.5972222222222223</v>
      </c>
    </row>
    <row r="5122" spans="1:7" hidden="1" x14ac:dyDescent="0.25">
      <c r="A5122" s="345" t="s">
        <v>2657</v>
      </c>
      <c r="B5122" s="345" t="s">
        <v>1236</v>
      </c>
      <c r="C5122" s="346" t="s">
        <v>1234</v>
      </c>
      <c r="D5122" s="347">
        <v>900000</v>
      </c>
      <c r="E5122" s="503">
        <v>23375</v>
      </c>
      <c r="F5122" s="499"/>
      <c r="G5122" s="347">
        <v>2.5972222222222223</v>
      </c>
    </row>
    <row r="5123" spans="1:7" hidden="1" x14ac:dyDescent="0.25">
      <c r="A5123" s="333" t="s">
        <v>349</v>
      </c>
      <c r="B5123" s="333" t="s">
        <v>1257</v>
      </c>
      <c r="C5123" s="334" t="s">
        <v>1258</v>
      </c>
      <c r="D5123" s="335">
        <v>0</v>
      </c>
      <c r="E5123" s="505">
        <v>0</v>
      </c>
      <c r="F5123" s="499"/>
      <c r="G5123" s="335">
        <v>0</v>
      </c>
    </row>
    <row r="5124" spans="1:7" hidden="1" x14ac:dyDescent="0.25">
      <c r="A5124" s="336" t="s">
        <v>352</v>
      </c>
      <c r="B5124" s="336" t="s">
        <v>1288</v>
      </c>
      <c r="C5124" s="337" t="s">
        <v>1289</v>
      </c>
      <c r="D5124" s="338">
        <v>0</v>
      </c>
      <c r="E5124" s="498">
        <v>0</v>
      </c>
      <c r="F5124" s="499"/>
      <c r="G5124" s="338">
        <v>0</v>
      </c>
    </row>
    <row r="5125" spans="1:7" hidden="1" x14ac:dyDescent="0.25">
      <c r="A5125" s="339" t="s">
        <v>324</v>
      </c>
      <c r="B5125" s="339" t="s">
        <v>1163</v>
      </c>
      <c r="C5125" s="340" t="s">
        <v>26</v>
      </c>
      <c r="D5125" s="341">
        <v>0</v>
      </c>
      <c r="E5125" s="506">
        <v>0</v>
      </c>
      <c r="F5125" s="499"/>
      <c r="G5125" s="341">
        <v>0</v>
      </c>
    </row>
    <row r="5126" spans="1:7" hidden="1" x14ac:dyDescent="0.25">
      <c r="A5126" s="342" t="s">
        <v>324</v>
      </c>
      <c r="B5126" s="342" t="s">
        <v>1231</v>
      </c>
      <c r="C5126" s="343" t="s">
        <v>1232</v>
      </c>
      <c r="D5126" s="344">
        <v>0</v>
      </c>
      <c r="E5126" s="502">
        <v>0</v>
      </c>
      <c r="F5126" s="499"/>
      <c r="G5126" s="344">
        <v>0</v>
      </c>
    </row>
    <row r="5127" spans="1:7" hidden="1" x14ac:dyDescent="0.25">
      <c r="A5127" s="342" t="s">
        <v>324</v>
      </c>
      <c r="B5127" s="342" t="s">
        <v>1233</v>
      </c>
      <c r="C5127" s="343" t="s">
        <v>1234</v>
      </c>
      <c r="D5127" s="344">
        <v>0</v>
      </c>
      <c r="E5127" s="502">
        <v>0</v>
      </c>
      <c r="F5127" s="499"/>
      <c r="G5127" s="344">
        <v>0</v>
      </c>
    </row>
    <row r="5128" spans="1:7" hidden="1" x14ac:dyDescent="0.25">
      <c r="A5128" s="345" t="s">
        <v>2658</v>
      </c>
      <c r="B5128" s="345" t="s">
        <v>1236</v>
      </c>
      <c r="C5128" s="346" t="s">
        <v>1234</v>
      </c>
      <c r="D5128" s="347">
        <v>0</v>
      </c>
      <c r="E5128" s="503">
        <v>0</v>
      </c>
      <c r="F5128" s="499"/>
      <c r="G5128" s="347">
        <v>0</v>
      </c>
    </row>
    <row r="5129" spans="1:7" hidden="1" x14ac:dyDescent="0.25">
      <c r="A5129" s="336" t="s">
        <v>352</v>
      </c>
      <c r="B5129" s="336" t="s">
        <v>1310</v>
      </c>
      <c r="C5129" s="337" t="s">
        <v>1311</v>
      </c>
      <c r="D5129" s="338">
        <v>0</v>
      </c>
      <c r="E5129" s="498">
        <v>0</v>
      </c>
      <c r="F5129" s="499"/>
      <c r="G5129" s="338">
        <v>0</v>
      </c>
    </row>
    <row r="5130" spans="1:7" hidden="1" x14ac:dyDescent="0.25">
      <c r="A5130" s="339" t="s">
        <v>324</v>
      </c>
      <c r="B5130" s="339" t="s">
        <v>1163</v>
      </c>
      <c r="C5130" s="340" t="s">
        <v>26</v>
      </c>
      <c r="D5130" s="341">
        <v>0</v>
      </c>
      <c r="E5130" s="506">
        <v>0</v>
      </c>
      <c r="F5130" s="499"/>
      <c r="G5130" s="341">
        <v>0</v>
      </c>
    </row>
    <row r="5131" spans="1:7" hidden="1" x14ac:dyDescent="0.25">
      <c r="A5131" s="342" t="s">
        <v>324</v>
      </c>
      <c r="B5131" s="342" t="s">
        <v>1231</v>
      </c>
      <c r="C5131" s="343" t="s">
        <v>1232</v>
      </c>
      <c r="D5131" s="344">
        <v>0</v>
      </c>
      <c r="E5131" s="502">
        <v>0</v>
      </c>
      <c r="F5131" s="499"/>
      <c r="G5131" s="344">
        <v>0</v>
      </c>
    </row>
    <row r="5132" spans="1:7" hidden="1" x14ac:dyDescent="0.25">
      <c r="A5132" s="342" t="s">
        <v>324</v>
      </c>
      <c r="B5132" s="342" t="s">
        <v>1233</v>
      </c>
      <c r="C5132" s="343" t="s">
        <v>1234</v>
      </c>
      <c r="D5132" s="344">
        <v>0</v>
      </c>
      <c r="E5132" s="502">
        <v>0</v>
      </c>
      <c r="F5132" s="499"/>
      <c r="G5132" s="344">
        <v>0</v>
      </c>
    </row>
    <row r="5133" spans="1:7" hidden="1" x14ac:dyDescent="0.25">
      <c r="A5133" s="345" t="s">
        <v>2659</v>
      </c>
      <c r="B5133" s="345" t="s">
        <v>1236</v>
      </c>
      <c r="C5133" s="346" t="s">
        <v>1234</v>
      </c>
      <c r="D5133" s="347">
        <v>0</v>
      </c>
      <c r="E5133" s="503">
        <v>0</v>
      </c>
      <c r="F5133" s="499"/>
      <c r="G5133" s="347">
        <v>0</v>
      </c>
    </row>
    <row r="5134" spans="1:7" hidden="1" x14ac:dyDescent="0.25">
      <c r="A5134" s="336" t="s">
        <v>352</v>
      </c>
      <c r="B5134" s="336" t="s">
        <v>1329</v>
      </c>
      <c r="C5134" s="337" t="s">
        <v>1330</v>
      </c>
      <c r="D5134" s="338">
        <v>0</v>
      </c>
      <c r="E5134" s="498">
        <v>0</v>
      </c>
      <c r="F5134" s="499"/>
      <c r="G5134" s="338">
        <v>0</v>
      </c>
    </row>
    <row r="5135" spans="1:7" hidden="1" x14ac:dyDescent="0.25">
      <c r="A5135" s="339" t="s">
        <v>324</v>
      </c>
      <c r="B5135" s="339" t="s">
        <v>1163</v>
      </c>
      <c r="C5135" s="340" t="s">
        <v>26</v>
      </c>
      <c r="D5135" s="341">
        <v>0</v>
      </c>
      <c r="E5135" s="506">
        <v>0</v>
      </c>
      <c r="F5135" s="499"/>
      <c r="G5135" s="341">
        <v>0</v>
      </c>
    </row>
    <row r="5136" spans="1:7" hidden="1" x14ac:dyDescent="0.25">
      <c r="A5136" s="342" t="s">
        <v>324</v>
      </c>
      <c r="B5136" s="342" t="s">
        <v>1231</v>
      </c>
      <c r="C5136" s="343" t="s">
        <v>1232</v>
      </c>
      <c r="D5136" s="344">
        <v>0</v>
      </c>
      <c r="E5136" s="502">
        <v>0</v>
      </c>
      <c r="F5136" s="499"/>
      <c r="G5136" s="344">
        <v>0</v>
      </c>
    </row>
    <row r="5137" spans="1:7" hidden="1" x14ac:dyDescent="0.25">
      <c r="A5137" s="342" t="s">
        <v>324</v>
      </c>
      <c r="B5137" s="342" t="s">
        <v>1233</v>
      </c>
      <c r="C5137" s="343" t="s">
        <v>1234</v>
      </c>
      <c r="D5137" s="344">
        <v>0</v>
      </c>
      <c r="E5137" s="502">
        <v>0</v>
      </c>
      <c r="F5137" s="499"/>
      <c r="G5137" s="344">
        <v>0</v>
      </c>
    </row>
    <row r="5138" spans="1:7" hidden="1" x14ac:dyDescent="0.25">
      <c r="A5138" s="345" t="s">
        <v>2660</v>
      </c>
      <c r="B5138" s="345" t="s">
        <v>1236</v>
      </c>
      <c r="C5138" s="346" t="s">
        <v>1234</v>
      </c>
      <c r="D5138" s="347">
        <v>0</v>
      </c>
      <c r="E5138" s="503">
        <v>0</v>
      </c>
      <c r="F5138" s="499"/>
      <c r="G5138" s="347">
        <v>0</v>
      </c>
    </row>
    <row r="5139" spans="1:7" hidden="1" x14ac:dyDescent="0.25">
      <c r="A5139" s="336" t="s">
        <v>352</v>
      </c>
      <c r="B5139" s="336" t="s">
        <v>1419</v>
      </c>
      <c r="C5139" s="337" t="s">
        <v>1420</v>
      </c>
      <c r="D5139" s="338">
        <v>0</v>
      </c>
      <c r="E5139" s="498">
        <v>0</v>
      </c>
      <c r="F5139" s="499"/>
      <c r="G5139" s="338">
        <v>0</v>
      </c>
    </row>
    <row r="5140" spans="1:7" hidden="1" x14ac:dyDescent="0.25">
      <c r="A5140" s="339" t="s">
        <v>324</v>
      </c>
      <c r="B5140" s="339" t="s">
        <v>1163</v>
      </c>
      <c r="C5140" s="340" t="s">
        <v>26</v>
      </c>
      <c r="D5140" s="341">
        <v>0</v>
      </c>
      <c r="E5140" s="506">
        <v>0</v>
      </c>
      <c r="F5140" s="499"/>
      <c r="G5140" s="341">
        <v>0</v>
      </c>
    </row>
    <row r="5141" spans="1:7" hidden="1" x14ac:dyDescent="0.25">
      <c r="A5141" s="342" t="s">
        <v>324</v>
      </c>
      <c r="B5141" s="342" t="s">
        <v>1231</v>
      </c>
      <c r="C5141" s="343" t="s">
        <v>1232</v>
      </c>
      <c r="D5141" s="344">
        <v>0</v>
      </c>
      <c r="E5141" s="502">
        <v>0</v>
      </c>
      <c r="F5141" s="499"/>
      <c r="G5141" s="344">
        <v>0</v>
      </c>
    </row>
    <row r="5142" spans="1:7" hidden="1" x14ac:dyDescent="0.25">
      <c r="A5142" s="342" t="s">
        <v>324</v>
      </c>
      <c r="B5142" s="342" t="s">
        <v>1233</v>
      </c>
      <c r="C5142" s="343" t="s">
        <v>1234</v>
      </c>
      <c r="D5142" s="344">
        <v>0</v>
      </c>
      <c r="E5142" s="502">
        <v>0</v>
      </c>
      <c r="F5142" s="499"/>
      <c r="G5142" s="344">
        <v>0</v>
      </c>
    </row>
    <row r="5143" spans="1:7" hidden="1" x14ac:dyDescent="0.25">
      <c r="A5143" s="345" t="s">
        <v>2661</v>
      </c>
      <c r="B5143" s="345" t="s">
        <v>1236</v>
      </c>
      <c r="C5143" s="346" t="s">
        <v>1234</v>
      </c>
      <c r="D5143" s="347">
        <v>0</v>
      </c>
      <c r="E5143" s="503">
        <v>0</v>
      </c>
      <c r="F5143" s="499"/>
      <c r="G5143" s="347">
        <v>0</v>
      </c>
    </row>
    <row r="5144" spans="1:7" x14ac:dyDescent="0.25">
      <c r="A5144" s="324" t="s">
        <v>345</v>
      </c>
      <c r="B5144" s="324" t="s">
        <v>1262</v>
      </c>
      <c r="C5144" s="325" t="s">
        <v>155</v>
      </c>
      <c r="D5144" s="326">
        <v>3971045</v>
      </c>
      <c r="E5144" s="508">
        <v>3668982.82</v>
      </c>
      <c r="F5144" s="499"/>
      <c r="G5144" s="326">
        <v>92.393383101929089</v>
      </c>
    </row>
    <row r="5145" spans="1:7" x14ac:dyDescent="0.25">
      <c r="A5145" s="327" t="s">
        <v>348</v>
      </c>
      <c r="B5145" s="327" t="s">
        <v>192</v>
      </c>
      <c r="C5145" s="328" t="s">
        <v>156</v>
      </c>
      <c r="D5145" s="329">
        <v>3971045</v>
      </c>
      <c r="E5145" s="507">
        <v>3668982.82</v>
      </c>
      <c r="F5145" s="499"/>
      <c r="G5145" s="329">
        <v>92.393383101929089</v>
      </c>
    </row>
    <row r="5146" spans="1:7" x14ac:dyDescent="0.25">
      <c r="A5146" s="330" t="s">
        <v>349</v>
      </c>
      <c r="B5146" s="330" t="s">
        <v>350</v>
      </c>
      <c r="C5146" s="331" t="s">
        <v>351</v>
      </c>
      <c r="D5146" s="332">
        <v>1871045</v>
      </c>
      <c r="E5146" s="504">
        <v>1568982.82</v>
      </c>
      <c r="F5146" s="499"/>
      <c r="G5146" s="332">
        <v>83.855963913214268</v>
      </c>
    </row>
    <row r="5147" spans="1:7" x14ac:dyDescent="0.25">
      <c r="A5147" s="333" t="s">
        <v>349</v>
      </c>
      <c r="B5147" s="333" t="s">
        <v>62</v>
      </c>
      <c r="C5147" s="334" t="s">
        <v>351</v>
      </c>
      <c r="D5147" s="335">
        <v>1871045</v>
      </c>
      <c r="E5147" s="505">
        <v>1568982.82</v>
      </c>
      <c r="F5147" s="499"/>
      <c r="G5147" s="335">
        <v>83.855963913214268</v>
      </c>
    </row>
    <row r="5148" spans="1:7" hidden="1" x14ac:dyDescent="0.25">
      <c r="A5148" s="336" t="s">
        <v>352</v>
      </c>
      <c r="B5148" s="336" t="s">
        <v>411</v>
      </c>
      <c r="C5148" s="337" t="s">
        <v>412</v>
      </c>
      <c r="D5148" s="338">
        <v>0</v>
      </c>
      <c r="E5148" s="498">
        <v>0</v>
      </c>
      <c r="F5148" s="499"/>
      <c r="G5148" s="338">
        <v>0</v>
      </c>
    </row>
    <row r="5149" spans="1:7" hidden="1" x14ac:dyDescent="0.25">
      <c r="A5149" s="339" t="s">
        <v>324</v>
      </c>
      <c r="B5149" s="339" t="s">
        <v>354</v>
      </c>
      <c r="C5149" s="340" t="s">
        <v>24</v>
      </c>
      <c r="D5149" s="341">
        <v>0</v>
      </c>
      <c r="E5149" s="506">
        <v>0</v>
      </c>
      <c r="F5149" s="499"/>
      <c r="G5149" s="341">
        <v>0</v>
      </c>
    </row>
    <row r="5150" spans="1:7" hidden="1" x14ac:dyDescent="0.25">
      <c r="A5150" s="342" t="s">
        <v>324</v>
      </c>
      <c r="B5150" s="342" t="s">
        <v>366</v>
      </c>
      <c r="C5150" s="343" t="s">
        <v>38</v>
      </c>
      <c r="D5150" s="344">
        <v>0</v>
      </c>
      <c r="E5150" s="502">
        <v>0</v>
      </c>
      <c r="F5150" s="499"/>
      <c r="G5150" s="344">
        <v>0</v>
      </c>
    </row>
    <row r="5151" spans="1:7" hidden="1" x14ac:dyDescent="0.25">
      <c r="A5151" s="342" t="s">
        <v>324</v>
      </c>
      <c r="B5151" s="342" t="s">
        <v>429</v>
      </c>
      <c r="C5151" s="343" t="s">
        <v>110</v>
      </c>
      <c r="D5151" s="344">
        <v>0</v>
      </c>
      <c r="E5151" s="502">
        <v>0</v>
      </c>
      <c r="F5151" s="499"/>
      <c r="G5151" s="344">
        <v>0</v>
      </c>
    </row>
    <row r="5152" spans="1:7" hidden="1" x14ac:dyDescent="0.25">
      <c r="A5152" s="345" t="s">
        <v>2662</v>
      </c>
      <c r="B5152" s="345" t="s">
        <v>304</v>
      </c>
      <c r="C5152" s="346" t="s">
        <v>1083</v>
      </c>
      <c r="D5152" s="347">
        <v>0</v>
      </c>
      <c r="E5152" s="503">
        <v>0</v>
      </c>
      <c r="F5152" s="499"/>
      <c r="G5152" s="347">
        <v>0</v>
      </c>
    </row>
    <row r="5153" spans="1:7" hidden="1" x14ac:dyDescent="0.25">
      <c r="A5153" s="336" t="s">
        <v>352</v>
      </c>
      <c r="B5153" s="336" t="s">
        <v>452</v>
      </c>
      <c r="C5153" s="337" t="s">
        <v>453</v>
      </c>
      <c r="D5153" s="338">
        <v>0</v>
      </c>
      <c r="E5153" s="498">
        <v>0</v>
      </c>
      <c r="F5153" s="499"/>
      <c r="G5153" s="338">
        <v>0</v>
      </c>
    </row>
    <row r="5154" spans="1:7" hidden="1" x14ac:dyDescent="0.25">
      <c r="A5154" s="339" t="s">
        <v>324</v>
      </c>
      <c r="B5154" s="339" t="s">
        <v>354</v>
      </c>
      <c r="C5154" s="340" t="s">
        <v>24</v>
      </c>
      <c r="D5154" s="341">
        <v>0</v>
      </c>
      <c r="E5154" s="506">
        <v>0</v>
      </c>
      <c r="F5154" s="499"/>
      <c r="G5154" s="341">
        <v>0</v>
      </c>
    </row>
    <row r="5155" spans="1:7" hidden="1" x14ac:dyDescent="0.25">
      <c r="A5155" s="342" t="s">
        <v>324</v>
      </c>
      <c r="B5155" s="342" t="s">
        <v>366</v>
      </c>
      <c r="C5155" s="343" t="s">
        <v>38</v>
      </c>
      <c r="D5155" s="344">
        <v>0</v>
      </c>
      <c r="E5155" s="502">
        <v>0</v>
      </c>
      <c r="F5155" s="499"/>
      <c r="G5155" s="344">
        <v>0</v>
      </c>
    </row>
    <row r="5156" spans="1:7" hidden="1" x14ac:dyDescent="0.25">
      <c r="A5156" s="342" t="s">
        <v>324</v>
      </c>
      <c r="B5156" s="342" t="s">
        <v>429</v>
      </c>
      <c r="C5156" s="343" t="s">
        <v>110</v>
      </c>
      <c r="D5156" s="344">
        <v>0</v>
      </c>
      <c r="E5156" s="502">
        <v>0</v>
      </c>
      <c r="F5156" s="499"/>
      <c r="G5156" s="344">
        <v>0</v>
      </c>
    </row>
    <row r="5157" spans="1:7" hidden="1" x14ac:dyDescent="0.25">
      <c r="A5157" s="345" t="s">
        <v>2663</v>
      </c>
      <c r="B5157" s="345" t="s">
        <v>304</v>
      </c>
      <c r="C5157" s="346" t="s">
        <v>1083</v>
      </c>
      <c r="D5157" s="347">
        <v>0</v>
      </c>
      <c r="E5157" s="503">
        <v>0</v>
      </c>
      <c r="F5157" s="499"/>
      <c r="G5157" s="347">
        <v>0</v>
      </c>
    </row>
    <row r="5158" spans="1:7" x14ac:dyDescent="0.25">
      <c r="A5158" s="336" t="s">
        <v>352</v>
      </c>
      <c r="B5158" s="336" t="s">
        <v>477</v>
      </c>
      <c r="C5158" s="337" t="s">
        <v>478</v>
      </c>
      <c r="D5158" s="338">
        <v>0</v>
      </c>
      <c r="E5158" s="498">
        <v>0</v>
      </c>
      <c r="F5158" s="499"/>
      <c r="G5158" s="338">
        <v>0</v>
      </c>
    </row>
    <row r="5159" spans="1:7" x14ac:dyDescent="0.25">
      <c r="A5159" s="339" t="s">
        <v>324</v>
      </c>
      <c r="B5159" s="339" t="s">
        <v>354</v>
      </c>
      <c r="C5159" s="340" t="s">
        <v>24</v>
      </c>
      <c r="D5159" s="341">
        <v>0</v>
      </c>
      <c r="E5159" s="506">
        <v>0</v>
      </c>
      <c r="F5159" s="499"/>
      <c r="G5159" s="341">
        <v>0</v>
      </c>
    </row>
    <row r="5160" spans="1:7" x14ac:dyDescent="0.25">
      <c r="A5160" s="342" t="s">
        <v>324</v>
      </c>
      <c r="B5160" s="342" t="s">
        <v>366</v>
      </c>
      <c r="C5160" s="343" t="s">
        <v>38</v>
      </c>
      <c r="D5160" s="344">
        <v>0</v>
      </c>
      <c r="E5160" s="502">
        <v>0</v>
      </c>
      <c r="F5160" s="499"/>
      <c r="G5160" s="344">
        <v>0</v>
      </c>
    </row>
    <row r="5161" spans="1:7" x14ac:dyDescent="0.25">
      <c r="A5161" s="342" t="s">
        <v>324</v>
      </c>
      <c r="B5161" s="342" t="s">
        <v>429</v>
      </c>
      <c r="C5161" s="343" t="s">
        <v>110</v>
      </c>
      <c r="D5161" s="344">
        <v>0</v>
      </c>
      <c r="E5161" s="502">
        <v>0</v>
      </c>
      <c r="F5161" s="499"/>
      <c r="G5161" s="344">
        <v>0</v>
      </c>
    </row>
    <row r="5162" spans="1:7" x14ac:dyDescent="0.25">
      <c r="A5162" s="345" t="s">
        <v>2664</v>
      </c>
      <c r="B5162" s="345" t="s">
        <v>304</v>
      </c>
      <c r="C5162" s="346" t="s">
        <v>1083</v>
      </c>
      <c r="D5162" s="347">
        <v>0</v>
      </c>
      <c r="E5162" s="503">
        <v>0</v>
      </c>
      <c r="F5162" s="499"/>
      <c r="G5162" s="347">
        <v>0</v>
      </c>
    </row>
    <row r="5163" spans="1:7" hidden="1" x14ac:dyDescent="0.25">
      <c r="A5163" s="336" t="s">
        <v>352</v>
      </c>
      <c r="B5163" s="336" t="s">
        <v>541</v>
      </c>
      <c r="C5163" s="337" t="s">
        <v>542</v>
      </c>
      <c r="D5163" s="338">
        <v>0</v>
      </c>
      <c r="E5163" s="498">
        <v>0</v>
      </c>
      <c r="F5163" s="499"/>
      <c r="G5163" s="338">
        <v>0</v>
      </c>
    </row>
    <row r="5164" spans="1:7" hidden="1" x14ac:dyDescent="0.25">
      <c r="A5164" s="339" t="s">
        <v>324</v>
      </c>
      <c r="B5164" s="339" t="s">
        <v>354</v>
      </c>
      <c r="C5164" s="340" t="s">
        <v>24</v>
      </c>
      <c r="D5164" s="341">
        <v>0</v>
      </c>
      <c r="E5164" s="506">
        <v>0</v>
      </c>
      <c r="F5164" s="499"/>
      <c r="G5164" s="341">
        <v>0</v>
      </c>
    </row>
    <row r="5165" spans="1:7" hidden="1" x14ac:dyDescent="0.25">
      <c r="A5165" s="342" t="s">
        <v>324</v>
      </c>
      <c r="B5165" s="342" t="s">
        <v>366</v>
      </c>
      <c r="C5165" s="343" t="s">
        <v>38</v>
      </c>
      <c r="D5165" s="344">
        <v>0</v>
      </c>
      <c r="E5165" s="502">
        <v>0</v>
      </c>
      <c r="F5165" s="499"/>
      <c r="G5165" s="344">
        <v>0</v>
      </c>
    </row>
    <row r="5166" spans="1:7" hidden="1" x14ac:dyDescent="0.25">
      <c r="A5166" s="342" t="s">
        <v>324</v>
      </c>
      <c r="B5166" s="342" t="s">
        <v>429</v>
      </c>
      <c r="C5166" s="343" t="s">
        <v>110</v>
      </c>
      <c r="D5166" s="344">
        <v>0</v>
      </c>
      <c r="E5166" s="502">
        <v>0</v>
      </c>
      <c r="F5166" s="499"/>
      <c r="G5166" s="344">
        <v>0</v>
      </c>
    </row>
    <row r="5167" spans="1:7" hidden="1" x14ac:dyDescent="0.25">
      <c r="A5167" s="345" t="s">
        <v>2665</v>
      </c>
      <c r="B5167" s="345" t="s">
        <v>304</v>
      </c>
      <c r="C5167" s="346" t="s">
        <v>1083</v>
      </c>
      <c r="D5167" s="347">
        <v>0</v>
      </c>
      <c r="E5167" s="503">
        <v>0</v>
      </c>
      <c r="F5167" s="499"/>
      <c r="G5167" s="347">
        <v>0</v>
      </c>
    </row>
    <row r="5168" spans="1:7" hidden="1" x14ac:dyDescent="0.25">
      <c r="A5168" s="336" t="s">
        <v>352</v>
      </c>
      <c r="B5168" s="336" t="s">
        <v>569</v>
      </c>
      <c r="C5168" s="337" t="s">
        <v>570</v>
      </c>
      <c r="D5168" s="338">
        <v>0</v>
      </c>
      <c r="E5168" s="498">
        <v>179824.68</v>
      </c>
      <c r="F5168" s="499"/>
      <c r="G5168" s="338">
        <v>0</v>
      </c>
    </row>
    <row r="5169" spans="1:7" hidden="1" x14ac:dyDescent="0.25">
      <c r="A5169" s="339" t="s">
        <v>324</v>
      </c>
      <c r="B5169" s="339" t="s">
        <v>354</v>
      </c>
      <c r="C5169" s="340" t="s">
        <v>24</v>
      </c>
      <c r="D5169" s="341">
        <v>0</v>
      </c>
      <c r="E5169" s="506">
        <v>179824.68</v>
      </c>
      <c r="F5169" s="499"/>
      <c r="G5169" s="341">
        <v>0</v>
      </c>
    </row>
    <row r="5170" spans="1:7" hidden="1" x14ac:dyDescent="0.25">
      <c r="A5170" s="342" t="s">
        <v>324</v>
      </c>
      <c r="B5170" s="342" t="s">
        <v>366</v>
      </c>
      <c r="C5170" s="343" t="s">
        <v>38</v>
      </c>
      <c r="D5170" s="344">
        <v>0</v>
      </c>
      <c r="E5170" s="502">
        <v>179824.68</v>
      </c>
      <c r="F5170" s="499"/>
      <c r="G5170" s="344">
        <v>0</v>
      </c>
    </row>
    <row r="5171" spans="1:7" hidden="1" x14ac:dyDescent="0.25">
      <c r="A5171" s="342" t="s">
        <v>324</v>
      </c>
      <c r="B5171" s="342" t="s">
        <v>429</v>
      </c>
      <c r="C5171" s="343" t="s">
        <v>110</v>
      </c>
      <c r="D5171" s="344">
        <v>0</v>
      </c>
      <c r="E5171" s="502">
        <v>179824.68</v>
      </c>
      <c r="F5171" s="499"/>
      <c r="G5171" s="344">
        <v>0</v>
      </c>
    </row>
    <row r="5172" spans="1:7" hidden="1" x14ac:dyDescent="0.25">
      <c r="A5172" s="345" t="s">
        <v>2666</v>
      </c>
      <c r="B5172" s="345" t="s">
        <v>304</v>
      </c>
      <c r="C5172" s="346" t="s">
        <v>1083</v>
      </c>
      <c r="D5172" s="347">
        <v>0</v>
      </c>
      <c r="E5172" s="503">
        <v>179824.68</v>
      </c>
      <c r="F5172" s="499"/>
      <c r="G5172" s="347">
        <v>0</v>
      </c>
    </row>
    <row r="5173" spans="1:7" hidden="1" x14ac:dyDescent="0.25">
      <c r="A5173" s="336" t="s">
        <v>352</v>
      </c>
      <c r="B5173" s="336" t="s">
        <v>591</v>
      </c>
      <c r="C5173" s="337" t="s">
        <v>592</v>
      </c>
      <c r="D5173" s="338">
        <v>0</v>
      </c>
      <c r="E5173" s="498">
        <v>12125</v>
      </c>
      <c r="F5173" s="499"/>
      <c r="G5173" s="338">
        <v>0</v>
      </c>
    </row>
    <row r="5174" spans="1:7" hidden="1" x14ac:dyDescent="0.25">
      <c r="A5174" s="339" t="s">
        <v>324</v>
      </c>
      <c r="B5174" s="339" t="s">
        <v>354</v>
      </c>
      <c r="C5174" s="340" t="s">
        <v>24</v>
      </c>
      <c r="D5174" s="341">
        <v>0</v>
      </c>
      <c r="E5174" s="506">
        <v>12125</v>
      </c>
      <c r="F5174" s="499"/>
      <c r="G5174" s="341">
        <v>0</v>
      </c>
    </row>
    <row r="5175" spans="1:7" hidden="1" x14ac:dyDescent="0.25">
      <c r="A5175" s="342" t="s">
        <v>324</v>
      </c>
      <c r="B5175" s="342" t="s">
        <v>366</v>
      </c>
      <c r="C5175" s="343" t="s">
        <v>38</v>
      </c>
      <c r="D5175" s="344">
        <v>0</v>
      </c>
      <c r="E5175" s="502">
        <v>12125</v>
      </c>
      <c r="F5175" s="499"/>
      <c r="G5175" s="344">
        <v>0</v>
      </c>
    </row>
    <row r="5176" spans="1:7" hidden="1" x14ac:dyDescent="0.25">
      <c r="A5176" s="342" t="s">
        <v>324</v>
      </c>
      <c r="B5176" s="342" t="s">
        <v>429</v>
      </c>
      <c r="C5176" s="343" t="s">
        <v>110</v>
      </c>
      <c r="D5176" s="344">
        <v>0</v>
      </c>
      <c r="E5176" s="502">
        <v>12125</v>
      </c>
      <c r="F5176" s="499"/>
      <c r="G5176" s="344">
        <v>0</v>
      </c>
    </row>
    <row r="5177" spans="1:7" hidden="1" x14ac:dyDescent="0.25">
      <c r="A5177" s="345" t="s">
        <v>2667</v>
      </c>
      <c r="B5177" s="345" t="s">
        <v>304</v>
      </c>
      <c r="C5177" s="346" t="s">
        <v>1083</v>
      </c>
      <c r="D5177" s="347">
        <v>0</v>
      </c>
      <c r="E5177" s="503">
        <v>12125</v>
      </c>
      <c r="F5177" s="499"/>
      <c r="G5177" s="347">
        <v>0</v>
      </c>
    </row>
    <row r="5178" spans="1:7" hidden="1" x14ac:dyDescent="0.25">
      <c r="A5178" s="336" t="s">
        <v>352</v>
      </c>
      <c r="B5178" s="336" t="s">
        <v>657</v>
      </c>
      <c r="C5178" s="337" t="s">
        <v>658</v>
      </c>
      <c r="D5178" s="338">
        <v>0</v>
      </c>
      <c r="E5178" s="498">
        <v>138548.75</v>
      </c>
      <c r="F5178" s="499"/>
      <c r="G5178" s="338">
        <v>0</v>
      </c>
    </row>
    <row r="5179" spans="1:7" hidden="1" x14ac:dyDescent="0.25">
      <c r="A5179" s="339" t="s">
        <v>324</v>
      </c>
      <c r="B5179" s="339" t="s">
        <v>354</v>
      </c>
      <c r="C5179" s="340" t="s">
        <v>24</v>
      </c>
      <c r="D5179" s="341">
        <v>0</v>
      </c>
      <c r="E5179" s="506">
        <v>138548.75</v>
      </c>
      <c r="F5179" s="499"/>
      <c r="G5179" s="341">
        <v>0</v>
      </c>
    </row>
    <row r="5180" spans="1:7" hidden="1" x14ac:dyDescent="0.25">
      <c r="A5180" s="342" t="s">
        <v>324</v>
      </c>
      <c r="B5180" s="342" t="s">
        <v>366</v>
      </c>
      <c r="C5180" s="343" t="s">
        <v>38</v>
      </c>
      <c r="D5180" s="344">
        <v>0</v>
      </c>
      <c r="E5180" s="502">
        <v>138548.75</v>
      </c>
      <c r="F5180" s="499"/>
      <c r="G5180" s="344">
        <v>0</v>
      </c>
    </row>
    <row r="5181" spans="1:7" hidden="1" x14ac:dyDescent="0.25">
      <c r="A5181" s="342" t="s">
        <v>324</v>
      </c>
      <c r="B5181" s="342" t="s">
        <v>429</v>
      </c>
      <c r="C5181" s="343" t="s">
        <v>110</v>
      </c>
      <c r="D5181" s="344">
        <v>0</v>
      </c>
      <c r="E5181" s="502">
        <v>138548.75</v>
      </c>
      <c r="F5181" s="499"/>
      <c r="G5181" s="344">
        <v>0</v>
      </c>
    </row>
    <row r="5182" spans="1:7" hidden="1" x14ac:dyDescent="0.25">
      <c r="A5182" s="345" t="s">
        <v>2668</v>
      </c>
      <c r="B5182" s="345" t="s">
        <v>304</v>
      </c>
      <c r="C5182" s="346" t="s">
        <v>1083</v>
      </c>
      <c r="D5182" s="347">
        <v>0</v>
      </c>
      <c r="E5182" s="503">
        <v>138548.75</v>
      </c>
      <c r="F5182" s="499"/>
      <c r="G5182" s="347">
        <v>0</v>
      </c>
    </row>
    <row r="5183" spans="1:7" hidden="1" x14ac:dyDescent="0.25">
      <c r="A5183" s="336" t="s">
        <v>352</v>
      </c>
      <c r="B5183" s="336" t="s">
        <v>691</v>
      </c>
      <c r="C5183" s="337" t="s">
        <v>692</v>
      </c>
      <c r="D5183" s="338">
        <v>0</v>
      </c>
      <c r="E5183" s="498">
        <v>215155.88</v>
      </c>
      <c r="F5183" s="499"/>
      <c r="G5183" s="338">
        <v>0</v>
      </c>
    </row>
    <row r="5184" spans="1:7" hidden="1" x14ac:dyDescent="0.25">
      <c r="A5184" s="339" t="s">
        <v>324</v>
      </c>
      <c r="B5184" s="339" t="s">
        <v>354</v>
      </c>
      <c r="C5184" s="340" t="s">
        <v>24</v>
      </c>
      <c r="D5184" s="341">
        <v>0</v>
      </c>
      <c r="E5184" s="506">
        <v>215155.88</v>
      </c>
      <c r="F5184" s="499"/>
      <c r="G5184" s="341">
        <v>0</v>
      </c>
    </row>
    <row r="5185" spans="1:7" hidden="1" x14ac:dyDescent="0.25">
      <c r="A5185" s="342" t="s">
        <v>324</v>
      </c>
      <c r="B5185" s="342" t="s">
        <v>366</v>
      </c>
      <c r="C5185" s="343" t="s">
        <v>38</v>
      </c>
      <c r="D5185" s="344">
        <v>0</v>
      </c>
      <c r="E5185" s="502">
        <v>215155.88</v>
      </c>
      <c r="F5185" s="499"/>
      <c r="G5185" s="344">
        <v>0</v>
      </c>
    </row>
    <row r="5186" spans="1:7" hidden="1" x14ac:dyDescent="0.25">
      <c r="A5186" s="342" t="s">
        <v>324</v>
      </c>
      <c r="B5186" s="342" t="s">
        <v>429</v>
      </c>
      <c r="C5186" s="343" t="s">
        <v>110</v>
      </c>
      <c r="D5186" s="344">
        <v>0</v>
      </c>
      <c r="E5186" s="502">
        <v>215155.88</v>
      </c>
      <c r="F5186" s="499"/>
      <c r="G5186" s="344">
        <v>0</v>
      </c>
    </row>
    <row r="5187" spans="1:7" hidden="1" x14ac:dyDescent="0.25">
      <c r="A5187" s="345" t="s">
        <v>2669</v>
      </c>
      <c r="B5187" s="345" t="s">
        <v>304</v>
      </c>
      <c r="C5187" s="346" t="s">
        <v>1083</v>
      </c>
      <c r="D5187" s="347">
        <v>0</v>
      </c>
      <c r="E5187" s="503">
        <v>215155.88</v>
      </c>
      <c r="F5187" s="499"/>
      <c r="G5187" s="347">
        <v>0</v>
      </c>
    </row>
    <row r="5188" spans="1:7" hidden="1" x14ac:dyDescent="0.25">
      <c r="A5188" s="336" t="s">
        <v>352</v>
      </c>
      <c r="B5188" s="336" t="s">
        <v>732</v>
      </c>
      <c r="C5188" s="337" t="s">
        <v>733</v>
      </c>
      <c r="D5188" s="338">
        <v>0</v>
      </c>
      <c r="E5188" s="498">
        <v>115296</v>
      </c>
      <c r="F5188" s="499"/>
      <c r="G5188" s="338">
        <v>0</v>
      </c>
    </row>
    <row r="5189" spans="1:7" hidden="1" x14ac:dyDescent="0.25">
      <c r="A5189" s="339" t="s">
        <v>324</v>
      </c>
      <c r="B5189" s="339" t="s">
        <v>354</v>
      </c>
      <c r="C5189" s="340" t="s">
        <v>24</v>
      </c>
      <c r="D5189" s="341">
        <v>0</v>
      </c>
      <c r="E5189" s="506">
        <v>115296</v>
      </c>
      <c r="F5189" s="499"/>
      <c r="G5189" s="341">
        <v>0</v>
      </c>
    </row>
    <row r="5190" spans="1:7" hidden="1" x14ac:dyDescent="0.25">
      <c r="A5190" s="342" t="s">
        <v>324</v>
      </c>
      <c r="B5190" s="342" t="s">
        <v>366</v>
      </c>
      <c r="C5190" s="343" t="s">
        <v>38</v>
      </c>
      <c r="D5190" s="344">
        <v>0</v>
      </c>
      <c r="E5190" s="502">
        <v>115296</v>
      </c>
      <c r="F5190" s="499"/>
      <c r="G5190" s="344">
        <v>0</v>
      </c>
    </row>
    <row r="5191" spans="1:7" hidden="1" x14ac:dyDescent="0.25">
      <c r="A5191" s="342" t="s">
        <v>324</v>
      </c>
      <c r="B5191" s="342" t="s">
        <v>429</v>
      </c>
      <c r="C5191" s="343" t="s">
        <v>110</v>
      </c>
      <c r="D5191" s="344">
        <v>0</v>
      </c>
      <c r="E5191" s="502">
        <v>115296</v>
      </c>
      <c r="F5191" s="499"/>
      <c r="G5191" s="344">
        <v>0</v>
      </c>
    </row>
    <row r="5192" spans="1:7" hidden="1" x14ac:dyDescent="0.25">
      <c r="A5192" s="345" t="s">
        <v>2670</v>
      </c>
      <c r="B5192" s="345" t="s">
        <v>304</v>
      </c>
      <c r="C5192" s="346" t="s">
        <v>1083</v>
      </c>
      <c r="D5192" s="347">
        <v>0</v>
      </c>
      <c r="E5192" s="503">
        <v>115296</v>
      </c>
      <c r="F5192" s="499"/>
      <c r="G5192" s="347">
        <v>0</v>
      </c>
    </row>
    <row r="5193" spans="1:7" hidden="1" x14ac:dyDescent="0.25">
      <c r="A5193" s="336" t="s">
        <v>352</v>
      </c>
      <c r="B5193" s="336" t="s">
        <v>816</v>
      </c>
      <c r="C5193" s="337" t="s">
        <v>817</v>
      </c>
      <c r="D5193" s="338">
        <v>0</v>
      </c>
      <c r="E5193" s="498">
        <v>7250</v>
      </c>
      <c r="F5193" s="499"/>
      <c r="G5193" s="338">
        <v>0</v>
      </c>
    </row>
    <row r="5194" spans="1:7" hidden="1" x14ac:dyDescent="0.25">
      <c r="A5194" s="339" t="s">
        <v>324</v>
      </c>
      <c r="B5194" s="339" t="s">
        <v>354</v>
      </c>
      <c r="C5194" s="340" t="s">
        <v>24</v>
      </c>
      <c r="D5194" s="341">
        <v>0</v>
      </c>
      <c r="E5194" s="506">
        <v>7250</v>
      </c>
      <c r="F5194" s="499"/>
      <c r="G5194" s="341">
        <v>0</v>
      </c>
    </row>
    <row r="5195" spans="1:7" hidden="1" x14ac:dyDescent="0.25">
      <c r="A5195" s="342" t="s">
        <v>324</v>
      </c>
      <c r="B5195" s="342" t="s">
        <v>366</v>
      </c>
      <c r="C5195" s="343" t="s">
        <v>38</v>
      </c>
      <c r="D5195" s="344">
        <v>0</v>
      </c>
      <c r="E5195" s="502">
        <v>7250</v>
      </c>
      <c r="F5195" s="499"/>
      <c r="G5195" s="344">
        <v>0</v>
      </c>
    </row>
    <row r="5196" spans="1:7" hidden="1" x14ac:dyDescent="0.25">
      <c r="A5196" s="342" t="s">
        <v>324</v>
      </c>
      <c r="B5196" s="342" t="s">
        <v>429</v>
      </c>
      <c r="C5196" s="343" t="s">
        <v>110</v>
      </c>
      <c r="D5196" s="344">
        <v>0</v>
      </c>
      <c r="E5196" s="502">
        <v>7250</v>
      </c>
      <c r="F5196" s="499"/>
      <c r="G5196" s="344">
        <v>0</v>
      </c>
    </row>
    <row r="5197" spans="1:7" hidden="1" x14ac:dyDescent="0.25">
      <c r="A5197" s="345" t="s">
        <v>2671</v>
      </c>
      <c r="B5197" s="345" t="s">
        <v>304</v>
      </c>
      <c r="C5197" s="346" t="s">
        <v>1083</v>
      </c>
      <c r="D5197" s="347">
        <v>0</v>
      </c>
      <c r="E5197" s="503">
        <v>7250</v>
      </c>
      <c r="F5197" s="499"/>
      <c r="G5197" s="347">
        <v>0</v>
      </c>
    </row>
    <row r="5198" spans="1:7" hidden="1" x14ac:dyDescent="0.25">
      <c r="A5198" s="336" t="s">
        <v>352</v>
      </c>
      <c r="B5198" s="336" t="s">
        <v>877</v>
      </c>
      <c r="C5198" s="337" t="s">
        <v>878</v>
      </c>
      <c r="D5198" s="338">
        <v>0</v>
      </c>
      <c r="E5198" s="498">
        <v>5000</v>
      </c>
      <c r="F5198" s="499"/>
      <c r="G5198" s="338">
        <v>0</v>
      </c>
    </row>
    <row r="5199" spans="1:7" hidden="1" x14ac:dyDescent="0.25">
      <c r="A5199" s="339" t="s">
        <v>324</v>
      </c>
      <c r="B5199" s="339" t="s">
        <v>354</v>
      </c>
      <c r="C5199" s="340" t="s">
        <v>24</v>
      </c>
      <c r="D5199" s="341">
        <v>0</v>
      </c>
      <c r="E5199" s="506">
        <v>5000</v>
      </c>
      <c r="F5199" s="499"/>
      <c r="G5199" s="341">
        <v>0</v>
      </c>
    </row>
    <row r="5200" spans="1:7" hidden="1" x14ac:dyDescent="0.25">
      <c r="A5200" s="342" t="s">
        <v>324</v>
      </c>
      <c r="B5200" s="342" t="s">
        <v>366</v>
      </c>
      <c r="C5200" s="343" t="s">
        <v>38</v>
      </c>
      <c r="D5200" s="344">
        <v>0</v>
      </c>
      <c r="E5200" s="502">
        <v>5000</v>
      </c>
      <c r="F5200" s="499"/>
      <c r="G5200" s="344">
        <v>0</v>
      </c>
    </row>
    <row r="5201" spans="1:7" hidden="1" x14ac:dyDescent="0.25">
      <c r="A5201" s="342" t="s">
        <v>324</v>
      </c>
      <c r="B5201" s="342" t="s">
        <v>429</v>
      </c>
      <c r="C5201" s="343" t="s">
        <v>110</v>
      </c>
      <c r="D5201" s="344">
        <v>0</v>
      </c>
      <c r="E5201" s="502">
        <v>5000</v>
      </c>
      <c r="F5201" s="499"/>
      <c r="G5201" s="344">
        <v>0</v>
      </c>
    </row>
    <row r="5202" spans="1:7" hidden="1" x14ac:dyDescent="0.25">
      <c r="A5202" s="345" t="s">
        <v>2672</v>
      </c>
      <c r="B5202" s="345" t="s">
        <v>304</v>
      </c>
      <c r="C5202" s="346" t="s">
        <v>1083</v>
      </c>
      <c r="D5202" s="347">
        <v>0</v>
      </c>
      <c r="E5202" s="503">
        <v>5000</v>
      </c>
      <c r="F5202" s="499"/>
      <c r="G5202" s="347">
        <v>0</v>
      </c>
    </row>
    <row r="5203" spans="1:7" hidden="1" x14ac:dyDescent="0.25">
      <c r="A5203" s="336" t="s">
        <v>352</v>
      </c>
      <c r="B5203" s="336" t="s">
        <v>899</v>
      </c>
      <c r="C5203" s="337" t="s">
        <v>900</v>
      </c>
      <c r="D5203" s="338">
        <v>0</v>
      </c>
      <c r="E5203" s="498">
        <v>26462.5</v>
      </c>
      <c r="F5203" s="499"/>
      <c r="G5203" s="338">
        <v>0</v>
      </c>
    </row>
    <row r="5204" spans="1:7" hidden="1" x14ac:dyDescent="0.25">
      <c r="A5204" s="339" t="s">
        <v>324</v>
      </c>
      <c r="B5204" s="339" t="s">
        <v>354</v>
      </c>
      <c r="C5204" s="340" t="s">
        <v>24</v>
      </c>
      <c r="D5204" s="341">
        <v>0</v>
      </c>
      <c r="E5204" s="506">
        <v>26462.5</v>
      </c>
      <c r="F5204" s="499"/>
      <c r="G5204" s="341">
        <v>0</v>
      </c>
    </row>
    <row r="5205" spans="1:7" hidden="1" x14ac:dyDescent="0.25">
      <c r="A5205" s="342" t="s">
        <v>324</v>
      </c>
      <c r="B5205" s="342" t="s">
        <v>366</v>
      </c>
      <c r="C5205" s="343" t="s">
        <v>38</v>
      </c>
      <c r="D5205" s="344">
        <v>0</v>
      </c>
      <c r="E5205" s="502">
        <v>26462.5</v>
      </c>
      <c r="F5205" s="499"/>
      <c r="G5205" s="344">
        <v>0</v>
      </c>
    </row>
    <row r="5206" spans="1:7" hidden="1" x14ac:dyDescent="0.25">
      <c r="A5206" s="342" t="s">
        <v>324</v>
      </c>
      <c r="B5206" s="342" t="s">
        <v>429</v>
      </c>
      <c r="C5206" s="343" t="s">
        <v>110</v>
      </c>
      <c r="D5206" s="344">
        <v>0</v>
      </c>
      <c r="E5206" s="502">
        <v>26462.5</v>
      </c>
      <c r="F5206" s="499"/>
      <c r="G5206" s="344">
        <v>0</v>
      </c>
    </row>
    <row r="5207" spans="1:7" hidden="1" x14ac:dyDescent="0.25">
      <c r="A5207" s="345" t="s">
        <v>2673</v>
      </c>
      <c r="B5207" s="345" t="s">
        <v>304</v>
      </c>
      <c r="C5207" s="346" t="s">
        <v>1083</v>
      </c>
      <c r="D5207" s="347">
        <v>0</v>
      </c>
      <c r="E5207" s="503">
        <v>26462.5</v>
      </c>
      <c r="F5207" s="499"/>
      <c r="G5207" s="347">
        <v>0</v>
      </c>
    </row>
    <row r="5208" spans="1:7" hidden="1" x14ac:dyDescent="0.25">
      <c r="A5208" s="336" t="s">
        <v>352</v>
      </c>
      <c r="B5208" s="336" t="s">
        <v>918</v>
      </c>
      <c r="C5208" s="337" t="s">
        <v>919</v>
      </c>
      <c r="D5208" s="338">
        <v>0</v>
      </c>
      <c r="E5208" s="498">
        <v>65314.38</v>
      </c>
      <c r="F5208" s="499"/>
      <c r="G5208" s="338">
        <v>0</v>
      </c>
    </row>
    <row r="5209" spans="1:7" hidden="1" x14ac:dyDescent="0.25">
      <c r="A5209" s="339" t="s">
        <v>324</v>
      </c>
      <c r="B5209" s="339" t="s">
        <v>354</v>
      </c>
      <c r="C5209" s="340" t="s">
        <v>24</v>
      </c>
      <c r="D5209" s="341">
        <v>0</v>
      </c>
      <c r="E5209" s="506">
        <v>65314.38</v>
      </c>
      <c r="F5209" s="499"/>
      <c r="G5209" s="341">
        <v>0</v>
      </c>
    </row>
    <row r="5210" spans="1:7" hidden="1" x14ac:dyDescent="0.25">
      <c r="A5210" s="342" t="s">
        <v>324</v>
      </c>
      <c r="B5210" s="342" t="s">
        <v>366</v>
      </c>
      <c r="C5210" s="343" t="s">
        <v>38</v>
      </c>
      <c r="D5210" s="344">
        <v>0</v>
      </c>
      <c r="E5210" s="502">
        <v>65314.38</v>
      </c>
      <c r="F5210" s="499"/>
      <c r="G5210" s="344">
        <v>0</v>
      </c>
    </row>
    <row r="5211" spans="1:7" hidden="1" x14ac:dyDescent="0.25">
      <c r="A5211" s="342" t="s">
        <v>324</v>
      </c>
      <c r="B5211" s="342" t="s">
        <v>429</v>
      </c>
      <c r="C5211" s="343" t="s">
        <v>110</v>
      </c>
      <c r="D5211" s="344">
        <v>0</v>
      </c>
      <c r="E5211" s="502">
        <v>65314.38</v>
      </c>
      <c r="F5211" s="499"/>
      <c r="G5211" s="344">
        <v>0</v>
      </c>
    </row>
    <row r="5212" spans="1:7" hidden="1" x14ac:dyDescent="0.25">
      <c r="A5212" s="345" t="s">
        <v>2674</v>
      </c>
      <c r="B5212" s="345" t="s">
        <v>304</v>
      </c>
      <c r="C5212" s="346" t="s">
        <v>1083</v>
      </c>
      <c r="D5212" s="347">
        <v>0</v>
      </c>
      <c r="E5212" s="503">
        <v>65314.38</v>
      </c>
      <c r="F5212" s="499"/>
      <c r="G5212" s="347">
        <v>0</v>
      </c>
    </row>
    <row r="5213" spans="1:7" hidden="1" x14ac:dyDescent="0.25">
      <c r="A5213" s="336" t="s">
        <v>352</v>
      </c>
      <c r="B5213" s="336" t="s">
        <v>936</v>
      </c>
      <c r="C5213" s="337" t="s">
        <v>937</v>
      </c>
      <c r="D5213" s="338">
        <v>0</v>
      </c>
      <c r="E5213" s="498">
        <v>2750</v>
      </c>
      <c r="F5213" s="499"/>
      <c r="G5213" s="338">
        <v>0</v>
      </c>
    </row>
    <row r="5214" spans="1:7" hidden="1" x14ac:dyDescent="0.25">
      <c r="A5214" s="339" t="s">
        <v>324</v>
      </c>
      <c r="B5214" s="339" t="s">
        <v>354</v>
      </c>
      <c r="C5214" s="340" t="s">
        <v>24</v>
      </c>
      <c r="D5214" s="341">
        <v>0</v>
      </c>
      <c r="E5214" s="506">
        <v>2750</v>
      </c>
      <c r="F5214" s="499"/>
      <c r="G5214" s="341">
        <v>0</v>
      </c>
    </row>
    <row r="5215" spans="1:7" hidden="1" x14ac:dyDescent="0.25">
      <c r="A5215" s="342" t="s">
        <v>324</v>
      </c>
      <c r="B5215" s="342" t="s">
        <v>366</v>
      </c>
      <c r="C5215" s="343" t="s">
        <v>38</v>
      </c>
      <c r="D5215" s="344">
        <v>0</v>
      </c>
      <c r="E5215" s="502">
        <v>2750</v>
      </c>
      <c r="F5215" s="499"/>
      <c r="G5215" s="344">
        <v>0</v>
      </c>
    </row>
    <row r="5216" spans="1:7" hidden="1" x14ac:dyDescent="0.25">
      <c r="A5216" s="342" t="s">
        <v>324</v>
      </c>
      <c r="B5216" s="342" t="s">
        <v>429</v>
      </c>
      <c r="C5216" s="343" t="s">
        <v>110</v>
      </c>
      <c r="D5216" s="344">
        <v>0</v>
      </c>
      <c r="E5216" s="502">
        <v>2750</v>
      </c>
      <c r="F5216" s="499"/>
      <c r="G5216" s="344">
        <v>0</v>
      </c>
    </row>
    <row r="5217" spans="1:7" hidden="1" x14ac:dyDescent="0.25">
      <c r="A5217" s="345" t="s">
        <v>2675</v>
      </c>
      <c r="B5217" s="345" t="s">
        <v>304</v>
      </c>
      <c r="C5217" s="346" t="s">
        <v>1083</v>
      </c>
      <c r="D5217" s="347">
        <v>0</v>
      </c>
      <c r="E5217" s="503">
        <v>2750</v>
      </c>
      <c r="F5217" s="499"/>
      <c r="G5217" s="347">
        <v>0</v>
      </c>
    </row>
    <row r="5218" spans="1:7" hidden="1" x14ac:dyDescent="0.25">
      <c r="A5218" s="336" t="s">
        <v>352</v>
      </c>
      <c r="B5218" s="336" t="s">
        <v>1264</v>
      </c>
      <c r="C5218" s="337" t="s">
        <v>1265</v>
      </c>
      <c r="D5218" s="338">
        <v>0</v>
      </c>
      <c r="E5218" s="498">
        <v>0</v>
      </c>
      <c r="F5218" s="499"/>
      <c r="G5218" s="338">
        <v>0</v>
      </c>
    </row>
    <row r="5219" spans="1:7" hidden="1" x14ac:dyDescent="0.25">
      <c r="A5219" s="339" t="s">
        <v>324</v>
      </c>
      <c r="B5219" s="339" t="s">
        <v>354</v>
      </c>
      <c r="C5219" s="340" t="s">
        <v>24</v>
      </c>
      <c r="D5219" s="341">
        <v>0</v>
      </c>
      <c r="E5219" s="506">
        <v>0</v>
      </c>
      <c r="F5219" s="499"/>
      <c r="G5219" s="341">
        <v>0</v>
      </c>
    </row>
    <row r="5220" spans="1:7" hidden="1" x14ac:dyDescent="0.25">
      <c r="A5220" s="342" t="s">
        <v>324</v>
      </c>
      <c r="B5220" s="342" t="s">
        <v>366</v>
      </c>
      <c r="C5220" s="343" t="s">
        <v>38</v>
      </c>
      <c r="D5220" s="344">
        <v>0</v>
      </c>
      <c r="E5220" s="502">
        <v>0</v>
      </c>
      <c r="F5220" s="499"/>
      <c r="G5220" s="344">
        <v>0</v>
      </c>
    </row>
    <row r="5221" spans="1:7" hidden="1" x14ac:dyDescent="0.25">
      <c r="A5221" s="342" t="s">
        <v>324</v>
      </c>
      <c r="B5221" s="342" t="s">
        <v>429</v>
      </c>
      <c r="C5221" s="343" t="s">
        <v>110</v>
      </c>
      <c r="D5221" s="344">
        <v>0</v>
      </c>
      <c r="E5221" s="502">
        <v>0</v>
      </c>
      <c r="F5221" s="499"/>
      <c r="G5221" s="344">
        <v>0</v>
      </c>
    </row>
    <row r="5222" spans="1:7" hidden="1" x14ac:dyDescent="0.25">
      <c r="A5222" s="345" t="s">
        <v>2676</v>
      </c>
      <c r="B5222" s="345" t="s">
        <v>304</v>
      </c>
      <c r="C5222" s="346" t="s">
        <v>1083</v>
      </c>
      <c r="D5222" s="347">
        <v>0</v>
      </c>
      <c r="E5222" s="503">
        <v>0</v>
      </c>
      <c r="F5222" s="499"/>
      <c r="G5222" s="347">
        <v>0</v>
      </c>
    </row>
    <row r="5223" spans="1:7" hidden="1" x14ac:dyDescent="0.25">
      <c r="A5223" s="336" t="s">
        <v>352</v>
      </c>
      <c r="B5223" s="336" t="s">
        <v>1396</v>
      </c>
      <c r="C5223" s="337" t="s">
        <v>1397</v>
      </c>
      <c r="D5223" s="338">
        <v>0</v>
      </c>
      <c r="E5223" s="498">
        <v>10625</v>
      </c>
      <c r="F5223" s="499"/>
      <c r="G5223" s="338">
        <v>0</v>
      </c>
    </row>
    <row r="5224" spans="1:7" hidden="1" x14ac:dyDescent="0.25">
      <c r="A5224" s="339" t="s">
        <v>324</v>
      </c>
      <c r="B5224" s="339" t="s">
        <v>354</v>
      </c>
      <c r="C5224" s="340" t="s">
        <v>24</v>
      </c>
      <c r="D5224" s="341">
        <v>0</v>
      </c>
      <c r="E5224" s="506">
        <v>10625</v>
      </c>
      <c r="F5224" s="499"/>
      <c r="G5224" s="341">
        <v>0</v>
      </c>
    </row>
    <row r="5225" spans="1:7" hidden="1" x14ac:dyDescent="0.25">
      <c r="A5225" s="342" t="s">
        <v>324</v>
      </c>
      <c r="B5225" s="342" t="s">
        <v>366</v>
      </c>
      <c r="C5225" s="343" t="s">
        <v>38</v>
      </c>
      <c r="D5225" s="344">
        <v>0</v>
      </c>
      <c r="E5225" s="502">
        <v>10625</v>
      </c>
      <c r="F5225" s="499"/>
      <c r="G5225" s="344">
        <v>0</v>
      </c>
    </row>
    <row r="5226" spans="1:7" hidden="1" x14ac:dyDescent="0.25">
      <c r="A5226" s="342" t="s">
        <v>324</v>
      </c>
      <c r="B5226" s="342" t="s">
        <v>429</v>
      </c>
      <c r="C5226" s="343" t="s">
        <v>110</v>
      </c>
      <c r="D5226" s="344">
        <v>0</v>
      </c>
      <c r="E5226" s="502">
        <v>10625</v>
      </c>
      <c r="F5226" s="499"/>
      <c r="G5226" s="344">
        <v>0</v>
      </c>
    </row>
    <row r="5227" spans="1:7" hidden="1" x14ac:dyDescent="0.25">
      <c r="A5227" s="345" t="s">
        <v>2677</v>
      </c>
      <c r="B5227" s="345" t="s">
        <v>304</v>
      </c>
      <c r="C5227" s="346" t="s">
        <v>1083</v>
      </c>
      <c r="D5227" s="347">
        <v>0</v>
      </c>
      <c r="E5227" s="503">
        <v>10625</v>
      </c>
      <c r="F5227" s="499"/>
      <c r="G5227" s="347">
        <v>0</v>
      </c>
    </row>
    <row r="5228" spans="1:7" hidden="1" x14ac:dyDescent="0.25">
      <c r="A5228" s="336" t="s">
        <v>352</v>
      </c>
      <c r="B5228" s="336" t="s">
        <v>1446</v>
      </c>
      <c r="C5228" s="337" t="s">
        <v>1447</v>
      </c>
      <c r="D5228" s="338">
        <v>0</v>
      </c>
      <c r="E5228" s="498">
        <v>32505</v>
      </c>
      <c r="F5228" s="499"/>
      <c r="G5228" s="338">
        <v>0</v>
      </c>
    </row>
    <row r="5229" spans="1:7" hidden="1" x14ac:dyDescent="0.25">
      <c r="A5229" s="339" t="s">
        <v>324</v>
      </c>
      <c r="B5229" s="339" t="s">
        <v>354</v>
      </c>
      <c r="C5229" s="340" t="s">
        <v>24</v>
      </c>
      <c r="D5229" s="341">
        <v>0</v>
      </c>
      <c r="E5229" s="506">
        <v>32505</v>
      </c>
      <c r="F5229" s="499"/>
      <c r="G5229" s="341">
        <v>0</v>
      </c>
    </row>
    <row r="5230" spans="1:7" hidden="1" x14ac:dyDescent="0.25">
      <c r="A5230" s="342" t="s">
        <v>324</v>
      </c>
      <c r="B5230" s="342" t="s">
        <v>366</v>
      </c>
      <c r="C5230" s="343" t="s">
        <v>38</v>
      </c>
      <c r="D5230" s="344">
        <v>0</v>
      </c>
      <c r="E5230" s="502">
        <v>32505</v>
      </c>
      <c r="F5230" s="499"/>
      <c r="G5230" s="344">
        <v>0</v>
      </c>
    </row>
    <row r="5231" spans="1:7" hidden="1" x14ac:dyDescent="0.25">
      <c r="A5231" s="342" t="s">
        <v>324</v>
      </c>
      <c r="B5231" s="342" t="s">
        <v>429</v>
      </c>
      <c r="C5231" s="343" t="s">
        <v>110</v>
      </c>
      <c r="D5231" s="344">
        <v>0</v>
      </c>
      <c r="E5231" s="502">
        <v>32505</v>
      </c>
      <c r="F5231" s="499"/>
      <c r="G5231" s="344">
        <v>0</v>
      </c>
    </row>
    <row r="5232" spans="1:7" hidden="1" x14ac:dyDescent="0.25">
      <c r="A5232" s="345" t="s">
        <v>2678</v>
      </c>
      <c r="B5232" s="345" t="s">
        <v>304</v>
      </c>
      <c r="C5232" s="346" t="s">
        <v>1083</v>
      </c>
      <c r="D5232" s="347">
        <v>0</v>
      </c>
      <c r="E5232" s="503">
        <v>32505</v>
      </c>
      <c r="F5232" s="499"/>
      <c r="G5232" s="347">
        <v>0</v>
      </c>
    </row>
    <row r="5233" spans="1:7" hidden="1" x14ac:dyDescent="0.25">
      <c r="A5233" s="336" t="s">
        <v>352</v>
      </c>
      <c r="B5233" s="336" t="s">
        <v>1487</v>
      </c>
      <c r="C5233" s="337" t="s">
        <v>1488</v>
      </c>
      <c r="D5233" s="338">
        <v>0</v>
      </c>
      <c r="E5233" s="498">
        <v>24655.63</v>
      </c>
      <c r="F5233" s="499"/>
      <c r="G5233" s="338">
        <v>0</v>
      </c>
    </row>
    <row r="5234" spans="1:7" hidden="1" x14ac:dyDescent="0.25">
      <c r="A5234" s="339" t="s">
        <v>324</v>
      </c>
      <c r="B5234" s="339" t="s">
        <v>354</v>
      </c>
      <c r="C5234" s="340" t="s">
        <v>24</v>
      </c>
      <c r="D5234" s="341">
        <v>0</v>
      </c>
      <c r="E5234" s="506">
        <v>24655.63</v>
      </c>
      <c r="F5234" s="499"/>
      <c r="G5234" s="341">
        <v>0</v>
      </c>
    </row>
    <row r="5235" spans="1:7" hidden="1" x14ac:dyDescent="0.25">
      <c r="A5235" s="342" t="s">
        <v>324</v>
      </c>
      <c r="B5235" s="342" t="s">
        <v>366</v>
      </c>
      <c r="C5235" s="343" t="s">
        <v>38</v>
      </c>
      <c r="D5235" s="344">
        <v>0</v>
      </c>
      <c r="E5235" s="502">
        <v>24655.63</v>
      </c>
      <c r="F5235" s="499"/>
      <c r="G5235" s="344">
        <v>0</v>
      </c>
    </row>
    <row r="5236" spans="1:7" hidden="1" x14ac:dyDescent="0.25">
      <c r="A5236" s="342" t="s">
        <v>324</v>
      </c>
      <c r="B5236" s="342" t="s">
        <v>429</v>
      </c>
      <c r="C5236" s="343" t="s">
        <v>110</v>
      </c>
      <c r="D5236" s="344">
        <v>0</v>
      </c>
      <c r="E5236" s="502">
        <v>24655.63</v>
      </c>
      <c r="F5236" s="499"/>
      <c r="G5236" s="344">
        <v>0</v>
      </c>
    </row>
    <row r="5237" spans="1:7" hidden="1" x14ac:dyDescent="0.25">
      <c r="A5237" s="345" t="s">
        <v>2679</v>
      </c>
      <c r="B5237" s="345" t="s">
        <v>304</v>
      </c>
      <c r="C5237" s="346" t="s">
        <v>1083</v>
      </c>
      <c r="D5237" s="347">
        <v>0</v>
      </c>
      <c r="E5237" s="503">
        <v>24655.63</v>
      </c>
      <c r="F5237" s="499"/>
      <c r="G5237" s="347">
        <v>0</v>
      </c>
    </row>
    <row r="5238" spans="1:7" hidden="1" x14ac:dyDescent="0.25">
      <c r="A5238" s="336" t="s">
        <v>352</v>
      </c>
      <c r="B5238" s="336" t="s">
        <v>1509</v>
      </c>
      <c r="C5238" s="337" t="s">
        <v>1510</v>
      </c>
      <c r="D5238" s="338">
        <v>0</v>
      </c>
      <c r="E5238" s="498">
        <v>634010</v>
      </c>
      <c r="F5238" s="499"/>
      <c r="G5238" s="338">
        <v>0</v>
      </c>
    </row>
    <row r="5239" spans="1:7" hidden="1" x14ac:dyDescent="0.25">
      <c r="A5239" s="339" t="s">
        <v>324</v>
      </c>
      <c r="B5239" s="339" t="s">
        <v>354</v>
      </c>
      <c r="C5239" s="340" t="s">
        <v>24</v>
      </c>
      <c r="D5239" s="341">
        <v>0</v>
      </c>
      <c r="E5239" s="506">
        <v>634010</v>
      </c>
      <c r="F5239" s="499"/>
      <c r="G5239" s="341">
        <v>0</v>
      </c>
    </row>
    <row r="5240" spans="1:7" hidden="1" x14ac:dyDescent="0.25">
      <c r="A5240" s="342" t="s">
        <v>324</v>
      </c>
      <c r="B5240" s="342" t="s">
        <v>366</v>
      </c>
      <c r="C5240" s="343" t="s">
        <v>38</v>
      </c>
      <c r="D5240" s="344">
        <v>0</v>
      </c>
      <c r="E5240" s="502">
        <v>634010</v>
      </c>
      <c r="F5240" s="499"/>
      <c r="G5240" s="344">
        <v>0</v>
      </c>
    </row>
    <row r="5241" spans="1:7" hidden="1" x14ac:dyDescent="0.25">
      <c r="A5241" s="342" t="s">
        <v>324</v>
      </c>
      <c r="B5241" s="342" t="s">
        <v>429</v>
      </c>
      <c r="C5241" s="343" t="s">
        <v>110</v>
      </c>
      <c r="D5241" s="344">
        <v>0</v>
      </c>
      <c r="E5241" s="502">
        <v>634010</v>
      </c>
      <c r="F5241" s="499"/>
      <c r="G5241" s="344">
        <v>0</v>
      </c>
    </row>
    <row r="5242" spans="1:7" hidden="1" x14ac:dyDescent="0.25">
      <c r="A5242" s="345" t="s">
        <v>2680</v>
      </c>
      <c r="B5242" s="345" t="s">
        <v>304</v>
      </c>
      <c r="C5242" s="346" t="s">
        <v>1083</v>
      </c>
      <c r="D5242" s="347">
        <v>0</v>
      </c>
      <c r="E5242" s="503">
        <v>634010</v>
      </c>
      <c r="F5242" s="499"/>
      <c r="G5242" s="347">
        <v>0</v>
      </c>
    </row>
    <row r="5243" spans="1:7" hidden="1" x14ac:dyDescent="0.25">
      <c r="A5243" s="336" t="s">
        <v>352</v>
      </c>
      <c r="B5243" s="336" t="s">
        <v>1526</v>
      </c>
      <c r="C5243" s="337" t="s">
        <v>1527</v>
      </c>
      <c r="D5243" s="338">
        <v>0</v>
      </c>
      <c r="E5243" s="498">
        <v>2750</v>
      </c>
      <c r="F5243" s="499"/>
      <c r="G5243" s="338">
        <v>0</v>
      </c>
    </row>
    <row r="5244" spans="1:7" hidden="1" x14ac:dyDescent="0.25">
      <c r="A5244" s="339" t="s">
        <v>324</v>
      </c>
      <c r="B5244" s="339" t="s">
        <v>354</v>
      </c>
      <c r="C5244" s="340" t="s">
        <v>24</v>
      </c>
      <c r="D5244" s="341">
        <v>0</v>
      </c>
      <c r="E5244" s="506">
        <v>2750</v>
      </c>
      <c r="F5244" s="499"/>
      <c r="G5244" s="341">
        <v>0</v>
      </c>
    </row>
    <row r="5245" spans="1:7" hidden="1" x14ac:dyDescent="0.25">
      <c r="A5245" s="342" t="s">
        <v>324</v>
      </c>
      <c r="B5245" s="342" t="s">
        <v>366</v>
      </c>
      <c r="C5245" s="343" t="s">
        <v>38</v>
      </c>
      <c r="D5245" s="344">
        <v>0</v>
      </c>
      <c r="E5245" s="502">
        <v>2750</v>
      </c>
      <c r="F5245" s="499"/>
      <c r="G5245" s="344">
        <v>0</v>
      </c>
    </row>
    <row r="5246" spans="1:7" hidden="1" x14ac:dyDescent="0.25">
      <c r="A5246" s="342" t="s">
        <v>324</v>
      </c>
      <c r="B5246" s="342" t="s">
        <v>429</v>
      </c>
      <c r="C5246" s="343" t="s">
        <v>110</v>
      </c>
      <c r="D5246" s="344">
        <v>0</v>
      </c>
      <c r="E5246" s="502">
        <v>2750</v>
      </c>
      <c r="F5246" s="499"/>
      <c r="G5246" s="344">
        <v>0</v>
      </c>
    </row>
    <row r="5247" spans="1:7" hidden="1" x14ac:dyDescent="0.25">
      <c r="A5247" s="345" t="s">
        <v>2681</v>
      </c>
      <c r="B5247" s="345" t="s">
        <v>304</v>
      </c>
      <c r="C5247" s="346" t="s">
        <v>1083</v>
      </c>
      <c r="D5247" s="347">
        <v>0</v>
      </c>
      <c r="E5247" s="503">
        <v>2750</v>
      </c>
      <c r="F5247" s="499"/>
      <c r="G5247" s="347">
        <v>0</v>
      </c>
    </row>
    <row r="5248" spans="1:7" hidden="1" x14ac:dyDescent="0.25">
      <c r="A5248" s="336" t="s">
        <v>352</v>
      </c>
      <c r="B5248" s="336" t="s">
        <v>1259</v>
      </c>
      <c r="C5248" s="337" t="s">
        <v>1260</v>
      </c>
      <c r="D5248" s="338">
        <v>0</v>
      </c>
      <c r="E5248" s="498">
        <v>93960</v>
      </c>
      <c r="F5248" s="499"/>
      <c r="G5248" s="338">
        <v>0</v>
      </c>
    </row>
    <row r="5249" spans="1:7" hidden="1" x14ac:dyDescent="0.25">
      <c r="A5249" s="339" t="s">
        <v>324</v>
      </c>
      <c r="B5249" s="339" t="s">
        <v>354</v>
      </c>
      <c r="C5249" s="340" t="s">
        <v>24</v>
      </c>
      <c r="D5249" s="341">
        <v>0</v>
      </c>
      <c r="E5249" s="506">
        <v>93960</v>
      </c>
      <c r="F5249" s="499"/>
      <c r="G5249" s="341">
        <v>0</v>
      </c>
    </row>
    <row r="5250" spans="1:7" hidden="1" x14ac:dyDescent="0.25">
      <c r="A5250" s="342" t="s">
        <v>324</v>
      </c>
      <c r="B5250" s="342" t="s">
        <v>366</v>
      </c>
      <c r="C5250" s="343" t="s">
        <v>38</v>
      </c>
      <c r="D5250" s="344">
        <v>0</v>
      </c>
      <c r="E5250" s="502">
        <v>93960</v>
      </c>
      <c r="F5250" s="499"/>
      <c r="G5250" s="344">
        <v>0</v>
      </c>
    </row>
    <row r="5251" spans="1:7" hidden="1" x14ac:dyDescent="0.25">
      <c r="A5251" s="342" t="s">
        <v>324</v>
      </c>
      <c r="B5251" s="342" t="s">
        <v>429</v>
      </c>
      <c r="C5251" s="343" t="s">
        <v>110</v>
      </c>
      <c r="D5251" s="344">
        <v>0</v>
      </c>
      <c r="E5251" s="502">
        <v>93960</v>
      </c>
      <c r="F5251" s="499"/>
      <c r="G5251" s="344">
        <v>0</v>
      </c>
    </row>
    <row r="5252" spans="1:7" hidden="1" x14ac:dyDescent="0.25">
      <c r="A5252" s="345" t="s">
        <v>2682</v>
      </c>
      <c r="B5252" s="345" t="s">
        <v>304</v>
      </c>
      <c r="C5252" s="346" t="s">
        <v>1083</v>
      </c>
      <c r="D5252" s="347">
        <v>0</v>
      </c>
      <c r="E5252" s="503">
        <v>93960</v>
      </c>
      <c r="F5252" s="499"/>
      <c r="G5252" s="347">
        <v>0</v>
      </c>
    </row>
    <row r="5253" spans="1:7" hidden="1" x14ac:dyDescent="0.25">
      <c r="A5253" s="336" t="s">
        <v>352</v>
      </c>
      <c r="B5253" s="336" t="s">
        <v>950</v>
      </c>
      <c r="C5253" s="337" t="s">
        <v>951</v>
      </c>
      <c r="D5253" s="338">
        <v>0</v>
      </c>
      <c r="E5253" s="498">
        <v>2750</v>
      </c>
      <c r="F5253" s="499"/>
      <c r="G5253" s="338">
        <v>0</v>
      </c>
    </row>
    <row r="5254" spans="1:7" hidden="1" x14ac:dyDescent="0.25">
      <c r="A5254" s="339" t="s">
        <v>324</v>
      </c>
      <c r="B5254" s="339" t="s">
        <v>354</v>
      </c>
      <c r="C5254" s="340" t="s">
        <v>24</v>
      </c>
      <c r="D5254" s="341">
        <v>0</v>
      </c>
      <c r="E5254" s="506">
        <v>2750</v>
      </c>
      <c r="F5254" s="499"/>
      <c r="G5254" s="341">
        <v>0</v>
      </c>
    </row>
    <row r="5255" spans="1:7" hidden="1" x14ac:dyDescent="0.25">
      <c r="A5255" s="342" t="s">
        <v>324</v>
      </c>
      <c r="B5255" s="342" t="s">
        <v>366</v>
      </c>
      <c r="C5255" s="343" t="s">
        <v>38</v>
      </c>
      <c r="D5255" s="344">
        <v>0</v>
      </c>
      <c r="E5255" s="502">
        <v>2750</v>
      </c>
      <c r="F5255" s="499"/>
      <c r="G5255" s="344">
        <v>0</v>
      </c>
    </row>
    <row r="5256" spans="1:7" hidden="1" x14ac:dyDescent="0.25">
      <c r="A5256" s="342" t="s">
        <v>324</v>
      </c>
      <c r="B5256" s="342" t="s">
        <v>429</v>
      </c>
      <c r="C5256" s="343" t="s">
        <v>110</v>
      </c>
      <c r="D5256" s="344">
        <v>0</v>
      </c>
      <c r="E5256" s="502">
        <v>2750</v>
      </c>
      <c r="F5256" s="499"/>
      <c r="G5256" s="344">
        <v>0</v>
      </c>
    </row>
    <row r="5257" spans="1:7" hidden="1" x14ac:dyDescent="0.25">
      <c r="A5257" s="345" t="s">
        <v>2683</v>
      </c>
      <c r="B5257" s="345" t="s">
        <v>304</v>
      </c>
      <c r="C5257" s="346" t="s">
        <v>1083</v>
      </c>
      <c r="D5257" s="347">
        <v>0</v>
      </c>
      <c r="E5257" s="503">
        <v>2750</v>
      </c>
      <c r="F5257" s="499"/>
      <c r="G5257" s="347">
        <v>0</v>
      </c>
    </row>
    <row r="5258" spans="1:7" hidden="1" x14ac:dyDescent="0.25">
      <c r="A5258" s="336" t="s">
        <v>352</v>
      </c>
      <c r="B5258" s="336" t="s">
        <v>1035</v>
      </c>
      <c r="C5258" s="337" t="s">
        <v>1036</v>
      </c>
      <c r="D5258" s="338">
        <v>0</v>
      </c>
      <c r="E5258" s="498">
        <v>0</v>
      </c>
      <c r="F5258" s="499"/>
      <c r="G5258" s="338">
        <v>0</v>
      </c>
    </row>
    <row r="5259" spans="1:7" hidden="1" x14ac:dyDescent="0.25">
      <c r="A5259" s="339" t="s">
        <v>324</v>
      </c>
      <c r="B5259" s="339" t="s">
        <v>354</v>
      </c>
      <c r="C5259" s="340" t="s">
        <v>24</v>
      </c>
      <c r="D5259" s="341">
        <v>0</v>
      </c>
      <c r="E5259" s="506">
        <v>0</v>
      </c>
      <c r="F5259" s="499"/>
      <c r="G5259" s="341">
        <v>0</v>
      </c>
    </row>
    <row r="5260" spans="1:7" hidden="1" x14ac:dyDescent="0.25">
      <c r="A5260" s="342" t="s">
        <v>324</v>
      </c>
      <c r="B5260" s="342" t="s">
        <v>366</v>
      </c>
      <c r="C5260" s="343" t="s">
        <v>38</v>
      </c>
      <c r="D5260" s="344">
        <v>0</v>
      </c>
      <c r="E5260" s="502">
        <v>0</v>
      </c>
      <c r="F5260" s="499"/>
      <c r="G5260" s="344">
        <v>0</v>
      </c>
    </row>
    <row r="5261" spans="1:7" hidden="1" x14ac:dyDescent="0.25">
      <c r="A5261" s="342" t="s">
        <v>324</v>
      </c>
      <c r="B5261" s="342" t="s">
        <v>429</v>
      </c>
      <c r="C5261" s="343" t="s">
        <v>110</v>
      </c>
      <c r="D5261" s="344">
        <v>0</v>
      </c>
      <c r="E5261" s="502">
        <v>0</v>
      </c>
      <c r="F5261" s="499"/>
      <c r="G5261" s="344">
        <v>0</v>
      </c>
    </row>
    <row r="5262" spans="1:7" hidden="1" x14ac:dyDescent="0.25">
      <c r="A5262" s="345" t="s">
        <v>2684</v>
      </c>
      <c r="B5262" s="345" t="s">
        <v>304</v>
      </c>
      <c r="C5262" s="346" t="s">
        <v>1083</v>
      </c>
      <c r="D5262" s="347">
        <v>0</v>
      </c>
      <c r="E5262" s="503">
        <v>0</v>
      </c>
      <c r="F5262" s="499"/>
      <c r="G5262" s="347">
        <v>0</v>
      </c>
    </row>
    <row r="5263" spans="1:7" hidden="1" x14ac:dyDescent="0.25">
      <c r="A5263" s="336" t="s">
        <v>352</v>
      </c>
      <c r="B5263" s="336" t="s">
        <v>353</v>
      </c>
      <c r="C5263" s="337" t="s">
        <v>339</v>
      </c>
      <c r="D5263" s="338">
        <v>1871045</v>
      </c>
      <c r="E5263" s="498">
        <v>0</v>
      </c>
      <c r="F5263" s="499"/>
      <c r="G5263" s="338">
        <v>0</v>
      </c>
    </row>
    <row r="5264" spans="1:7" hidden="1" x14ac:dyDescent="0.25">
      <c r="A5264" s="339" t="s">
        <v>324</v>
      </c>
      <c r="B5264" s="339" t="s">
        <v>354</v>
      </c>
      <c r="C5264" s="340" t="s">
        <v>24</v>
      </c>
      <c r="D5264" s="341">
        <v>1871045</v>
      </c>
      <c r="E5264" s="506">
        <v>0</v>
      </c>
      <c r="F5264" s="499"/>
      <c r="G5264" s="341">
        <v>0</v>
      </c>
    </row>
    <row r="5265" spans="1:7" hidden="1" x14ac:dyDescent="0.25">
      <c r="A5265" s="342" t="s">
        <v>324</v>
      </c>
      <c r="B5265" s="342" t="s">
        <v>366</v>
      </c>
      <c r="C5265" s="343" t="s">
        <v>38</v>
      </c>
      <c r="D5265" s="344">
        <v>1871045</v>
      </c>
      <c r="E5265" s="502">
        <v>0</v>
      </c>
      <c r="F5265" s="499"/>
      <c r="G5265" s="344">
        <v>0</v>
      </c>
    </row>
    <row r="5266" spans="1:7" hidden="1" x14ac:dyDescent="0.25">
      <c r="A5266" s="342" t="s">
        <v>324</v>
      </c>
      <c r="B5266" s="342" t="s">
        <v>429</v>
      </c>
      <c r="C5266" s="343" t="s">
        <v>110</v>
      </c>
      <c r="D5266" s="344">
        <v>1871045</v>
      </c>
      <c r="E5266" s="502">
        <v>0</v>
      </c>
      <c r="F5266" s="499"/>
      <c r="G5266" s="344">
        <v>0</v>
      </c>
    </row>
    <row r="5267" spans="1:7" hidden="1" x14ac:dyDescent="0.25">
      <c r="A5267" s="345" t="s">
        <v>2685</v>
      </c>
      <c r="B5267" s="345" t="s">
        <v>304</v>
      </c>
      <c r="C5267" s="346" t="s">
        <v>1083</v>
      </c>
      <c r="D5267" s="347">
        <v>1871045</v>
      </c>
      <c r="E5267" s="503">
        <v>0</v>
      </c>
      <c r="F5267" s="499"/>
      <c r="G5267" s="347">
        <v>0</v>
      </c>
    </row>
    <row r="5268" spans="1:7" x14ac:dyDescent="0.25">
      <c r="A5268" s="330" t="s">
        <v>349</v>
      </c>
      <c r="B5268" s="330" t="s">
        <v>377</v>
      </c>
      <c r="C5268" s="331" t="s">
        <v>378</v>
      </c>
      <c r="D5268" s="332">
        <v>2100000</v>
      </c>
      <c r="E5268" s="504">
        <v>2100000</v>
      </c>
      <c r="F5268" s="499"/>
      <c r="G5268" s="332">
        <v>100</v>
      </c>
    </row>
    <row r="5269" spans="1:7" x14ac:dyDescent="0.25">
      <c r="A5269" s="333" t="s">
        <v>349</v>
      </c>
      <c r="B5269" s="333" t="s">
        <v>265</v>
      </c>
      <c r="C5269" s="334" t="s">
        <v>410</v>
      </c>
      <c r="D5269" s="335">
        <v>2100000</v>
      </c>
      <c r="E5269" s="505">
        <v>2100000</v>
      </c>
      <c r="F5269" s="499"/>
      <c r="G5269" s="335">
        <v>100</v>
      </c>
    </row>
    <row r="5270" spans="1:7" hidden="1" x14ac:dyDescent="0.25">
      <c r="A5270" s="336" t="s">
        <v>352</v>
      </c>
      <c r="B5270" s="336" t="s">
        <v>411</v>
      </c>
      <c r="C5270" s="337" t="s">
        <v>412</v>
      </c>
      <c r="D5270" s="338">
        <v>0</v>
      </c>
      <c r="E5270" s="498">
        <v>51466.25</v>
      </c>
      <c r="F5270" s="499"/>
      <c r="G5270" s="338">
        <v>0</v>
      </c>
    </row>
    <row r="5271" spans="1:7" hidden="1" x14ac:dyDescent="0.25">
      <c r="A5271" s="339" t="s">
        <v>324</v>
      </c>
      <c r="B5271" s="339" t="s">
        <v>354</v>
      </c>
      <c r="C5271" s="340" t="s">
        <v>24</v>
      </c>
      <c r="D5271" s="341">
        <v>0</v>
      </c>
      <c r="E5271" s="506">
        <v>51466.25</v>
      </c>
      <c r="F5271" s="499"/>
      <c r="G5271" s="341">
        <v>0</v>
      </c>
    </row>
    <row r="5272" spans="1:7" hidden="1" x14ac:dyDescent="0.25">
      <c r="A5272" s="342" t="s">
        <v>324</v>
      </c>
      <c r="B5272" s="342" t="s">
        <v>366</v>
      </c>
      <c r="C5272" s="343" t="s">
        <v>38</v>
      </c>
      <c r="D5272" s="344">
        <v>0</v>
      </c>
      <c r="E5272" s="502">
        <v>51466.25</v>
      </c>
      <c r="F5272" s="499"/>
      <c r="G5272" s="344">
        <v>0</v>
      </c>
    </row>
    <row r="5273" spans="1:7" hidden="1" x14ac:dyDescent="0.25">
      <c r="A5273" s="342" t="s">
        <v>324</v>
      </c>
      <c r="B5273" s="342" t="s">
        <v>429</v>
      </c>
      <c r="C5273" s="343" t="s">
        <v>110</v>
      </c>
      <c r="D5273" s="344">
        <v>0</v>
      </c>
      <c r="E5273" s="502">
        <v>51466.25</v>
      </c>
      <c r="F5273" s="499"/>
      <c r="G5273" s="344">
        <v>0</v>
      </c>
    </row>
    <row r="5274" spans="1:7" hidden="1" x14ac:dyDescent="0.25">
      <c r="A5274" s="345" t="s">
        <v>2686</v>
      </c>
      <c r="B5274" s="345" t="s">
        <v>304</v>
      </c>
      <c r="C5274" s="346" t="s">
        <v>1083</v>
      </c>
      <c r="D5274" s="347">
        <v>0</v>
      </c>
      <c r="E5274" s="503">
        <v>51466.25</v>
      </c>
      <c r="F5274" s="499"/>
      <c r="G5274" s="347">
        <v>0</v>
      </c>
    </row>
    <row r="5275" spans="1:7" hidden="1" x14ac:dyDescent="0.25">
      <c r="A5275" s="336" t="s">
        <v>352</v>
      </c>
      <c r="B5275" s="336" t="s">
        <v>452</v>
      </c>
      <c r="C5275" s="337" t="s">
        <v>453</v>
      </c>
      <c r="D5275" s="338">
        <v>0</v>
      </c>
      <c r="E5275" s="498">
        <v>2750</v>
      </c>
      <c r="F5275" s="499"/>
      <c r="G5275" s="338">
        <v>0</v>
      </c>
    </row>
    <row r="5276" spans="1:7" hidden="1" x14ac:dyDescent="0.25">
      <c r="A5276" s="339" t="s">
        <v>324</v>
      </c>
      <c r="B5276" s="339" t="s">
        <v>354</v>
      </c>
      <c r="C5276" s="340" t="s">
        <v>24</v>
      </c>
      <c r="D5276" s="341">
        <v>0</v>
      </c>
      <c r="E5276" s="506">
        <v>2750</v>
      </c>
      <c r="F5276" s="499"/>
      <c r="G5276" s="341">
        <v>0</v>
      </c>
    </row>
    <row r="5277" spans="1:7" hidden="1" x14ac:dyDescent="0.25">
      <c r="A5277" s="342" t="s">
        <v>324</v>
      </c>
      <c r="B5277" s="342" t="s">
        <v>366</v>
      </c>
      <c r="C5277" s="343" t="s">
        <v>38</v>
      </c>
      <c r="D5277" s="344">
        <v>0</v>
      </c>
      <c r="E5277" s="502">
        <v>2750</v>
      </c>
      <c r="F5277" s="499"/>
      <c r="G5277" s="344">
        <v>0</v>
      </c>
    </row>
    <row r="5278" spans="1:7" hidden="1" x14ac:dyDescent="0.25">
      <c r="A5278" s="342" t="s">
        <v>324</v>
      </c>
      <c r="B5278" s="342" t="s">
        <v>429</v>
      </c>
      <c r="C5278" s="343" t="s">
        <v>110</v>
      </c>
      <c r="D5278" s="344">
        <v>0</v>
      </c>
      <c r="E5278" s="502">
        <v>2750</v>
      </c>
      <c r="F5278" s="499"/>
      <c r="G5278" s="344">
        <v>0</v>
      </c>
    </row>
    <row r="5279" spans="1:7" hidden="1" x14ac:dyDescent="0.25">
      <c r="A5279" s="345" t="s">
        <v>2687</v>
      </c>
      <c r="B5279" s="345" t="s">
        <v>304</v>
      </c>
      <c r="C5279" s="346" t="s">
        <v>1083</v>
      </c>
      <c r="D5279" s="347">
        <v>0</v>
      </c>
      <c r="E5279" s="503">
        <v>2750</v>
      </c>
      <c r="F5279" s="499"/>
      <c r="G5279" s="347">
        <v>0</v>
      </c>
    </row>
    <row r="5280" spans="1:7" x14ac:dyDescent="0.25">
      <c r="A5280" s="336" t="s">
        <v>352</v>
      </c>
      <c r="B5280" s="336" t="s">
        <v>477</v>
      </c>
      <c r="C5280" s="337" t="s">
        <v>478</v>
      </c>
      <c r="D5280" s="338">
        <v>0</v>
      </c>
      <c r="E5280" s="498">
        <v>793243.21</v>
      </c>
      <c r="F5280" s="499"/>
      <c r="G5280" s="338">
        <v>0</v>
      </c>
    </row>
    <row r="5281" spans="1:13" x14ac:dyDescent="0.25">
      <c r="A5281" s="339" t="s">
        <v>324</v>
      </c>
      <c r="B5281" s="339" t="s">
        <v>354</v>
      </c>
      <c r="C5281" s="340" t="s">
        <v>24</v>
      </c>
      <c r="D5281" s="341">
        <v>0</v>
      </c>
      <c r="E5281" s="506">
        <v>793243.21</v>
      </c>
      <c r="F5281" s="499"/>
      <c r="G5281" s="341">
        <v>0</v>
      </c>
    </row>
    <row r="5282" spans="1:13" x14ac:dyDescent="0.25">
      <c r="A5282" s="342" t="s">
        <v>324</v>
      </c>
      <c r="B5282" s="342" t="s">
        <v>366</v>
      </c>
      <c r="C5282" s="343" t="s">
        <v>38</v>
      </c>
      <c r="D5282" s="344">
        <v>0</v>
      </c>
      <c r="E5282" s="502">
        <v>793243.21</v>
      </c>
      <c r="F5282" s="499"/>
      <c r="G5282" s="344">
        <v>0</v>
      </c>
    </row>
    <row r="5283" spans="1:13" x14ac:dyDescent="0.25">
      <c r="A5283" s="342" t="s">
        <v>324</v>
      </c>
      <c r="B5283" s="342" t="s">
        <v>429</v>
      </c>
      <c r="C5283" s="343" t="s">
        <v>110</v>
      </c>
      <c r="D5283" s="344">
        <v>0</v>
      </c>
      <c r="E5283" s="502">
        <v>793243.21</v>
      </c>
      <c r="F5283" s="499"/>
      <c r="G5283" s="344">
        <v>0</v>
      </c>
    </row>
    <row r="5284" spans="1:13" x14ac:dyDescent="0.25">
      <c r="A5284" s="345" t="s">
        <v>2688</v>
      </c>
      <c r="B5284" s="345" t="s">
        <v>304</v>
      </c>
      <c r="C5284" s="346" t="s">
        <v>1083</v>
      </c>
      <c r="D5284" s="347">
        <v>0</v>
      </c>
      <c r="E5284" s="503">
        <v>793243.21</v>
      </c>
      <c r="F5284" s="499"/>
      <c r="G5284" s="347">
        <v>0</v>
      </c>
      <c r="L5284" s="498">
        <f t="shared" ref="L5284" si="10">E5284/$L$11</f>
        <v>105281.46658703298</v>
      </c>
      <c r="M5284" s="499"/>
    </row>
    <row r="5285" spans="1:13" hidden="1" x14ac:dyDescent="0.25">
      <c r="A5285" s="336" t="s">
        <v>352</v>
      </c>
      <c r="B5285" s="336" t="s">
        <v>541</v>
      </c>
      <c r="C5285" s="337" t="s">
        <v>542</v>
      </c>
      <c r="D5285" s="338">
        <v>0</v>
      </c>
      <c r="E5285" s="498">
        <v>400282.36</v>
      </c>
      <c r="F5285" s="499"/>
      <c r="G5285" s="338">
        <v>0</v>
      </c>
    </row>
    <row r="5286" spans="1:13" hidden="1" x14ac:dyDescent="0.25">
      <c r="A5286" s="339" t="s">
        <v>324</v>
      </c>
      <c r="B5286" s="339" t="s">
        <v>354</v>
      </c>
      <c r="C5286" s="340" t="s">
        <v>24</v>
      </c>
      <c r="D5286" s="341">
        <v>0</v>
      </c>
      <c r="E5286" s="506">
        <v>400282.36</v>
      </c>
      <c r="F5286" s="499"/>
      <c r="G5286" s="341">
        <v>0</v>
      </c>
    </row>
    <row r="5287" spans="1:13" hidden="1" x14ac:dyDescent="0.25">
      <c r="A5287" s="342" t="s">
        <v>324</v>
      </c>
      <c r="B5287" s="342" t="s">
        <v>366</v>
      </c>
      <c r="C5287" s="343" t="s">
        <v>38</v>
      </c>
      <c r="D5287" s="344">
        <v>0</v>
      </c>
      <c r="E5287" s="502">
        <v>400282.36</v>
      </c>
      <c r="F5287" s="499"/>
      <c r="G5287" s="344">
        <v>0</v>
      </c>
    </row>
    <row r="5288" spans="1:13" hidden="1" x14ac:dyDescent="0.25">
      <c r="A5288" s="342" t="s">
        <v>324</v>
      </c>
      <c r="B5288" s="342" t="s">
        <v>429</v>
      </c>
      <c r="C5288" s="343" t="s">
        <v>110</v>
      </c>
      <c r="D5288" s="344">
        <v>0</v>
      </c>
      <c r="E5288" s="502">
        <v>400282.36</v>
      </c>
      <c r="F5288" s="499"/>
      <c r="G5288" s="344">
        <v>0</v>
      </c>
    </row>
    <row r="5289" spans="1:13" hidden="1" x14ac:dyDescent="0.25">
      <c r="A5289" s="345" t="s">
        <v>2689</v>
      </c>
      <c r="B5289" s="345" t="s">
        <v>304</v>
      </c>
      <c r="C5289" s="346" t="s">
        <v>1083</v>
      </c>
      <c r="D5289" s="347">
        <v>0</v>
      </c>
      <c r="E5289" s="503">
        <v>400282.36</v>
      </c>
      <c r="F5289" s="499"/>
      <c r="G5289" s="347">
        <v>0</v>
      </c>
    </row>
    <row r="5290" spans="1:13" hidden="1" x14ac:dyDescent="0.25">
      <c r="A5290" s="336" t="s">
        <v>352</v>
      </c>
      <c r="B5290" s="336" t="s">
        <v>569</v>
      </c>
      <c r="C5290" s="337" t="s">
        <v>570</v>
      </c>
      <c r="D5290" s="338">
        <v>0</v>
      </c>
      <c r="E5290" s="498">
        <v>23888.03</v>
      </c>
      <c r="F5290" s="499"/>
      <c r="G5290" s="338">
        <v>0</v>
      </c>
    </row>
    <row r="5291" spans="1:13" hidden="1" x14ac:dyDescent="0.25">
      <c r="A5291" s="339" t="s">
        <v>324</v>
      </c>
      <c r="B5291" s="339" t="s">
        <v>354</v>
      </c>
      <c r="C5291" s="340" t="s">
        <v>24</v>
      </c>
      <c r="D5291" s="341">
        <v>0</v>
      </c>
      <c r="E5291" s="506">
        <v>23888.03</v>
      </c>
      <c r="F5291" s="499"/>
      <c r="G5291" s="341">
        <v>0</v>
      </c>
    </row>
    <row r="5292" spans="1:13" hidden="1" x14ac:dyDescent="0.25">
      <c r="A5292" s="342" t="s">
        <v>324</v>
      </c>
      <c r="B5292" s="342" t="s">
        <v>366</v>
      </c>
      <c r="C5292" s="343" t="s">
        <v>38</v>
      </c>
      <c r="D5292" s="344">
        <v>0</v>
      </c>
      <c r="E5292" s="502">
        <v>23888.03</v>
      </c>
      <c r="F5292" s="499"/>
      <c r="G5292" s="344">
        <v>0</v>
      </c>
    </row>
    <row r="5293" spans="1:13" hidden="1" x14ac:dyDescent="0.25">
      <c r="A5293" s="342" t="s">
        <v>324</v>
      </c>
      <c r="B5293" s="342" t="s">
        <v>429</v>
      </c>
      <c r="C5293" s="343" t="s">
        <v>110</v>
      </c>
      <c r="D5293" s="344">
        <v>0</v>
      </c>
      <c r="E5293" s="502">
        <v>23888.03</v>
      </c>
      <c r="F5293" s="499"/>
      <c r="G5293" s="344">
        <v>0</v>
      </c>
    </row>
    <row r="5294" spans="1:13" hidden="1" x14ac:dyDescent="0.25">
      <c r="A5294" s="345" t="s">
        <v>2690</v>
      </c>
      <c r="B5294" s="345" t="s">
        <v>304</v>
      </c>
      <c r="C5294" s="346" t="s">
        <v>1083</v>
      </c>
      <c r="D5294" s="347">
        <v>0</v>
      </c>
      <c r="E5294" s="503">
        <v>23888.03</v>
      </c>
      <c r="F5294" s="499"/>
      <c r="G5294" s="347">
        <v>0</v>
      </c>
    </row>
    <row r="5295" spans="1:13" hidden="1" x14ac:dyDescent="0.25">
      <c r="A5295" s="336" t="s">
        <v>352</v>
      </c>
      <c r="B5295" s="336" t="s">
        <v>591</v>
      </c>
      <c r="C5295" s="337" t="s">
        <v>592</v>
      </c>
      <c r="D5295" s="338">
        <v>0</v>
      </c>
      <c r="E5295" s="498">
        <v>804957.65</v>
      </c>
      <c r="F5295" s="499"/>
      <c r="G5295" s="338">
        <v>0</v>
      </c>
    </row>
    <row r="5296" spans="1:13" hidden="1" x14ac:dyDescent="0.25">
      <c r="A5296" s="339" t="s">
        <v>324</v>
      </c>
      <c r="B5296" s="339" t="s">
        <v>354</v>
      </c>
      <c r="C5296" s="340" t="s">
        <v>24</v>
      </c>
      <c r="D5296" s="341">
        <v>0</v>
      </c>
      <c r="E5296" s="506">
        <v>804957.65</v>
      </c>
      <c r="F5296" s="499"/>
      <c r="G5296" s="341">
        <v>0</v>
      </c>
    </row>
    <row r="5297" spans="1:7" hidden="1" x14ac:dyDescent="0.25">
      <c r="A5297" s="342" t="s">
        <v>324</v>
      </c>
      <c r="B5297" s="342" t="s">
        <v>366</v>
      </c>
      <c r="C5297" s="343" t="s">
        <v>38</v>
      </c>
      <c r="D5297" s="344">
        <v>0</v>
      </c>
      <c r="E5297" s="502">
        <v>804957.65</v>
      </c>
      <c r="F5297" s="499"/>
      <c r="G5297" s="344">
        <v>0</v>
      </c>
    </row>
    <row r="5298" spans="1:7" hidden="1" x14ac:dyDescent="0.25">
      <c r="A5298" s="342" t="s">
        <v>324</v>
      </c>
      <c r="B5298" s="342" t="s">
        <v>429</v>
      </c>
      <c r="C5298" s="343" t="s">
        <v>110</v>
      </c>
      <c r="D5298" s="344">
        <v>0</v>
      </c>
      <c r="E5298" s="502">
        <v>804957.65</v>
      </c>
      <c r="F5298" s="499"/>
      <c r="G5298" s="344">
        <v>0</v>
      </c>
    </row>
    <row r="5299" spans="1:7" hidden="1" x14ac:dyDescent="0.25">
      <c r="A5299" s="345" t="s">
        <v>2691</v>
      </c>
      <c r="B5299" s="345" t="s">
        <v>304</v>
      </c>
      <c r="C5299" s="346" t="s">
        <v>1083</v>
      </c>
      <c r="D5299" s="347">
        <v>0</v>
      </c>
      <c r="E5299" s="503">
        <v>804957.65</v>
      </c>
      <c r="F5299" s="499"/>
      <c r="G5299" s="347">
        <v>0</v>
      </c>
    </row>
    <row r="5300" spans="1:7" hidden="1" x14ac:dyDescent="0.25">
      <c r="A5300" s="336" t="s">
        <v>352</v>
      </c>
      <c r="B5300" s="336" t="s">
        <v>657</v>
      </c>
      <c r="C5300" s="337" t="s">
        <v>658</v>
      </c>
      <c r="D5300" s="338">
        <v>0</v>
      </c>
      <c r="E5300" s="498">
        <v>0</v>
      </c>
      <c r="F5300" s="499"/>
      <c r="G5300" s="338">
        <v>0</v>
      </c>
    </row>
    <row r="5301" spans="1:7" hidden="1" x14ac:dyDescent="0.25">
      <c r="A5301" s="339" t="s">
        <v>324</v>
      </c>
      <c r="B5301" s="339" t="s">
        <v>354</v>
      </c>
      <c r="C5301" s="340" t="s">
        <v>24</v>
      </c>
      <c r="D5301" s="341">
        <v>0</v>
      </c>
      <c r="E5301" s="506">
        <v>0</v>
      </c>
      <c r="F5301" s="499"/>
      <c r="G5301" s="341">
        <v>0</v>
      </c>
    </row>
    <row r="5302" spans="1:7" hidden="1" x14ac:dyDescent="0.25">
      <c r="A5302" s="342" t="s">
        <v>324</v>
      </c>
      <c r="B5302" s="342" t="s">
        <v>366</v>
      </c>
      <c r="C5302" s="343" t="s">
        <v>38</v>
      </c>
      <c r="D5302" s="344">
        <v>0</v>
      </c>
      <c r="E5302" s="502">
        <v>0</v>
      </c>
      <c r="F5302" s="499"/>
      <c r="G5302" s="344">
        <v>0</v>
      </c>
    </row>
    <row r="5303" spans="1:7" hidden="1" x14ac:dyDescent="0.25">
      <c r="A5303" s="342" t="s">
        <v>324</v>
      </c>
      <c r="B5303" s="342" t="s">
        <v>429</v>
      </c>
      <c r="C5303" s="343" t="s">
        <v>110</v>
      </c>
      <c r="D5303" s="344">
        <v>0</v>
      </c>
      <c r="E5303" s="502">
        <v>0</v>
      </c>
      <c r="F5303" s="499"/>
      <c r="G5303" s="344">
        <v>0</v>
      </c>
    </row>
    <row r="5304" spans="1:7" hidden="1" x14ac:dyDescent="0.25">
      <c r="A5304" s="345" t="s">
        <v>2692</v>
      </c>
      <c r="B5304" s="345" t="s">
        <v>304</v>
      </c>
      <c r="C5304" s="346" t="s">
        <v>1083</v>
      </c>
      <c r="D5304" s="347">
        <v>0</v>
      </c>
      <c r="E5304" s="503">
        <v>0</v>
      </c>
      <c r="F5304" s="499"/>
      <c r="G5304" s="347">
        <v>0</v>
      </c>
    </row>
    <row r="5305" spans="1:7" hidden="1" x14ac:dyDescent="0.25">
      <c r="A5305" s="336" t="s">
        <v>352</v>
      </c>
      <c r="B5305" s="336" t="s">
        <v>691</v>
      </c>
      <c r="C5305" s="337" t="s">
        <v>692</v>
      </c>
      <c r="D5305" s="338">
        <v>0</v>
      </c>
      <c r="E5305" s="498">
        <v>0</v>
      </c>
      <c r="F5305" s="499"/>
      <c r="G5305" s="338">
        <v>0</v>
      </c>
    </row>
    <row r="5306" spans="1:7" hidden="1" x14ac:dyDescent="0.25">
      <c r="A5306" s="339" t="s">
        <v>324</v>
      </c>
      <c r="B5306" s="339" t="s">
        <v>354</v>
      </c>
      <c r="C5306" s="340" t="s">
        <v>24</v>
      </c>
      <c r="D5306" s="341">
        <v>0</v>
      </c>
      <c r="E5306" s="506">
        <v>0</v>
      </c>
      <c r="F5306" s="499"/>
      <c r="G5306" s="341">
        <v>0</v>
      </c>
    </row>
    <row r="5307" spans="1:7" hidden="1" x14ac:dyDescent="0.25">
      <c r="A5307" s="342" t="s">
        <v>324</v>
      </c>
      <c r="B5307" s="342" t="s">
        <v>366</v>
      </c>
      <c r="C5307" s="343" t="s">
        <v>38</v>
      </c>
      <c r="D5307" s="344">
        <v>0</v>
      </c>
      <c r="E5307" s="502">
        <v>0</v>
      </c>
      <c r="F5307" s="499"/>
      <c r="G5307" s="344">
        <v>0</v>
      </c>
    </row>
    <row r="5308" spans="1:7" hidden="1" x14ac:dyDescent="0.25">
      <c r="A5308" s="342" t="s">
        <v>324</v>
      </c>
      <c r="B5308" s="342" t="s">
        <v>429</v>
      </c>
      <c r="C5308" s="343" t="s">
        <v>110</v>
      </c>
      <c r="D5308" s="344">
        <v>0</v>
      </c>
      <c r="E5308" s="502">
        <v>0</v>
      </c>
      <c r="F5308" s="499"/>
      <c r="G5308" s="344">
        <v>0</v>
      </c>
    </row>
    <row r="5309" spans="1:7" hidden="1" x14ac:dyDescent="0.25">
      <c r="A5309" s="345" t="s">
        <v>2693</v>
      </c>
      <c r="B5309" s="345" t="s">
        <v>304</v>
      </c>
      <c r="C5309" s="346" t="s">
        <v>1083</v>
      </c>
      <c r="D5309" s="347">
        <v>0</v>
      </c>
      <c r="E5309" s="503">
        <v>0</v>
      </c>
      <c r="F5309" s="499"/>
      <c r="G5309" s="347">
        <v>0</v>
      </c>
    </row>
    <row r="5310" spans="1:7" hidden="1" x14ac:dyDescent="0.25">
      <c r="A5310" s="336" t="s">
        <v>352</v>
      </c>
      <c r="B5310" s="336" t="s">
        <v>732</v>
      </c>
      <c r="C5310" s="337" t="s">
        <v>733</v>
      </c>
      <c r="D5310" s="338">
        <v>0</v>
      </c>
      <c r="E5310" s="498">
        <v>0</v>
      </c>
      <c r="F5310" s="499"/>
      <c r="G5310" s="338">
        <v>0</v>
      </c>
    </row>
    <row r="5311" spans="1:7" hidden="1" x14ac:dyDescent="0.25">
      <c r="A5311" s="339" t="s">
        <v>324</v>
      </c>
      <c r="B5311" s="339" t="s">
        <v>354</v>
      </c>
      <c r="C5311" s="340" t="s">
        <v>24</v>
      </c>
      <c r="D5311" s="341">
        <v>0</v>
      </c>
      <c r="E5311" s="506">
        <v>0</v>
      </c>
      <c r="F5311" s="499"/>
      <c r="G5311" s="341">
        <v>0</v>
      </c>
    </row>
    <row r="5312" spans="1:7" hidden="1" x14ac:dyDescent="0.25">
      <c r="A5312" s="342" t="s">
        <v>324</v>
      </c>
      <c r="B5312" s="342" t="s">
        <v>366</v>
      </c>
      <c r="C5312" s="343" t="s">
        <v>38</v>
      </c>
      <c r="D5312" s="344">
        <v>0</v>
      </c>
      <c r="E5312" s="502">
        <v>0</v>
      </c>
      <c r="F5312" s="499"/>
      <c r="G5312" s="344">
        <v>0</v>
      </c>
    </row>
    <row r="5313" spans="1:7" hidden="1" x14ac:dyDescent="0.25">
      <c r="A5313" s="342" t="s">
        <v>324</v>
      </c>
      <c r="B5313" s="342" t="s">
        <v>429</v>
      </c>
      <c r="C5313" s="343" t="s">
        <v>110</v>
      </c>
      <c r="D5313" s="344">
        <v>0</v>
      </c>
      <c r="E5313" s="502">
        <v>0</v>
      </c>
      <c r="F5313" s="499"/>
      <c r="G5313" s="344">
        <v>0</v>
      </c>
    </row>
    <row r="5314" spans="1:7" hidden="1" x14ac:dyDescent="0.25">
      <c r="A5314" s="345" t="s">
        <v>2694</v>
      </c>
      <c r="B5314" s="345" t="s">
        <v>304</v>
      </c>
      <c r="C5314" s="346" t="s">
        <v>1083</v>
      </c>
      <c r="D5314" s="347">
        <v>0</v>
      </c>
      <c r="E5314" s="503">
        <v>0</v>
      </c>
      <c r="F5314" s="499"/>
      <c r="G5314" s="347">
        <v>0</v>
      </c>
    </row>
    <row r="5315" spans="1:7" hidden="1" x14ac:dyDescent="0.25">
      <c r="A5315" s="336" t="s">
        <v>352</v>
      </c>
      <c r="B5315" s="336" t="s">
        <v>773</v>
      </c>
      <c r="C5315" s="337" t="s">
        <v>774</v>
      </c>
      <c r="D5315" s="338">
        <v>0</v>
      </c>
      <c r="E5315" s="498">
        <v>0</v>
      </c>
      <c r="F5315" s="499"/>
      <c r="G5315" s="338">
        <v>0</v>
      </c>
    </row>
    <row r="5316" spans="1:7" hidden="1" x14ac:dyDescent="0.25">
      <c r="A5316" s="339" t="s">
        <v>324</v>
      </c>
      <c r="B5316" s="339" t="s">
        <v>354</v>
      </c>
      <c r="C5316" s="340" t="s">
        <v>24</v>
      </c>
      <c r="D5316" s="341">
        <v>0</v>
      </c>
      <c r="E5316" s="506">
        <v>0</v>
      </c>
      <c r="F5316" s="499"/>
      <c r="G5316" s="341">
        <v>0</v>
      </c>
    </row>
    <row r="5317" spans="1:7" hidden="1" x14ac:dyDescent="0.25">
      <c r="A5317" s="342" t="s">
        <v>324</v>
      </c>
      <c r="B5317" s="342" t="s">
        <v>366</v>
      </c>
      <c r="C5317" s="343" t="s">
        <v>38</v>
      </c>
      <c r="D5317" s="344">
        <v>0</v>
      </c>
      <c r="E5317" s="502">
        <v>0</v>
      </c>
      <c r="F5317" s="499"/>
      <c r="G5317" s="344">
        <v>0</v>
      </c>
    </row>
    <row r="5318" spans="1:7" hidden="1" x14ac:dyDescent="0.25">
      <c r="A5318" s="342" t="s">
        <v>324</v>
      </c>
      <c r="B5318" s="342" t="s">
        <v>429</v>
      </c>
      <c r="C5318" s="343" t="s">
        <v>110</v>
      </c>
      <c r="D5318" s="344">
        <v>0</v>
      </c>
      <c r="E5318" s="502">
        <v>0</v>
      </c>
      <c r="F5318" s="499"/>
      <c r="G5318" s="344">
        <v>0</v>
      </c>
    </row>
    <row r="5319" spans="1:7" hidden="1" x14ac:dyDescent="0.25">
      <c r="A5319" s="345" t="s">
        <v>2695</v>
      </c>
      <c r="B5319" s="345" t="s">
        <v>304</v>
      </c>
      <c r="C5319" s="346" t="s">
        <v>1083</v>
      </c>
      <c r="D5319" s="347">
        <v>0</v>
      </c>
      <c r="E5319" s="503">
        <v>0</v>
      </c>
      <c r="F5319" s="499"/>
      <c r="G5319" s="347">
        <v>0</v>
      </c>
    </row>
    <row r="5320" spans="1:7" hidden="1" x14ac:dyDescent="0.25">
      <c r="A5320" s="336" t="s">
        <v>352</v>
      </c>
      <c r="B5320" s="336" t="s">
        <v>877</v>
      </c>
      <c r="C5320" s="337" t="s">
        <v>878</v>
      </c>
      <c r="D5320" s="338">
        <v>0</v>
      </c>
      <c r="E5320" s="498">
        <v>0</v>
      </c>
      <c r="F5320" s="499"/>
      <c r="G5320" s="338">
        <v>0</v>
      </c>
    </row>
    <row r="5321" spans="1:7" hidden="1" x14ac:dyDescent="0.25">
      <c r="A5321" s="339" t="s">
        <v>324</v>
      </c>
      <c r="B5321" s="339" t="s">
        <v>354</v>
      </c>
      <c r="C5321" s="340" t="s">
        <v>24</v>
      </c>
      <c r="D5321" s="341">
        <v>0</v>
      </c>
      <c r="E5321" s="506">
        <v>0</v>
      </c>
      <c r="F5321" s="499"/>
      <c r="G5321" s="341">
        <v>0</v>
      </c>
    </row>
    <row r="5322" spans="1:7" hidden="1" x14ac:dyDescent="0.25">
      <c r="A5322" s="342" t="s">
        <v>324</v>
      </c>
      <c r="B5322" s="342" t="s">
        <v>366</v>
      </c>
      <c r="C5322" s="343" t="s">
        <v>38</v>
      </c>
      <c r="D5322" s="344">
        <v>0</v>
      </c>
      <c r="E5322" s="502">
        <v>0</v>
      </c>
      <c r="F5322" s="499"/>
      <c r="G5322" s="344">
        <v>0</v>
      </c>
    </row>
    <row r="5323" spans="1:7" hidden="1" x14ac:dyDescent="0.25">
      <c r="A5323" s="342" t="s">
        <v>324</v>
      </c>
      <c r="B5323" s="342" t="s">
        <v>429</v>
      </c>
      <c r="C5323" s="343" t="s">
        <v>110</v>
      </c>
      <c r="D5323" s="344">
        <v>0</v>
      </c>
      <c r="E5323" s="502">
        <v>0</v>
      </c>
      <c r="F5323" s="499"/>
      <c r="G5323" s="344">
        <v>0</v>
      </c>
    </row>
    <row r="5324" spans="1:7" hidden="1" x14ac:dyDescent="0.25">
      <c r="A5324" s="345" t="s">
        <v>2696</v>
      </c>
      <c r="B5324" s="345" t="s">
        <v>304</v>
      </c>
      <c r="C5324" s="346" t="s">
        <v>1083</v>
      </c>
      <c r="D5324" s="347">
        <v>0</v>
      </c>
      <c r="E5324" s="503">
        <v>0</v>
      </c>
      <c r="F5324" s="499"/>
      <c r="G5324" s="347">
        <v>0</v>
      </c>
    </row>
    <row r="5325" spans="1:7" hidden="1" x14ac:dyDescent="0.25">
      <c r="A5325" s="336" t="s">
        <v>352</v>
      </c>
      <c r="B5325" s="336" t="s">
        <v>899</v>
      </c>
      <c r="C5325" s="337" t="s">
        <v>900</v>
      </c>
      <c r="D5325" s="338">
        <v>0</v>
      </c>
      <c r="E5325" s="498">
        <v>0</v>
      </c>
      <c r="F5325" s="499"/>
      <c r="G5325" s="338">
        <v>0</v>
      </c>
    </row>
    <row r="5326" spans="1:7" hidden="1" x14ac:dyDescent="0.25">
      <c r="A5326" s="339" t="s">
        <v>324</v>
      </c>
      <c r="B5326" s="339" t="s">
        <v>354</v>
      </c>
      <c r="C5326" s="340" t="s">
        <v>24</v>
      </c>
      <c r="D5326" s="341">
        <v>0</v>
      </c>
      <c r="E5326" s="506">
        <v>0</v>
      </c>
      <c r="F5326" s="499"/>
      <c r="G5326" s="341">
        <v>0</v>
      </c>
    </row>
    <row r="5327" spans="1:7" hidden="1" x14ac:dyDescent="0.25">
      <c r="A5327" s="342" t="s">
        <v>324</v>
      </c>
      <c r="B5327" s="342" t="s">
        <v>366</v>
      </c>
      <c r="C5327" s="343" t="s">
        <v>38</v>
      </c>
      <c r="D5327" s="344">
        <v>0</v>
      </c>
      <c r="E5327" s="502">
        <v>0</v>
      </c>
      <c r="F5327" s="499"/>
      <c r="G5327" s="344">
        <v>0</v>
      </c>
    </row>
    <row r="5328" spans="1:7" hidden="1" x14ac:dyDescent="0.25">
      <c r="A5328" s="342" t="s">
        <v>324</v>
      </c>
      <c r="B5328" s="342" t="s">
        <v>429</v>
      </c>
      <c r="C5328" s="343" t="s">
        <v>110</v>
      </c>
      <c r="D5328" s="344">
        <v>0</v>
      </c>
      <c r="E5328" s="502">
        <v>0</v>
      </c>
      <c r="F5328" s="499"/>
      <c r="G5328" s="344">
        <v>0</v>
      </c>
    </row>
    <row r="5329" spans="1:7" hidden="1" x14ac:dyDescent="0.25">
      <c r="A5329" s="345" t="s">
        <v>2697</v>
      </c>
      <c r="B5329" s="345" t="s">
        <v>304</v>
      </c>
      <c r="C5329" s="346" t="s">
        <v>1083</v>
      </c>
      <c r="D5329" s="347">
        <v>0</v>
      </c>
      <c r="E5329" s="503">
        <v>0</v>
      </c>
      <c r="F5329" s="499"/>
      <c r="G5329" s="347">
        <v>0</v>
      </c>
    </row>
    <row r="5330" spans="1:7" hidden="1" x14ac:dyDescent="0.25">
      <c r="A5330" s="336" t="s">
        <v>352</v>
      </c>
      <c r="B5330" s="336" t="s">
        <v>918</v>
      </c>
      <c r="C5330" s="337" t="s">
        <v>919</v>
      </c>
      <c r="D5330" s="338">
        <v>0</v>
      </c>
      <c r="E5330" s="498">
        <v>0</v>
      </c>
      <c r="F5330" s="499"/>
      <c r="G5330" s="338">
        <v>0</v>
      </c>
    </row>
    <row r="5331" spans="1:7" hidden="1" x14ac:dyDescent="0.25">
      <c r="A5331" s="339" t="s">
        <v>324</v>
      </c>
      <c r="B5331" s="339" t="s">
        <v>354</v>
      </c>
      <c r="C5331" s="340" t="s">
        <v>24</v>
      </c>
      <c r="D5331" s="341">
        <v>0</v>
      </c>
      <c r="E5331" s="506">
        <v>0</v>
      </c>
      <c r="F5331" s="499"/>
      <c r="G5331" s="341">
        <v>0</v>
      </c>
    </row>
    <row r="5332" spans="1:7" hidden="1" x14ac:dyDescent="0.25">
      <c r="A5332" s="342" t="s">
        <v>324</v>
      </c>
      <c r="B5332" s="342" t="s">
        <v>366</v>
      </c>
      <c r="C5332" s="343" t="s">
        <v>38</v>
      </c>
      <c r="D5332" s="344">
        <v>0</v>
      </c>
      <c r="E5332" s="502">
        <v>0</v>
      </c>
      <c r="F5332" s="499"/>
      <c r="G5332" s="344">
        <v>0</v>
      </c>
    </row>
    <row r="5333" spans="1:7" hidden="1" x14ac:dyDescent="0.25">
      <c r="A5333" s="342" t="s">
        <v>324</v>
      </c>
      <c r="B5333" s="342" t="s">
        <v>429</v>
      </c>
      <c r="C5333" s="343" t="s">
        <v>110</v>
      </c>
      <c r="D5333" s="344">
        <v>0</v>
      </c>
      <c r="E5333" s="502">
        <v>0</v>
      </c>
      <c r="F5333" s="499"/>
      <c r="G5333" s="344">
        <v>0</v>
      </c>
    </row>
    <row r="5334" spans="1:7" hidden="1" x14ac:dyDescent="0.25">
      <c r="A5334" s="345" t="s">
        <v>2698</v>
      </c>
      <c r="B5334" s="345" t="s">
        <v>304</v>
      </c>
      <c r="C5334" s="346" t="s">
        <v>1083</v>
      </c>
      <c r="D5334" s="347">
        <v>0</v>
      </c>
      <c r="E5334" s="503">
        <v>0</v>
      </c>
      <c r="F5334" s="499"/>
      <c r="G5334" s="347">
        <v>0</v>
      </c>
    </row>
    <row r="5335" spans="1:7" hidden="1" x14ac:dyDescent="0.25">
      <c r="A5335" s="336" t="s">
        <v>352</v>
      </c>
      <c r="B5335" s="336" t="s">
        <v>936</v>
      </c>
      <c r="C5335" s="337" t="s">
        <v>937</v>
      </c>
      <c r="D5335" s="338">
        <v>0</v>
      </c>
      <c r="E5335" s="498">
        <v>0</v>
      </c>
      <c r="F5335" s="499"/>
      <c r="G5335" s="338">
        <v>0</v>
      </c>
    </row>
    <row r="5336" spans="1:7" hidden="1" x14ac:dyDescent="0.25">
      <c r="A5336" s="339" t="s">
        <v>324</v>
      </c>
      <c r="B5336" s="339" t="s">
        <v>354</v>
      </c>
      <c r="C5336" s="340" t="s">
        <v>24</v>
      </c>
      <c r="D5336" s="341">
        <v>0</v>
      </c>
      <c r="E5336" s="506">
        <v>0</v>
      </c>
      <c r="F5336" s="499"/>
      <c r="G5336" s="341">
        <v>0</v>
      </c>
    </row>
    <row r="5337" spans="1:7" hidden="1" x14ac:dyDescent="0.25">
      <c r="A5337" s="342" t="s">
        <v>324</v>
      </c>
      <c r="B5337" s="342" t="s">
        <v>366</v>
      </c>
      <c r="C5337" s="343" t="s">
        <v>38</v>
      </c>
      <c r="D5337" s="344">
        <v>0</v>
      </c>
      <c r="E5337" s="502">
        <v>0</v>
      </c>
      <c r="F5337" s="499"/>
      <c r="G5337" s="344">
        <v>0</v>
      </c>
    </row>
    <row r="5338" spans="1:7" hidden="1" x14ac:dyDescent="0.25">
      <c r="A5338" s="342" t="s">
        <v>324</v>
      </c>
      <c r="B5338" s="342" t="s">
        <v>429</v>
      </c>
      <c r="C5338" s="343" t="s">
        <v>110</v>
      </c>
      <c r="D5338" s="344">
        <v>0</v>
      </c>
      <c r="E5338" s="502">
        <v>0</v>
      </c>
      <c r="F5338" s="499"/>
      <c r="G5338" s="344">
        <v>0</v>
      </c>
    </row>
    <row r="5339" spans="1:7" hidden="1" x14ac:dyDescent="0.25">
      <c r="A5339" s="345" t="s">
        <v>2699</v>
      </c>
      <c r="B5339" s="345" t="s">
        <v>304</v>
      </c>
      <c r="C5339" s="346" t="s">
        <v>1083</v>
      </c>
      <c r="D5339" s="347">
        <v>0</v>
      </c>
      <c r="E5339" s="503">
        <v>0</v>
      </c>
      <c r="F5339" s="499"/>
      <c r="G5339" s="347">
        <v>0</v>
      </c>
    </row>
    <row r="5340" spans="1:7" hidden="1" x14ac:dyDescent="0.25">
      <c r="A5340" s="336" t="s">
        <v>352</v>
      </c>
      <c r="B5340" s="336" t="s">
        <v>950</v>
      </c>
      <c r="C5340" s="337" t="s">
        <v>951</v>
      </c>
      <c r="D5340" s="338">
        <v>0</v>
      </c>
      <c r="E5340" s="498">
        <v>0</v>
      </c>
      <c r="F5340" s="499"/>
      <c r="G5340" s="338">
        <v>0</v>
      </c>
    </row>
    <row r="5341" spans="1:7" hidden="1" x14ac:dyDescent="0.25">
      <c r="A5341" s="339" t="s">
        <v>324</v>
      </c>
      <c r="B5341" s="339" t="s">
        <v>354</v>
      </c>
      <c r="C5341" s="340" t="s">
        <v>24</v>
      </c>
      <c r="D5341" s="341">
        <v>0</v>
      </c>
      <c r="E5341" s="506">
        <v>0</v>
      </c>
      <c r="F5341" s="499"/>
      <c r="G5341" s="341">
        <v>0</v>
      </c>
    </row>
    <row r="5342" spans="1:7" hidden="1" x14ac:dyDescent="0.25">
      <c r="A5342" s="342" t="s">
        <v>324</v>
      </c>
      <c r="B5342" s="342" t="s">
        <v>366</v>
      </c>
      <c r="C5342" s="343" t="s">
        <v>38</v>
      </c>
      <c r="D5342" s="344">
        <v>0</v>
      </c>
      <c r="E5342" s="502">
        <v>0</v>
      </c>
      <c r="F5342" s="499"/>
      <c r="G5342" s="344">
        <v>0</v>
      </c>
    </row>
    <row r="5343" spans="1:7" hidden="1" x14ac:dyDescent="0.25">
      <c r="A5343" s="342" t="s">
        <v>324</v>
      </c>
      <c r="B5343" s="342" t="s">
        <v>429</v>
      </c>
      <c r="C5343" s="343" t="s">
        <v>110</v>
      </c>
      <c r="D5343" s="344">
        <v>0</v>
      </c>
      <c r="E5343" s="502">
        <v>0</v>
      </c>
      <c r="F5343" s="499"/>
      <c r="G5343" s="344">
        <v>0</v>
      </c>
    </row>
    <row r="5344" spans="1:7" hidden="1" x14ac:dyDescent="0.25">
      <c r="A5344" s="345" t="s">
        <v>2700</v>
      </c>
      <c r="B5344" s="345" t="s">
        <v>304</v>
      </c>
      <c r="C5344" s="346" t="s">
        <v>1083</v>
      </c>
      <c r="D5344" s="347">
        <v>0</v>
      </c>
      <c r="E5344" s="503">
        <v>0</v>
      </c>
      <c r="F5344" s="499"/>
      <c r="G5344" s="347">
        <v>0</v>
      </c>
    </row>
    <row r="5345" spans="1:7" hidden="1" x14ac:dyDescent="0.25">
      <c r="A5345" s="336" t="s">
        <v>352</v>
      </c>
      <c r="B5345" s="336" t="s">
        <v>967</v>
      </c>
      <c r="C5345" s="337" t="s">
        <v>968</v>
      </c>
      <c r="D5345" s="338">
        <v>0</v>
      </c>
      <c r="E5345" s="498">
        <v>23412.5</v>
      </c>
      <c r="F5345" s="499"/>
      <c r="G5345" s="338">
        <v>0</v>
      </c>
    </row>
    <row r="5346" spans="1:7" hidden="1" x14ac:dyDescent="0.25">
      <c r="A5346" s="339" t="s">
        <v>324</v>
      </c>
      <c r="B5346" s="339" t="s">
        <v>354</v>
      </c>
      <c r="C5346" s="340" t="s">
        <v>24</v>
      </c>
      <c r="D5346" s="341">
        <v>0</v>
      </c>
      <c r="E5346" s="506">
        <v>23412.5</v>
      </c>
      <c r="F5346" s="499"/>
      <c r="G5346" s="341">
        <v>0</v>
      </c>
    </row>
    <row r="5347" spans="1:7" hidden="1" x14ac:dyDescent="0.25">
      <c r="A5347" s="342" t="s">
        <v>324</v>
      </c>
      <c r="B5347" s="342" t="s">
        <v>366</v>
      </c>
      <c r="C5347" s="343" t="s">
        <v>38</v>
      </c>
      <c r="D5347" s="344">
        <v>0</v>
      </c>
      <c r="E5347" s="502">
        <v>23412.5</v>
      </c>
      <c r="F5347" s="499"/>
      <c r="G5347" s="344">
        <v>0</v>
      </c>
    </row>
    <row r="5348" spans="1:7" hidden="1" x14ac:dyDescent="0.25">
      <c r="A5348" s="342" t="s">
        <v>324</v>
      </c>
      <c r="B5348" s="342" t="s">
        <v>429</v>
      </c>
      <c r="C5348" s="343" t="s">
        <v>110</v>
      </c>
      <c r="D5348" s="344">
        <v>0</v>
      </c>
      <c r="E5348" s="502">
        <v>23412.5</v>
      </c>
      <c r="F5348" s="499"/>
      <c r="G5348" s="344">
        <v>0</v>
      </c>
    </row>
    <row r="5349" spans="1:7" hidden="1" x14ac:dyDescent="0.25">
      <c r="A5349" s="345" t="s">
        <v>2701</v>
      </c>
      <c r="B5349" s="345" t="s">
        <v>304</v>
      </c>
      <c r="C5349" s="346" t="s">
        <v>1083</v>
      </c>
      <c r="D5349" s="347">
        <v>0</v>
      </c>
      <c r="E5349" s="503">
        <v>23412.5</v>
      </c>
      <c r="F5349" s="499"/>
      <c r="G5349" s="347">
        <v>0</v>
      </c>
    </row>
    <row r="5350" spans="1:7" hidden="1" x14ac:dyDescent="0.25">
      <c r="A5350" s="336" t="s">
        <v>352</v>
      </c>
      <c r="B5350" s="336" t="s">
        <v>353</v>
      </c>
      <c r="C5350" s="337" t="s">
        <v>339</v>
      </c>
      <c r="D5350" s="338">
        <v>2100000</v>
      </c>
      <c r="E5350" s="498">
        <v>0</v>
      </c>
      <c r="F5350" s="499"/>
      <c r="G5350" s="338">
        <v>0</v>
      </c>
    </row>
    <row r="5351" spans="1:7" hidden="1" x14ac:dyDescent="0.25">
      <c r="A5351" s="339" t="s">
        <v>324</v>
      </c>
      <c r="B5351" s="339" t="s">
        <v>354</v>
      </c>
      <c r="C5351" s="340" t="s">
        <v>24</v>
      </c>
      <c r="D5351" s="341">
        <v>2100000</v>
      </c>
      <c r="E5351" s="506">
        <v>0</v>
      </c>
      <c r="F5351" s="499"/>
      <c r="G5351" s="341">
        <v>0</v>
      </c>
    </row>
    <row r="5352" spans="1:7" hidden="1" x14ac:dyDescent="0.25">
      <c r="A5352" s="342" t="s">
        <v>324</v>
      </c>
      <c r="B5352" s="342" t="s">
        <v>366</v>
      </c>
      <c r="C5352" s="343" t="s">
        <v>38</v>
      </c>
      <c r="D5352" s="344">
        <v>2100000</v>
      </c>
      <c r="E5352" s="502">
        <v>0</v>
      </c>
      <c r="F5352" s="499"/>
      <c r="G5352" s="344">
        <v>0</v>
      </c>
    </row>
    <row r="5353" spans="1:7" hidden="1" x14ac:dyDescent="0.25">
      <c r="A5353" s="342" t="s">
        <v>324</v>
      </c>
      <c r="B5353" s="342" t="s">
        <v>429</v>
      </c>
      <c r="C5353" s="343" t="s">
        <v>110</v>
      </c>
      <c r="D5353" s="344">
        <v>2100000</v>
      </c>
      <c r="E5353" s="502">
        <v>0</v>
      </c>
      <c r="F5353" s="499"/>
      <c r="G5353" s="344">
        <v>0</v>
      </c>
    </row>
    <row r="5354" spans="1:7" hidden="1" x14ac:dyDescent="0.25">
      <c r="A5354" s="345" t="s">
        <v>2702</v>
      </c>
      <c r="B5354" s="345" t="s">
        <v>304</v>
      </c>
      <c r="C5354" s="346" t="s">
        <v>1083</v>
      </c>
      <c r="D5354" s="347">
        <v>2100000</v>
      </c>
      <c r="E5354" s="503">
        <v>0</v>
      </c>
      <c r="F5354" s="499"/>
      <c r="G5354" s="347">
        <v>0</v>
      </c>
    </row>
    <row r="5355" spans="1:7" hidden="1" x14ac:dyDescent="0.25">
      <c r="A5355" s="333" t="s">
        <v>349</v>
      </c>
      <c r="B5355" s="333" t="s">
        <v>1257</v>
      </c>
      <c r="C5355" s="334" t="s">
        <v>1258</v>
      </c>
      <c r="D5355" s="335">
        <v>0</v>
      </c>
      <c r="E5355" s="505">
        <v>0</v>
      </c>
      <c r="F5355" s="499"/>
      <c r="G5355" s="335">
        <v>0</v>
      </c>
    </row>
    <row r="5356" spans="1:7" hidden="1" x14ac:dyDescent="0.25">
      <c r="A5356" s="336" t="s">
        <v>352</v>
      </c>
      <c r="B5356" s="336" t="s">
        <v>1509</v>
      </c>
      <c r="C5356" s="337" t="s">
        <v>1510</v>
      </c>
      <c r="D5356" s="338">
        <v>0</v>
      </c>
      <c r="E5356" s="498">
        <v>0</v>
      </c>
      <c r="F5356" s="499"/>
      <c r="G5356" s="338">
        <v>0</v>
      </c>
    </row>
    <row r="5357" spans="1:7" hidden="1" x14ac:dyDescent="0.25">
      <c r="A5357" s="339" t="s">
        <v>324</v>
      </c>
      <c r="B5357" s="339" t="s">
        <v>354</v>
      </c>
      <c r="C5357" s="340" t="s">
        <v>24</v>
      </c>
      <c r="D5357" s="341">
        <v>0</v>
      </c>
      <c r="E5357" s="506">
        <v>0</v>
      </c>
      <c r="F5357" s="499"/>
      <c r="G5357" s="341">
        <v>0</v>
      </c>
    </row>
    <row r="5358" spans="1:7" hidden="1" x14ac:dyDescent="0.25">
      <c r="A5358" s="342" t="s">
        <v>324</v>
      </c>
      <c r="B5358" s="342" t="s">
        <v>366</v>
      </c>
      <c r="C5358" s="343" t="s">
        <v>38</v>
      </c>
      <c r="D5358" s="344">
        <v>0</v>
      </c>
      <c r="E5358" s="502">
        <v>0</v>
      </c>
      <c r="F5358" s="499"/>
      <c r="G5358" s="344">
        <v>0</v>
      </c>
    </row>
    <row r="5359" spans="1:7" hidden="1" x14ac:dyDescent="0.25">
      <c r="A5359" s="342" t="s">
        <v>324</v>
      </c>
      <c r="B5359" s="342" t="s">
        <v>429</v>
      </c>
      <c r="C5359" s="343" t="s">
        <v>110</v>
      </c>
      <c r="D5359" s="344">
        <v>0</v>
      </c>
      <c r="E5359" s="502">
        <v>0</v>
      </c>
      <c r="F5359" s="499"/>
      <c r="G5359" s="344">
        <v>0</v>
      </c>
    </row>
    <row r="5360" spans="1:7" hidden="1" x14ac:dyDescent="0.25">
      <c r="A5360" s="345" t="s">
        <v>2703</v>
      </c>
      <c r="B5360" s="345" t="s">
        <v>304</v>
      </c>
      <c r="C5360" s="346" t="s">
        <v>1083</v>
      </c>
      <c r="D5360" s="347">
        <v>0</v>
      </c>
      <c r="E5360" s="503">
        <v>0</v>
      </c>
      <c r="F5360" s="499"/>
      <c r="G5360" s="347">
        <v>0</v>
      </c>
    </row>
    <row r="5361" spans="1:7" hidden="1" x14ac:dyDescent="0.25">
      <c r="A5361" s="318" t="s">
        <v>340</v>
      </c>
      <c r="B5361" s="318" t="s">
        <v>2704</v>
      </c>
      <c r="C5361" s="319" t="s">
        <v>2705</v>
      </c>
      <c r="D5361" s="320">
        <v>0</v>
      </c>
      <c r="E5361" s="510">
        <v>0</v>
      </c>
      <c r="F5361" s="499"/>
      <c r="G5361" s="320">
        <v>0</v>
      </c>
    </row>
    <row r="5362" spans="1:7" hidden="1" x14ac:dyDescent="0.25">
      <c r="A5362" s="321" t="s">
        <v>342</v>
      </c>
      <c r="B5362" s="321" t="s">
        <v>2706</v>
      </c>
      <c r="C5362" s="322" t="s">
        <v>2705</v>
      </c>
      <c r="D5362" s="323">
        <v>0</v>
      </c>
      <c r="E5362" s="509">
        <v>0</v>
      </c>
      <c r="F5362" s="499"/>
      <c r="G5362" s="323">
        <v>0</v>
      </c>
    </row>
    <row r="5363" spans="1:7" hidden="1" x14ac:dyDescent="0.25">
      <c r="A5363" s="324" t="s">
        <v>345</v>
      </c>
      <c r="B5363" s="324" t="s">
        <v>346</v>
      </c>
      <c r="C5363" s="325" t="s">
        <v>2707</v>
      </c>
      <c r="D5363" s="326">
        <v>0</v>
      </c>
      <c r="E5363" s="508">
        <v>0</v>
      </c>
      <c r="F5363" s="499"/>
      <c r="G5363" s="326">
        <v>0</v>
      </c>
    </row>
    <row r="5364" spans="1:7" hidden="1" x14ac:dyDescent="0.25">
      <c r="A5364" s="327" t="s">
        <v>1254</v>
      </c>
      <c r="B5364" s="327" t="s">
        <v>1255</v>
      </c>
      <c r="C5364" s="328" t="s">
        <v>2708</v>
      </c>
      <c r="D5364" s="329">
        <v>0</v>
      </c>
      <c r="E5364" s="507">
        <v>0</v>
      </c>
      <c r="F5364" s="499"/>
      <c r="G5364" s="329">
        <v>0</v>
      </c>
    </row>
    <row r="5365" spans="1:7" hidden="1" x14ac:dyDescent="0.25">
      <c r="A5365" s="330" t="s">
        <v>349</v>
      </c>
      <c r="B5365" s="330" t="s">
        <v>350</v>
      </c>
      <c r="C5365" s="331" t="s">
        <v>351</v>
      </c>
      <c r="D5365" s="332">
        <v>0</v>
      </c>
      <c r="E5365" s="504">
        <v>0</v>
      </c>
      <c r="F5365" s="499"/>
      <c r="G5365" s="332">
        <v>0</v>
      </c>
    </row>
    <row r="5366" spans="1:7" hidden="1" x14ac:dyDescent="0.25">
      <c r="A5366" s="333" t="s">
        <v>349</v>
      </c>
      <c r="B5366" s="333" t="s">
        <v>62</v>
      </c>
      <c r="C5366" s="334" t="s">
        <v>351</v>
      </c>
      <c r="D5366" s="335">
        <v>0</v>
      </c>
      <c r="E5366" s="505">
        <v>0</v>
      </c>
      <c r="F5366" s="499"/>
      <c r="G5366" s="335">
        <v>0</v>
      </c>
    </row>
    <row r="5367" spans="1:7" hidden="1" x14ac:dyDescent="0.25">
      <c r="A5367" s="336" t="s">
        <v>352</v>
      </c>
      <c r="B5367" s="336" t="s">
        <v>353</v>
      </c>
      <c r="C5367" s="337" t="s">
        <v>339</v>
      </c>
      <c r="D5367" s="338">
        <v>0</v>
      </c>
      <c r="E5367" s="498">
        <v>0</v>
      </c>
      <c r="F5367" s="499"/>
      <c r="G5367" s="338">
        <v>0</v>
      </c>
    </row>
    <row r="5368" spans="1:7" hidden="1" x14ac:dyDescent="0.25">
      <c r="A5368" s="339" t="s">
        <v>324</v>
      </c>
      <c r="B5368" s="339" t="s">
        <v>354</v>
      </c>
      <c r="C5368" s="340" t="s">
        <v>24</v>
      </c>
      <c r="D5368" s="341">
        <v>0</v>
      </c>
      <c r="E5368" s="506">
        <v>0</v>
      </c>
      <c r="F5368" s="499"/>
      <c r="G5368" s="341">
        <v>0</v>
      </c>
    </row>
    <row r="5369" spans="1:7" hidden="1" x14ac:dyDescent="0.25">
      <c r="A5369" s="342" t="s">
        <v>324</v>
      </c>
      <c r="B5369" s="342" t="s">
        <v>1191</v>
      </c>
      <c r="C5369" s="343" t="s">
        <v>1192</v>
      </c>
      <c r="D5369" s="344">
        <v>0</v>
      </c>
      <c r="E5369" s="502">
        <v>0</v>
      </c>
      <c r="F5369" s="499"/>
      <c r="G5369" s="344">
        <v>0</v>
      </c>
    </row>
    <row r="5370" spans="1:7" hidden="1" x14ac:dyDescent="0.25">
      <c r="A5370" s="342" t="s">
        <v>324</v>
      </c>
      <c r="B5370" s="342" t="s">
        <v>1193</v>
      </c>
      <c r="C5370" s="343" t="s">
        <v>1194</v>
      </c>
      <c r="D5370" s="344">
        <v>0</v>
      </c>
      <c r="E5370" s="502">
        <v>0</v>
      </c>
      <c r="F5370" s="499"/>
      <c r="G5370" s="344">
        <v>0</v>
      </c>
    </row>
    <row r="5371" spans="1:7" hidden="1" x14ac:dyDescent="0.25">
      <c r="A5371" s="345" t="s">
        <v>2709</v>
      </c>
      <c r="B5371" s="345" t="s">
        <v>1693</v>
      </c>
      <c r="C5371" s="346" t="s">
        <v>1694</v>
      </c>
      <c r="D5371" s="347">
        <v>0</v>
      </c>
      <c r="E5371" s="503">
        <v>0</v>
      </c>
      <c r="F5371" s="499"/>
      <c r="G5371" s="347">
        <v>0</v>
      </c>
    </row>
    <row r="5372" spans="1:7" hidden="1" x14ac:dyDescent="0.25">
      <c r="A5372" s="342" t="s">
        <v>324</v>
      </c>
      <c r="B5372" s="342" t="s">
        <v>1632</v>
      </c>
      <c r="C5372" s="343" t="s">
        <v>167</v>
      </c>
      <c r="D5372" s="344">
        <v>0</v>
      </c>
      <c r="E5372" s="502">
        <v>0</v>
      </c>
      <c r="F5372" s="499"/>
      <c r="G5372" s="344">
        <v>0</v>
      </c>
    </row>
    <row r="5373" spans="1:7" hidden="1" x14ac:dyDescent="0.25">
      <c r="A5373" s="342" t="s">
        <v>324</v>
      </c>
      <c r="B5373" s="342" t="s">
        <v>1749</v>
      </c>
      <c r="C5373" s="343" t="s">
        <v>168</v>
      </c>
      <c r="D5373" s="344">
        <v>0</v>
      </c>
      <c r="E5373" s="502">
        <v>0</v>
      </c>
      <c r="F5373" s="499"/>
      <c r="G5373" s="344">
        <v>0</v>
      </c>
    </row>
    <row r="5374" spans="1:7" hidden="1" x14ac:dyDescent="0.25">
      <c r="A5374" s="345" t="s">
        <v>2710</v>
      </c>
      <c r="B5374" s="345" t="s">
        <v>1751</v>
      </c>
      <c r="C5374" s="346" t="s">
        <v>169</v>
      </c>
      <c r="D5374" s="347">
        <v>0</v>
      </c>
      <c r="E5374" s="503">
        <v>0</v>
      </c>
      <c r="F5374" s="499"/>
      <c r="G5374" s="347">
        <v>0</v>
      </c>
    </row>
    <row r="5375" spans="1:7" hidden="1" x14ac:dyDescent="0.25">
      <c r="A5375" s="327" t="s">
        <v>1254</v>
      </c>
      <c r="B5375" s="327" t="s">
        <v>1643</v>
      </c>
      <c r="C5375" s="328" t="s">
        <v>2711</v>
      </c>
      <c r="D5375" s="329">
        <v>0</v>
      </c>
      <c r="E5375" s="507">
        <v>0</v>
      </c>
      <c r="F5375" s="499"/>
      <c r="G5375" s="329">
        <v>0</v>
      </c>
    </row>
    <row r="5376" spans="1:7" hidden="1" x14ac:dyDescent="0.25">
      <c r="A5376" s="330" t="s">
        <v>349</v>
      </c>
      <c r="B5376" s="330" t="s">
        <v>350</v>
      </c>
      <c r="C5376" s="331" t="s">
        <v>351</v>
      </c>
      <c r="D5376" s="332">
        <v>0</v>
      </c>
      <c r="E5376" s="504">
        <v>0</v>
      </c>
      <c r="F5376" s="499"/>
      <c r="G5376" s="332">
        <v>0</v>
      </c>
    </row>
    <row r="5377" spans="1:7" hidden="1" x14ac:dyDescent="0.25">
      <c r="A5377" s="333" t="s">
        <v>349</v>
      </c>
      <c r="B5377" s="333" t="s">
        <v>62</v>
      </c>
      <c r="C5377" s="334" t="s">
        <v>351</v>
      </c>
      <c r="D5377" s="335">
        <v>0</v>
      </c>
      <c r="E5377" s="505">
        <v>0</v>
      </c>
      <c r="F5377" s="499"/>
      <c r="G5377" s="335">
        <v>0</v>
      </c>
    </row>
    <row r="5378" spans="1:7" hidden="1" x14ac:dyDescent="0.25">
      <c r="A5378" s="336" t="s">
        <v>352</v>
      </c>
      <c r="B5378" s="336" t="s">
        <v>353</v>
      </c>
      <c r="C5378" s="337" t="s">
        <v>339</v>
      </c>
      <c r="D5378" s="338">
        <v>0</v>
      </c>
      <c r="E5378" s="498">
        <v>0</v>
      </c>
      <c r="F5378" s="499"/>
      <c r="G5378" s="338">
        <v>0</v>
      </c>
    </row>
    <row r="5379" spans="1:7" hidden="1" x14ac:dyDescent="0.25">
      <c r="A5379" s="339" t="s">
        <v>324</v>
      </c>
      <c r="B5379" s="339" t="s">
        <v>354</v>
      </c>
      <c r="C5379" s="340" t="s">
        <v>24</v>
      </c>
      <c r="D5379" s="341">
        <v>0</v>
      </c>
      <c r="E5379" s="506">
        <v>0</v>
      </c>
      <c r="F5379" s="499"/>
      <c r="G5379" s="341">
        <v>0</v>
      </c>
    </row>
    <row r="5380" spans="1:7" hidden="1" x14ac:dyDescent="0.25">
      <c r="A5380" s="342" t="s">
        <v>324</v>
      </c>
      <c r="B5380" s="342" t="s">
        <v>1191</v>
      </c>
      <c r="C5380" s="343" t="s">
        <v>1192</v>
      </c>
      <c r="D5380" s="344">
        <v>0</v>
      </c>
      <c r="E5380" s="502">
        <v>0</v>
      </c>
      <c r="F5380" s="499"/>
      <c r="G5380" s="344">
        <v>0</v>
      </c>
    </row>
    <row r="5381" spans="1:7" hidden="1" x14ac:dyDescent="0.25">
      <c r="A5381" s="342" t="s">
        <v>324</v>
      </c>
      <c r="B5381" s="342" t="s">
        <v>1779</v>
      </c>
      <c r="C5381" s="343" t="s">
        <v>1780</v>
      </c>
      <c r="D5381" s="344">
        <v>0</v>
      </c>
      <c r="E5381" s="502">
        <v>0</v>
      </c>
      <c r="F5381" s="499"/>
      <c r="G5381" s="344">
        <v>0</v>
      </c>
    </row>
    <row r="5382" spans="1:7" hidden="1" x14ac:dyDescent="0.25">
      <c r="A5382" s="345" t="s">
        <v>2712</v>
      </c>
      <c r="B5382" s="345" t="s">
        <v>1782</v>
      </c>
      <c r="C5382" s="346" t="s">
        <v>1783</v>
      </c>
      <c r="D5382" s="347">
        <v>0</v>
      </c>
      <c r="E5382" s="503">
        <v>0</v>
      </c>
      <c r="F5382" s="499"/>
      <c r="G5382" s="347">
        <v>0</v>
      </c>
    </row>
    <row r="5383" spans="1:7" hidden="1" x14ac:dyDescent="0.25">
      <c r="A5383" s="342" t="s">
        <v>324</v>
      </c>
      <c r="B5383" s="342" t="s">
        <v>1193</v>
      </c>
      <c r="C5383" s="343" t="s">
        <v>1194</v>
      </c>
      <c r="D5383" s="344">
        <v>0</v>
      </c>
      <c r="E5383" s="502">
        <v>0</v>
      </c>
      <c r="F5383" s="499"/>
      <c r="G5383" s="344">
        <v>0</v>
      </c>
    </row>
    <row r="5384" spans="1:7" hidden="1" x14ac:dyDescent="0.25">
      <c r="A5384" s="345" t="s">
        <v>2713</v>
      </c>
      <c r="B5384" s="345" t="s">
        <v>1693</v>
      </c>
      <c r="C5384" s="346" t="s">
        <v>1694</v>
      </c>
      <c r="D5384" s="347">
        <v>0</v>
      </c>
      <c r="E5384" s="503">
        <v>0</v>
      </c>
      <c r="F5384" s="499"/>
      <c r="G5384" s="347">
        <v>0</v>
      </c>
    </row>
    <row r="5385" spans="1:7" hidden="1" x14ac:dyDescent="0.25">
      <c r="A5385" s="327" t="s">
        <v>1254</v>
      </c>
      <c r="B5385" s="327" t="s">
        <v>1695</v>
      </c>
      <c r="C5385" s="328" t="s">
        <v>2714</v>
      </c>
      <c r="D5385" s="329">
        <v>0</v>
      </c>
      <c r="E5385" s="507">
        <v>0</v>
      </c>
      <c r="F5385" s="499"/>
      <c r="G5385" s="329">
        <v>0</v>
      </c>
    </row>
    <row r="5386" spans="1:7" hidden="1" x14ac:dyDescent="0.25">
      <c r="A5386" s="330" t="s">
        <v>349</v>
      </c>
      <c r="B5386" s="330" t="s">
        <v>350</v>
      </c>
      <c r="C5386" s="331" t="s">
        <v>351</v>
      </c>
      <c r="D5386" s="332">
        <v>0</v>
      </c>
      <c r="E5386" s="504">
        <v>0</v>
      </c>
      <c r="F5386" s="499"/>
      <c r="G5386" s="332">
        <v>0</v>
      </c>
    </row>
    <row r="5387" spans="1:7" hidden="1" x14ac:dyDescent="0.25">
      <c r="A5387" s="333" t="s">
        <v>349</v>
      </c>
      <c r="B5387" s="333" t="s">
        <v>62</v>
      </c>
      <c r="C5387" s="334" t="s">
        <v>351</v>
      </c>
      <c r="D5387" s="335">
        <v>0</v>
      </c>
      <c r="E5387" s="505">
        <v>0</v>
      </c>
      <c r="F5387" s="499"/>
      <c r="G5387" s="335">
        <v>0</v>
      </c>
    </row>
    <row r="5388" spans="1:7" hidden="1" x14ac:dyDescent="0.25">
      <c r="A5388" s="336" t="s">
        <v>352</v>
      </c>
      <c r="B5388" s="336" t="s">
        <v>353</v>
      </c>
      <c r="C5388" s="337" t="s">
        <v>339</v>
      </c>
      <c r="D5388" s="338">
        <v>0</v>
      </c>
      <c r="E5388" s="498">
        <v>0</v>
      </c>
      <c r="F5388" s="499"/>
      <c r="G5388" s="338">
        <v>0</v>
      </c>
    </row>
    <row r="5389" spans="1:7" hidden="1" x14ac:dyDescent="0.25">
      <c r="A5389" s="339" t="s">
        <v>324</v>
      </c>
      <c r="B5389" s="339" t="s">
        <v>354</v>
      </c>
      <c r="C5389" s="340" t="s">
        <v>24</v>
      </c>
      <c r="D5389" s="341">
        <v>0</v>
      </c>
      <c r="E5389" s="506">
        <v>0</v>
      </c>
      <c r="F5389" s="499"/>
      <c r="G5389" s="341">
        <v>0</v>
      </c>
    </row>
    <row r="5390" spans="1:7" hidden="1" x14ac:dyDescent="0.25">
      <c r="A5390" s="342" t="s">
        <v>324</v>
      </c>
      <c r="B5390" s="342" t="s">
        <v>1191</v>
      </c>
      <c r="C5390" s="343" t="s">
        <v>1192</v>
      </c>
      <c r="D5390" s="344">
        <v>0</v>
      </c>
      <c r="E5390" s="502">
        <v>0</v>
      </c>
      <c r="F5390" s="499"/>
      <c r="G5390" s="344">
        <v>0</v>
      </c>
    </row>
    <row r="5391" spans="1:7" hidden="1" x14ac:dyDescent="0.25">
      <c r="A5391" s="342" t="s">
        <v>324</v>
      </c>
      <c r="B5391" s="342" t="s">
        <v>1779</v>
      </c>
      <c r="C5391" s="343" t="s">
        <v>1780</v>
      </c>
      <c r="D5391" s="344">
        <v>0</v>
      </c>
      <c r="E5391" s="502">
        <v>0</v>
      </c>
      <c r="F5391" s="499"/>
      <c r="G5391" s="344">
        <v>0</v>
      </c>
    </row>
    <row r="5392" spans="1:7" hidden="1" x14ac:dyDescent="0.25">
      <c r="A5392" s="345" t="s">
        <v>2715</v>
      </c>
      <c r="B5392" s="345" t="s">
        <v>1782</v>
      </c>
      <c r="C5392" s="346" t="s">
        <v>2716</v>
      </c>
      <c r="D5392" s="347">
        <v>0</v>
      </c>
      <c r="E5392" s="503">
        <v>0</v>
      </c>
      <c r="F5392" s="499"/>
      <c r="G5392" s="347">
        <v>0</v>
      </c>
    </row>
    <row r="5393" spans="1:7" hidden="1" x14ac:dyDescent="0.25">
      <c r="A5393" s="342" t="s">
        <v>324</v>
      </c>
      <c r="B5393" s="342" t="s">
        <v>1193</v>
      </c>
      <c r="C5393" s="343" t="s">
        <v>1194</v>
      </c>
      <c r="D5393" s="344">
        <v>0</v>
      </c>
      <c r="E5393" s="502">
        <v>0</v>
      </c>
      <c r="F5393" s="499"/>
      <c r="G5393" s="344">
        <v>0</v>
      </c>
    </row>
    <row r="5394" spans="1:7" hidden="1" x14ac:dyDescent="0.25">
      <c r="A5394" s="345" t="s">
        <v>2717</v>
      </c>
      <c r="B5394" s="345" t="s">
        <v>1693</v>
      </c>
      <c r="C5394" s="346" t="s">
        <v>1694</v>
      </c>
      <c r="D5394" s="347">
        <v>0</v>
      </c>
      <c r="E5394" s="503">
        <v>0</v>
      </c>
      <c r="F5394" s="499"/>
      <c r="G5394" s="347">
        <v>0</v>
      </c>
    </row>
    <row r="5395" spans="1:7" hidden="1" x14ac:dyDescent="0.25">
      <c r="A5395" s="342" t="s">
        <v>324</v>
      </c>
      <c r="B5395" s="342" t="s">
        <v>1632</v>
      </c>
      <c r="C5395" s="343" t="s">
        <v>167</v>
      </c>
      <c r="D5395" s="344">
        <v>0</v>
      </c>
      <c r="E5395" s="502">
        <v>0</v>
      </c>
      <c r="F5395" s="499"/>
      <c r="G5395" s="344">
        <v>0</v>
      </c>
    </row>
    <row r="5396" spans="1:7" hidden="1" x14ac:dyDescent="0.25">
      <c r="A5396" s="342" t="s">
        <v>324</v>
      </c>
      <c r="B5396" s="342" t="s">
        <v>1749</v>
      </c>
      <c r="C5396" s="343" t="s">
        <v>168</v>
      </c>
      <c r="D5396" s="344">
        <v>0</v>
      </c>
      <c r="E5396" s="502">
        <v>0</v>
      </c>
      <c r="F5396" s="499"/>
      <c r="G5396" s="344">
        <v>0</v>
      </c>
    </row>
    <row r="5397" spans="1:7" hidden="1" x14ac:dyDescent="0.25">
      <c r="A5397" s="345" t="s">
        <v>2718</v>
      </c>
      <c r="B5397" s="345" t="s">
        <v>1751</v>
      </c>
      <c r="C5397" s="346" t="s">
        <v>2719</v>
      </c>
      <c r="D5397" s="347">
        <v>0</v>
      </c>
      <c r="E5397" s="503">
        <v>0</v>
      </c>
      <c r="F5397" s="499"/>
      <c r="G5397" s="347">
        <v>0</v>
      </c>
    </row>
    <row r="5398" spans="1:7" hidden="1" x14ac:dyDescent="0.25">
      <c r="A5398" s="327" t="s">
        <v>1254</v>
      </c>
      <c r="B5398" s="327" t="s">
        <v>1752</v>
      </c>
      <c r="C5398" s="328" t="s">
        <v>2720</v>
      </c>
      <c r="D5398" s="329">
        <v>0</v>
      </c>
      <c r="E5398" s="507">
        <v>0</v>
      </c>
      <c r="F5398" s="499"/>
      <c r="G5398" s="329">
        <v>0</v>
      </c>
    </row>
    <row r="5399" spans="1:7" hidden="1" x14ac:dyDescent="0.25">
      <c r="A5399" s="330" t="s">
        <v>349</v>
      </c>
      <c r="B5399" s="330" t="s">
        <v>350</v>
      </c>
      <c r="C5399" s="331" t="s">
        <v>351</v>
      </c>
      <c r="D5399" s="332">
        <v>0</v>
      </c>
      <c r="E5399" s="504">
        <v>0</v>
      </c>
      <c r="F5399" s="499"/>
      <c r="G5399" s="332">
        <v>0</v>
      </c>
    </row>
    <row r="5400" spans="1:7" hidden="1" x14ac:dyDescent="0.25">
      <c r="A5400" s="333" t="s">
        <v>349</v>
      </c>
      <c r="B5400" s="333" t="s">
        <v>62</v>
      </c>
      <c r="C5400" s="334" t="s">
        <v>351</v>
      </c>
      <c r="D5400" s="335">
        <v>0</v>
      </c>
      <c r="E5400" s="505">
        <v>0</v>
      </c>
      <c r="F5400" s="499"/>
      <c r="G5400" s="335">
        <v>0</v>
      </c>
    </row>
    <row r="5401" spans="1:7" hidden="1" x14ac:dyDescent="0.25">
      <c r="A5401" s="336" t="s">
        <v>352</v>
      </c>
      <c r="B5401" s="336" t="s">
        <v>353</v>
      </c>
      <c r="C5401" s="337" t="s">
        <v>339</v>
      </c>
      <c r="D5401" s="338">
        <v>0</v>
      </c>
      <c r="E5401" s="498">
        <v>0</v>
      </c>
      <c r="F5401" s="499"/>
      <c r="G5401" s="338">
        <v>0</v>
      </c>
    </row>
    <row r="5402" spans="1:7" hidden="1" x14ac:dyDescent="0.25">
      <c r="A5402" s="339" t="s">
        <v>324</v>
      </c>
      <c r="B5402" s="339" t="s">
        <v>354</v>
      </c>
      <c r="C5402" s="340" t="s">
        <v>24</v>
      </c>
      <c r="D5402" s="341">
        <v>0</v>
      </c>
      <c r="E5402" s="506">
        <v>0</v>
      </c>
      <c r="F5402" s="499"/>
      <c r="G5402" s="341">
        <v>0</v>
      </c>
    </row>
    <row r="5403" spans="1:7" hidden="1" x14ac:dyDescent="0.25">
      <c r="A5403" s="342" t="s">
        <v>324</v>
      </c>
      <c r="B5403" s="342" t="s">
        <v>1191</v>
      </c>
      <c r="C5403" s="343" t="s">
        <v>1192</v>
      </c>
      <c r="D5403" s="344">
        <v>0</v>
      </c>
      <c r="E5403" s="502">
        <v>0</v>
      </c>
      <c r="F5403" s="499"/>
      <c r="G5403" s="344">
        <v>0</v>
      </c>
    </row>
    <row r="5404" spans="1:7" hidden="1" x14ac:dyDescent="0.25">
      <c r="A5404" s="342" t="s">
        <v>324</v>
      </c>
      <c r="B5404" s="342" t="s">
        <v>1193</v>
      </c>
      <c r="C5404" s="343" t="s">
        <v>1194</v>
      </c>
      <c r="D5404" s="344">
        <v>0</v>
      </c>
      <c r="E5404" s="502">
        <v>0</v>
      </c>
      <c r="F5404" s="499"/>
      <c r="G5404" s="344">
        <v>0</v>
      </c>
    </row>
    <row r="5405" spans="1:7" hidden="1" x14ac:dyDescent="0.25">
      <c r="A5405" s="345" t="s">
        <v>2721</v>
      </c>
      <c r="B5405" s="345" t="s">
        <v>1693</v>
      </c>
      <c r="C5405" s="346" t="s">
        <v>1694</v>
      </c>
      <c r="D5405" s="347">
        <v>0</v>
      </c>
      <c r="E5405" s="503">
        <v>0</v>
      </c>
      <c r="F5405" s="499"/>
      <c r="G5405" s="347">
        <v>0</v>
      </c>
    </row>
    <row r="5406" spans="1:7" hidden="1" x14ac:dyDescent="0.25">
      <c r="A5406" s="342" t="s">
        <v>324</v>
      </c>
      <c r="B5406" s="342" t="s">
        <v>1632</v>
      </c>
      <c r="C5406" s="343" t="s">
        <v>167</v>
      </c>
      <c r="D5406" s="344">
        <v>0</v>
      </c>
      <c r="E5406" s="502">
        <v>0</v>
      </c>
      <c r="F5406" s="499"/>
      <c r="G5406" s="344">
        <v>0</v>
      </c>
    </row>
    <row r="5407" spans="1:7" hidden="1" x14ac:dyDescent="0.25">
      <c r="A5407" s="342" t="s">
        <v>324</v>
      </c>
      <c r="B5407" s="342" t="s">
        <v>1749</v>
      </c>
      <c r="C5407" s="343" t="s">
        <v>168</v>
      </c>
      <c r="D5407" s="344">
        <v>0</v>
      </c>
      <c r="E5407" s="502">
        <v>0</v>
      </c>
      <c r="F5407" s="499"/>
      <c r="G5407" s="344">
        <v>0</v>
      </c>
    </row>
    <row r="5408" spans="1:7" hidden="1" x14ac:dyDescent="0.25">
      <c r="A5408" s="345" t="s">
        <v>2722</v>
      </c>
      <c r="B5408" s="345" t="s">
        <v>1751</v>
      </c>
      <c r="C5408" s="346" t="s">
        <v>2719</v>
      </c>
      <c r="D5408" s="347">
        <v>0</v>
      </c>
      <c r="E5408" s="503">
        <v>0</v>
      </c>
      <c r="F5408" s="499"/>
      <c r="G5408" s="347">
        <v>0</v>
      </c>
    </row>
    <row r="5409" spans="1:7" hidden="1" x14ac:dyDescent="0.25">
      <c r="A5409" s="327" t="s">
        <v>1254</v>
      </c>
      <c r="B5409" s="327" t="s">
        <v>1762</v>
      </c>
      <c r="C5409" s="328" t="s">
        <v>2723</v>
      </c>
      <c r="D5409" s="329">
        <v>0</v>
      </c>
      <c r="E5409" s="507">
        <v>0</v>
      </c>
      <c r="F5409" s="499"/>
      <c r="G5409" s="329">
        <v>0</v>
      </c>
    </row>
    <row r="5410" spans="1:7" hidden="1" x14ac:dyDescent="0.25">
      <c r="A5410" s="330" t="s">
        <v>349</v>
      </c>
      <c r="B5410" s="330" t="s">
        <v>350</v>
      </c>
      <c r="C5410" s="331" t="s">
        <v>351</v>
      </c>
      <c r="D5410" s="332">
        <v>0</v>
      </c>
      <c r="E5410" s="504">
        <v>0</v>
      </c>
      <c r="F5410" s="499"/>
      <c r="G5410" s="332">
        <v>0</v>
      </c>
    </row>
    <row r="5411" spans="1:7" hidden="1" x14ac:dyDescent="0.25">
      <c r="A5411" s="333" t="s">
        <v>349</v>
      </c>
      <c r="B5411" s="333" t="s">
        <v>62</v>
      </c>
      <c r="C5411" s="334" t="s">
        <v>351</v>
      </c>
      <c r="D5411" s="335">
        <v>0</v>
      </c>
      <c r="E5411" s="505">
        <v>0</v>
      </c>
      <c r="F5411" s="499"/>
      <c r="G5411" s="335">
        <v>0</v>
      </c>
    </row>
    <row r="5412" spans="1:7" hidden="1" x14ac:dyDescent="0.25">
      <c r="A5412" s="336" t="s">
        <v>352</v>
      </c>
      <c r="B5412" s="336" t="s">
        <v>353</v>
      </c>
      <c r="C5412" s="337" t="s">
        <v>339</v>
      </c>
      <c r="D5412" s="338">
        <v>0</v>
      </c>
      <c r="E5412" s="498">
        <v>0</v>
      </c>
      <c r="F5412" s="499"/>
      <c r="G5412" s="338">
        <v>0</v>
      </c>
    </row>
    <row r="5413" spans="1:7" hidden="1" x14ac:dyDescent="0.25">
      <c r="A5413" s="339" t="s">
        <v>324</v>
      </c>
      <c r="B5413" s="339" t="s">
        <v>354</v>
      </c>
      <c r="C5413" s="340" t="s">
        <v>24</v>
      </c>
      <c r="D5413" s="341">
        <v>0</v>
      </c>
      <c r="E5413" s="506">
        <v>0</v>
      </c>
      <c r="F5413" s="499"/>
      <c r="G5413" s="341">
        <v>0</v>
      </c>
    </row>
    <row r="5414" spans="1:7" hidden="1" x14ac:dyDescent="0.25">
      <c r="A5414" s="342" t="s">
        <v>324</v>
      </c>
      <c r="B5414" s="342" t="s">
        <v>1632</v>
      </c>
      <c r="C5414" s="343" t="s">
        <v>167</v>
      </c>
      <c r="D5414" s="344">
        <v>0</v>
      </c>
      <c r="E5414" s="502">
        <v>0</v>
      </c>
      <c r="F5414" s="499"/>
      <c r="G5414" s="344">
        <v>0</v>
      </c>
    </row>
    <row r="5415" spans="1:7" hidden="1" x14ac:dyDescent="0.25">
      <c r="A5415" s="342" t="s">
        <v>324</v>
      </c>
      <c r="B5415" s="342" t="s">
        <v>1749</v>
      </c>
      <c r="C5415" s="343" t="s">
        <v>168</v>
      </c>
      <c r="D5415" s="344">
        <v>0</v>
      </c>
      <c r="E5415" s="502">
        <v>0</v>
      </c>
      <c r="F5415" s="499"/>
      <c r="G5415" s="344">
        <v>0</v>
      </c>
    </row>
    <row r="5416" spans="1:7" hidden="1" x14ac:dyDescent="0.25">
      <c r="A5416" s="345" t="s">
        <v>2724</v>
      </c>
      <c r="B5416" s="345" t="s">
        <v>1751</v>
      </c>
      <c r="C5416" s="346" t="s">
        <v>2719</v>
      </c>
      <c r="D5416" s="347">
        <v>0</v>
      </c>
      <c r="E5416" s="503">
        <v>0</v>
      </c>
      <c r="F5416" s="499"/>
      <c r="G5416" s="347">
        <v>0</v>
      </c>
    </row>
    <row r="5417" spans="1:7" hidden="1" x14ac:dyDescent="0.25">
      <c r="A5417" s="327" t="s">
        <v>1254</v>
      </c>
      <c r="B5417" s="327" t="s">
        <v>1768</v>
      </c>
      <c r="C5417" s="328" t="s">
        <v>2725</v>
      </c>
      <c r="D5417" s="329">
        <v>0</v>
      </c>
      <c r="E5417" s="507">
        <v>0</v>
      </c>
      <c r="F5417" s="499"/>
      <c r="G5417" s="329">
        <v>0</v>
      </c>
    </row>
    <row r="5418" spans="1:7" hidden="1" x14ac:dyDescent="0.25">
      <c r="A5418" s="330" t="s">
        <v>349</v>
      </c>
      <c r="B5418" s="330" t="s">
        <v>350</v>
      </c>
      <c r="C5418" s="331" t="s">
        <v>351</v>
      </c>
      <c r="D5418" s="332">
        <v>0</v>
      </c>
      <c r="E5418" s="504">
        <v>0</v>
      </c>
      <c r="F5418" s="499"/>
      <c r="G5418" s="332">
        <v>0</v>
      </c>
    </row>
    <row r="5419" spans="1:7" hidden="1" x14ac:dyDescent="0.25">
      <c r="A5419" s="333" t="s">
        <v>349</v>
      </c>
      <c r="B5419" s="333" t="s">
        <v>62</v>
      </c>
      <c r="C5419" s="334" t="s">
        <v>351</v>
      </c>
      <c r="D5419" s="335">
        <v>0</v>
      </c>
      <c r="E5419" s="505">
        <v>0</v>
      </c>
      <c r="F5419" s="499"/>
      <c r="G5419" s="335">
        <v>0</v>
      </c>
    </row>
    <row r="5420" spans="1:7" hidden="1" x14ac:dyDescent="0.25">
      <c r="A5420" s="336" t="s">
        <v>352</v>
      </c>
      <c r="B5420" s="336" t="s">
        <v>353</v>
      </c>
      <c r="C5420" s="337" t="s">
        <v>339</v>
      </c>
      <c r="D5420" s="338">
        <v>0</v>
      </c>
      <c r="E5420" s="498">
        <v>0</v>
      </c>
      <c r="F5420" s="499"/>
      <c r="G5420" s="338">
        <v>0</v>
      </c>
    </row>
    <row r="5421" spans="1:7" hidden="1" x14ac:dyDescent="0.25">
      <c r="A5421" s="339" t="s">
        <v>324</v>
      </c>
      <c r="B5421" s="339" t="s">
        <v>354</v>
      </c>
      <c r="C5421" s="340" t="s">
        <v>24</v>
      </c>
      <c r="D5421" s="341">
        <v>0</v>
      </c>
      <c r="E5421" s="506">
        <v>0</v>
      </c>
      <c r="F5421" s="499"/>
      <c r="G5421" s="341">
        <v>0</v>
      </c>
    </row>
    <row r="5422" spans="1:7" hidden="1" x14ac:dyDescent="0.25">
      <c r="A5422" s="342" t="s">
        <v>324</v>
      </c>
      <c r="B5422" s="342" t="s">
        <v>366</v>
      </c>
      <c r="C5422" s="343" t="s">
        <v>38</v>
      </c>
      <c r="D5422" s="344">
        <v>0</v>
      </c>
      <c r="E5422" s="502">
        <v>0</v>
      </c>
      <c r="F5422" s="499"/>
      <c r="G5422" s="344">
        <v>0</v>
      </c>
    </row>
    <row r="5423" spans="1:7" hidden="1" x14ac:dyDescent="0.25">
      <c r="A5423" s="342" t="s">
        <v>324</v>
      </c>
      <c r="B5423" s="342" t="s">
        <v>429</v>
      </c>
      <c r="C5423" s="343" t="s">
        <v>110</v>
      </c>
      <c r="D5423" s="344">
        <v>0</v>
      </c>
      <c r="E5423" s="502">
        <v>0</v>
      </c>
      <c r="F5423" s="499"/>
      <c r="G5423" s="344">
        <v>0</v>
      </c>
    </row>
    <row r="5424" spans="1:7" hidden="1" x14ac:dyDescent="0.25">
      <c r="A5424" s="345" t="s">
        <v>2726</v>
      </c>
      <c r="B5424" s="345" t="s">
        <v>436</v>
      </c>
      <c r="C5424" s="346" t="s">
        <v>98</v>
      </c>
      <c r="D5424" s="347">
        <v>0</v>
      </c>
      <c r="E5424" s="503">
        <v>0</v>
      </c>
      <c r="F5424" s="499"/>
      <c r="G5424" s="347">
        <v>0</v>
      </c>
    </row>
    <row r="5425" spans="1:7" hidden="1" x14ac:dyDescent="0.25">
      <c r="A5425" s="327" t="s">
        <v>1254</v>
      </c>
      <c r="B5425" s="327" t="s">
        <v>1785</v>
      </c>
      <c r="C5425" s="328" t="s">
        <v>2727</v>
      </c>
      <c r="D5425" s="329">
        <v>0</v>
      </c>
      <c r="E5425" s="507">
        <v>0</v>
      </c>
      <c r="F5425" s="499"/>
      <c r="G5425" s="329">
        <v>0</v>
      </c>
    </row>
    <row r="5426" spans="1:7" hidden="1" x14ac:dyDescent="0.25">
      <c r="A5426" s="330" t="s">
        <v>349</v>
      </c>
      <c r="B5426" s="330" t="s">
        <v>350</v>
      </c>
      <c r="C5426" s="331" t="s">
        <v>351</v>
      </c>
      <c r="D5426" s="332">
        <v>0</v>
      </c>
      <c r="E5426" s="504">
        <v>0</v>
      </c>
      <c r="F5426" s="499"/>
      <c r="G5426" s="332">
        <v>0</v>
      </c>
    </row>
    <row r="5427" spans="1:7" hidden="1" x14ac:dyDescent="0.25">
      <c r="A5427" s="333" t="s">
        <v>349</v>
      </c>
      <c r="B5427" s="333" t="s">
        <v>62</v>
      </c>
      <c r="C5427" s="334" t="s">
        <v>351</v>
      </c>
      <c r="D5427" s="335">
        <v>0</v>
      </c>
      <c r="E5427" s="505">
        <v>0</v>
      </c>
      <c r="F5427" s="499"/>
      <c r="G5427" s="335">
        <v>0</v>
      </c>
    </row>
    <row r="5428" spans="1:7" hidden="1" x14ac:dyDescent="0.25">
      <c r="A5428" s="336" t="s">
        <v>352</v>
      </c>
      <c r="B5428" s="336" t="s">
        <v>353</v>
      </c>
      <c r="C5428" s="337" t="s">
        <v>339</v>
      </c>
      <c r="D5428" s="338">
        <v>0</v>
      </c>
      <c r="E5428" s="498">
        <v>0</v>
      </c>
      <c r="F5428" s="499"/>
      <c r="G5428" s="338">
        <v>0</v>
      </c>
    </row>
    <row r="5429" spans="1:7" hidden="1" x14ac:dyDescent="0.25">
      <c r="A5429" s="339" t="s">
        <v>324</v>
      </c>
      <c r="B5429" s="339" t="s">
        <v>354</v>
      </c>
      <c r="C5429" s="340" t="s">
        <v>24</v>
      </c>
      <c r="D5429" s="341">
        <v>0</v>
      </c>
      <c r="E5429" s="506">
        <v>0</v>
      </c>
      <c r="F5429" s="499"/>
      <c r="G5429" s="341">
        <v>0</v>
      </c>
    </row>
    <row r="5430" spans="1:7" hidden="1" x14ac:dyDescent="0.25">
      <c r="A5430" s="342" t="s">
        <v>324</v>
      </c>
      <c r="B5430" s="342" t="s">
        <v>1191</v>
      </c>
      <c r="C5430" s="343" t="s">
        <v>1192</v>
      </c>
      <c r="D5430" s="344">
        <v>0</v>
      </c>
      <c r="E5430" s="502">
        <v>0</v>
      </c>
      <c r="F5430" s="499"/>
      <c r="G5430" s="344">
        <v>0</v>
      </c>
    </row>
    <row r="5431" spans="1:7" hidden="1" x14ac:dyDescent="0.25">
      <c r="A5431" s="342" t="s">
        <v>324</v>
      </c>
      <c r="B5431" s="342" t="s">
        <v>1779</v>
      </c>
      <c r="C5431" s="343" t="s">
        <v>1780</v>
      </c>
      <c r="D5431" s="344">
        <v>0</v>
      </c>
      <c r="E5431" s="502">
        <v>0</v>
      </c>
      <c r="F5431" s="499"/>
      <c r="G5431" s="344">
        <v>0</v>
      </c>
    </row>
    <row r="5432" spans="1:7" hidden="1" x14ac:dyDescent="0.25">
      <c r="A5432" s="345" t="s">
        <v>2728</v>
      </c>
      <c r="B5432" s="345" t="s">
        <v>2729</v>
      </c>
      <c r="C5432" s="346" t="s">
        <v>2730</v>
      </c>
      <c r="D5432" s="347">
        <v>0</v>
      </c>
      <c r="E5432" s="503">
        <v>0</v>
      </c>
      <c r="F5432" s="499"/>
      <c r="G5432" s="347">
        <v>0</v>
      </c>
    </row>
    <row r="5433" spans="1:7" hidden="1" x14ac:dyDescent="0.25">
      <c r="A5433" s="342" t="s">
        <v>324</v>
      </c>
      <c r="B5433" s="342" t="s">
        <v>1193</v>
      </c>
      <c r="C5433" s="343" t="s">
        <v>1194</v>
      </c>
      <c r="D5433" s="344">
        <v>0</v>
      </c>
      <c r="E5433" s="502">
        <v>0</v>
      </c>
      <c r="F5433" s="499"/>
      <c r="G5433" s="344">
        <v>0</v>
      </c>
    </row>
    <row r="5434" spans="1:7" hidden="1" x14ac:dyDescent="0.25">
      <c r="A5434" s="345" t="s">
        <v>2731</v>
      </c>
      <c r="B5434" s="345" t="s">
        <v>1196</v>
      </c>
      <c r="C5434" s="346" t="s">
        <v>1197</v>
      </c>
      <c r="D5434" s="347">
        <v>0</v>
      </c>
      <c r="E5434" s="503">
        <v>0</v>
      </c>
      <c r="F5434" s="499"/>
      <c r="G5434" s="347">
        <v>0</v>
      </c>
    </row>
    <row r="5435" spans="1:7" hidden="1" x14ac:dyDescent="0.25">
      <c r="A5435" s="342" t="s">
        <v>324</v>
      </c>
      <c r="B5435" s="342" t="s">
        <v>1632</v>
      </c>
      <c r="C5435" s="343" t="s">
        <v>167</v>
      </c>
      <c r="D5435" s="344">
        <v>0</v>
      </c>
      <c r="E5435" s="502">
        <v>0</v>
      </c>
      <c r="F5435" s="499"/>
      <c r="G5435" s="344">
        <v>0</v>
      </c>
    </row>
    <row r="5436" spans="1:7" hidden="1" x14ac:dyDescent="0.25">
      <c r="A5436" s="342" t="s">
        <v>324</v>
      </c>
      <c r="B5436" s="342" t="s">
        <v>2732</v>
      </c>
      <c r="C5436" s="343" t="s">
        <v>2733</v>
      </c>
      <c r="D5436" s="344">
        <v>0</v>
      </c>
      <c r="E5436" s="502">
        <v>0</v>
      </c>
      <c r="F5436" s="499"/>
      <c r="G5436" s="344">
        <v>0</v>
      </c>
    </row>
    <row r="5437" spans="1:7" hidden="1" x14ac:dyDescent="0.25">
      <c r="A5437" s="345" t="s">
        <v>2734</v>
      </c>
      <c r="B5437" s="345" t="s">
        <v>2735</v>
      </c>
      <c r="C5437" s="346" t="s">
        <v>2736</v>
      </c>
      <c r="D5437" s="347">
        <v>0</v>
      </c>
      <c r="E5437" s="503">
        <v>0</v>
      </c>
      <c r="F5437" s="499"/>
      <c r="G5437" s="347">
        <v>0</v>
      </c>
    </row>
    <row r="5438" spans="1:7" hidden="1" x14ac:dyDescent="0.25">
      <c r="A5438" s="345" t="s">
        <v>2737</v>
      </c>
      <c r="B5438" s="345" t="s">
        <v>2738</v>
      </c>
      <c r="C5438" s="346" t="s">
        <v>2739</v>
      </c>
      <c r="D5438" s="347">
        <v>0</v>
      </c>
      <c r="E5438" s="503">
        <v>0</v>
      </c>
      <c r="F5438" s="499"/>
      <c r="G5438" s="347">
        <v>0</v>
      </c>
    </row>
    <row r="5439" spans="1:7" hidden="1" x14ac:dyDescent="0.25">
      <c r="A5439" s="327" t="s">
        <v>1254</v>
      </c>
      <c r="B5439" s="327" t="s">
        <v>2740</v>
      </c>
      <c r="C5439" s="328" t="s">
        <v>2741</v>
      </c>
      <c r="D5439" s="329">
        <v>0</v>
      </c>
      <c r="E5439" s="507">
        <v>0</v>
      </c>
      <c r="F5439" s="499"/>
      <c r="G5439" s="329">
        <v>0</v>
      </c>
    </row>
    <row r="5440" spans="1:7" hidden="1" x14ac:dyDescent="0.25">
      <c r="A5440" s="330" t="s">
        <v>349</v>
      </c>
      <c r="B5440" s="330" t="s">
        <v>350</v>
      </c>
      <c r="C5440" s="331" t="s">
        <v>351</v>
      </c>
      <c r="D5440" s="332">
        <v>0</v>
      </c>
      <c r="E5440" s="504">
        <v>0</v>
      </c>
      <c r="F5440" s="499"/>
      <c r="G5440" s="332">
        <v>0</v>
      </c>
    </row>
    <row r="5441" spans="1:7" hidden="1" x14ac:dyDescent="0.25">
      <c r="A5441" s="333" t="s">
        <v>349</v>
      </c>
      <c r="B5441" s="333" t="s">
        <v>62</v>
      </c>
      <c r="C5441" s="334" t="s">
        <v>351</v>
      </c>
      <c r="D5441" s="335">
        <v>0</v>
      </c>
      <c r="E5441" s="505">
        <v>0</v>
      </c>
      <c r="F5441" s="499"/>
      <c r="G5441" s="335">
        <v>0</v>
      </c>
    </row>
    <row r="5442" spans="1:7" hidden="1" x14ac:dyDescent="0.25">
      <c r="A5442" s="336" t="s">
        <v>352</v>
      </c>
      <c r="B5442" s="336" t="s">
        <v>353</v>
      </c>
      <c r="C5442" s="337" t="s">
        <v>339</v>
      </c>
      <c r="D5442" s="338">
        <v>0</v>
      </c>
      <c r="E5442" s="498">
        <v>0</v>
      </c>
      <c r="F5442" s="499"/>
      <c r="G5442" s="338">
        <v>0</v>
      </c>
    </row>
    <row r="5443" spans="1:7" hidden="1" x14ac:dyDescent="0.25">
      <c r="A5443" s="339" t="s">
        <v>324</v>
      </c>
      <c r="B5443" s="339" t="s">
        <v>354</v>
      </c>
      <c r="C5443" s="340" t="s">
        <v>24</v>
      </c>
      <c r="D5443" s="341">
        <v>0</v>
      </c>
      <c r="E5443" s="506">
        <v>0</v>
      </c>
      <c r="F5443" s="499"/>
      <c r="G5443" s="341">
        <v>0</v>
      </c>
    </row>
    <row r="5444" spans="1:7" hidden="1" x14ac:dyDescent="0.25">
      <c r="A5444" s="342" t="s">
        <v>324</v>
      </c>
      <c r="B5444" s="342" t="s">
        <v>1632</v>
      </c>
      <c r="C5444" s="343" t="s">
        <v>167</v>
      </c>
      <c r="D5444" s="344">
        <v>0</v>
      </c>
      <c r="E5444" s="502">
        <v>0</v>
      </c>
      <c r="F5444" s="499"/>
      <c r="G5444" s="344">
        <v>0</v>
      </c>
    </row>
    <row r="5445" spans="1:7" hidden="1" x14ac:dyDescent="0.25">
      <c r="A5445" s="342" t="s">
        <v>324</v>
      </c>
      <c r="B5445" s="342" t="s">
        <v>1749</v>
      </c>
      <c r="C5445" s="343" t="s">
        <v>168</v>
      </c>
      <c r="D5445" s="344">
        <v>0</v>
      </c>
      <c r="E5445" s="502">
        <v>0</v>
      </c>
      <c r="F5445" s="499"/>
      <c r="G5445" s="344">
        <v>0</v>
      </c>
    </row>
    <row r="5446" spans="1:7" hidden="1" x14ac:dyDescent="0.25">
      <c r="A5446" s="345" t="s">
        <v>2742</v>
      </c>
      <c r="B5446" s="345" t="s">
        <v>1751</v>
      </c>
      <c r="C5446" s="346" t="s">
        <v>169</v>
      </c>
      <c r="D5446" s="347">
        <v>0</v>
      </c>
      <c r="E5446" s="503">
        <v>0</v>
      </c>
      <c r="F5446" s="499"/>
      <c r="G5446" s="347">
        <v>0</v>
      </c>
    </row>
    <row r="5447" spans="1:7" hidden="1" x14ac:dyDescent="0.25">
      <c r="A5447" s="318" t="s">
        <v>340</v>
      </c>
      <c r="B5447" s="318" t="s">
        <v>2743</v>
      </c>
      <c r="C5447" s="319" t="s">
        <v>2744</v>
      </c>
      <c r="D5447" s="320">
        <v>0</v>
      </c>
      <c r="E5447" s="510">
        <v>0</v>
      </c>
      <c r="F5447" s="499"/>
      <c r="G5447" s="320">
        <v>0</v>
      </c>
    </row>
    <row r="5448" spans="1:7" hidden="1" x14ac:dyDescent="0.25">
      <c r="A5448" s="321" t="s">
        <v>342</v>
      </c>
      <c r="B5448" s="321" t="s">
        <v>2745</v>
      </c>
      <c r="C5448" s="322" t="s">
        <v>2744</v>
      </c>
      <c r="D5448" s="323">
        <v>0</v>
      </c>
      <c r="E5448" s="509">
        <v>0</v>
      </c>
      <c r="F5448" s="499"/>
      <c r="G5448" s="323">
        <v>0</v>
      </c>
    </row>
    <row r="5449" spans="1:7" hidden="1" x14ac:dyDescent="0.25">
      <c r="A5449" s="324" t="s">
        <v>345</v>
      </c>
      <c r="B5449" s="324" t="s">
        <v>346</v>
      </c>
      <c r="C5449" s="325" t="s">
        <v>2746</v>
      </c>
      <c r="D5449" s="326">
        <v>0</v>
      </c>
      <c r="E5449" s="508">
        <v>0</v>
      </c>
      <c r="F5449" s="499"/>
      <c r="G5449" s="326">
        <v>0</v>
      </c>
    </row>
    <row r="5450" spans="1:7" hidden="1" x14ac:dyDescent="0.25">
      <c r="A5450" s="327" t="s">
        <v>1254</v>
      </c>
      <c r="B5450" s="327" t="s">
        <v>1255</v>
      </c>
      <c r="C5450" s="328" t="s">
        <v>2747</v>
      </c>
      <c r="D5450" s="329">
        <v>0</v>
      </c>
      <c r="E5450" s="507">
        <v>0</v>
      </c>
      <c r="F5450" s="499"/>
      <c r="G5450" s="329">
        <v>0</v>
      </c>
    </row>
    <row r="5451" spans="1:7" hidden="1" x14ac:dyDescent="0.25">
      <c r="A5451" s="330" t="s">
        <v>349</v>
      </c>
      <c r="B5451" s="330" t="s">
        <v>350</v>
      </c>
      <c r="C5451" s="331" t="s">
        <v>351</v>
      </c>
      <c r="D5451" s="332">
        <v>0</v>
      </c>
      <c r="E5451" s="504">
        <v>0</v>
      </c>
      <c r="F5451" s="499"/>
      <c r="G5451" s="332">
        <v>0</v>
      </c>
    </row>
    <row r="5452" spans="1:7" hidden="1" x14ac:dyDescent="0.25">
      <c r="A5452" s="333" t="s">
        <v>349</v>
      </c>
      <c r="B5452" s="333" t="s">
        <v>62</v>
      </c>
      <c r="C5452" s="334" t="s">
        <v>351</v>
      </c>
      <c r="D5452" s="335">
        <v>0</v>
      </c>
      <c r="E5452" s="505">
        <v>0</v>
      </c>
      <c r="F5452" s="499"/>
      <c r="G5452" s="335">
        <v>0</v>
      </c>
    </row>
    <row r="5453" spans="1:7" hidden="1" x14ac:dyDescent="0.25">
      <c r="A5453" s="336" t="s">
        <v>352</v>
      </c>
      <c r="B5453" s="336" t="s">
        <v>353</v>
      </c>
      <c r="C5453" s="337" t="s">
        <v>339</v>
      </c>
      <c r="D5453" s="338">
        <v>0</v>
      </c>
      <c r="E5453" s="498">
        <v>0</v>
      </c>
      <c r="F5453" s="499"/>
      <c r="G5453" s="338">
        <v>0</v>
      </c>
    </row>
    <row r="5454" spans="1:7" hidden="1" x14ac:dyDescent="0.25">
      <c r="A5454" s="339" t="s">
        <v>324</v>
      </c>
      <c r="B5454" s="339" t="s">
        <v>354</v>
      </c>
      <c r="C5454" s="340" t="s">
        <v>24</v>
      </c>
      <c r="D5454" s="341">
        <v>0</v>
      </c>
      <c r="E5454" s="506">
        <v>0</v>
      </c>
      <c r="F5454" s="499"/>
      <c r="G5454" s="341">
        <v>0</v>
      </c>
    </row>
    <row r="5455" spans="1:7" hidden="1" x14ac:dyDescent="0.25">
      <c r="A5455" s="342" t="s">
        <v>324</v>
      </c>
      <c r="B5455" s="342" t="s">
        <v>1632</v>
      </c>
      <c r="C5455" s="343" t="s">
        <v>167</v>
      </c>
      <c r="D5455" s="344">
        <v>0</v>
      </c>
      <c r="E5455" s="502">
        <v>0</v>
      </c>
      <c r="F5455" s="499"/>
      <c r="G5455" s="344">
        <v>0</v>
      </c>
    </row>
    <row r="5456" spans="1:7" hidden="1" x14ac:dyDescent="0.25">
      <c r="A5456" s="342" t="s">
        <v>324</v>
      </c>
      <c r="B5456" s="342" t="s">
        <v>1749</v>
      </c>
      <c r="C5456" s="343" t="s">
        <v>168</v>
      </c>
      <c r="D5456" s="344">
        <v>0</v>
      </c>
      <c r="E5456" s="502">
        <v>0</v>
      </c>
      <c r="F5456" s="499"/>
      <c r="G5456" s="344">
        <v>0</v>
      </c>
    </row>
    <row r="5457" spans="1:7" hidden="1" x14ac:dyDescent="0.25">
      <c r="A5457" s="345" t="s">
        <v>2748</v>
      </c>
      <c r="B5457" s="345" t="s">
        <v>1751</v>
      </c>
      <c r="C5457" s="346" t="s">
        <v>2749</v>
      </c>
      <c r="D5457" s="347">
        <v>0</v>
      </c>
      <c r="E5457" s="503">
        <v>0</v>
      </c>
      <c r="F5457" s="499"/>
      <c r="G5457" s="347">
        <v>0</v>
      </c>
    </row>
    <row r="5458" spans="1:7" hidden="1" x14ac:dyDescent="0.25">
      <c r="A5458" s="327" t="s">
        <v>1254</v>
      </c>
      <c r="B5458" s="327" t="s">
        <v>1643</v>
      </c>
      <c r="C5458" s="328" t="s">
        <v>2750</v>
      </c>
      <c r="D5458" s="329">
        <v>0</v>
      </c>
      <c r="E5458" s="507">
        <v>0</v>
      </c>
      <c r="F5458" s="499"/>
      <c r="G5458" s="329">
        <v>0</v>
      </c>
    </row>
    <row r="5459" spans="1:7" hidden="1" x14ac:dyDescent="0.25">
      <c r="A5459" s="330" t="s">
        <v>349</v>
      </c>
      <c r="B5459" s="330" t="s">
        <v>350</v>
      </c>
      <c r="C5459" s="331" t="s">
        <v>351</v>
      </c>
      <c r="D5459" s="332">
        <v>0</v>
      </c>
      <c r="E5459" s="504">
        <v>0</v>
      </c>
      <c r="F5459" s="499"/>
      <c r="G5459" s="332">
        <v>0</v>
      </c>
    </row>
    <row r="5460" spans="1:7" hidden="1" x14ac:dyDescent="0.25">
      <c r="A5460" s="333" t="s">
        <v>349</v>
      </c>
      <c r="B5460" s="333" t="s">
        <v>62</v>
      </c>
      <c r="C5460" s="334" t="s">
        <v>351</v>
      </c>
      <c r="D5460" s="335">
        <v>0</v>
      </c>
      <c r="E5460" s="505">
        <v>0</v>
      </c>
      <c r="F5460" s="499"/>
      <c r="G5460" s="335">
        <v>0</v>
      </c>
    </row>
    <row r="5461" spans="1:7" hidden="1" x14ac:dyDescent="0.25">
      <c r="A5461" s="336" t="s">
        <v>352</v>
      </c>
      <c r="B5461" s="336" t="s">
        <v>353</v>
      </c>
      <c r="C5461" s="337" t="s">
        <v>339</v>
      </c>
      <c r="D5461" s="338">
        <v>0</v>
      </c>
      <c r="E5461" s="498">
        <v>0</v>
      </c>
      <c r="F5461" s="499"/>
      <c r="G5461" s="338">
        <v>0</v>
      </c>
    </row>
    <row r="5462" spans="1:7" hidden="1" x14ac:dyDescent="0.25">
      <c r="A5462" s="339" t="s">
        <v>324</v>
      </c>
      <c r="B5462" s="339" t="s">
        <v>354</v>
      </c>
      <c r="C5462" s="340" t="s">
        <v>24</v>
      </c>
      <c r="D5462" s="341">
        <v>0</v>
      </c>
      <c r="E5462" s="506">
        <v>0</v>
      </c>
      <c r="F5462" s="499"/>
      <c r="G5462" s="341">
        <v>0</v>
      </c>
    </row>
    <row r="5463" spans="1:7" hidden="1" x14ac:dyDescent="0.25">
      <c r="A5463" s="342" t="s">
        <v>324</v>
      </c>
      <c r="B5463" s="342" t="s">
        <v>1632</v>
      </c>
      <c r="C5463" s="343" t="s">
        <v>167</v>
      </c>
      <c r="D5463" s="344">
        <v>0</v>
      </c>
      <c r="E5463" s="502">
        <v>0</v>
      </c>
      <c r="F5463" s="499"/>
      <c r="G5463" s="344">
        <v>0</v>
      </c>
    </row>
    <row r="5464" spans="1:7" hidden="1" x14ac:dyDescent="0.25">
      <c r="A5464" s="342" t="s">
        <v>324</v>
      </c>
      <c r="B5464" s="342" t="s">
        <v>1749</v>
      </c>
      <c r="C5464" s="343" t="s">
        <v>168</v>
      </c>
      <c r="D5464" s="344">
        <v>0</v>
      </c>
      <c r="E5464" s="502">
        <v>0</v>
      </c>
      <c r="F5464" s="499"/>
      <c r="G5464" s="344">
        <v>0</v>
      </c>
    </row>
    <row r="5465" spans="1:7" hidden="1" x14ac:dyDescent="0.25">
      <c r="A5465" s="345" t="s">
        <v>2751</v>
      </c>
      <c r="B5465" s="345" t="s">
        <v>1751</v>
      </c>
      <c r="C5465" s="346" t="s">
        <v>2752</v>
      </c>
      <c r="D5465" s="347">
        <v>0</v>
      </c>
      <c r="E5465" s="503">
        <v>0</v>
      </c>
      <c r="F5465" s="499"/>
      <c r="G5465" s="347">
        <v>0</v>
      </c>
    </row>
    <row r="5466" spans="1:7" hidden="1" x14ac:dyDescent="0.25">
      <c r="A5466" s="327" t="s">
        <v>1254</v>
      </c>
      <c r="B5466" s="327" t="s">
        <v>1695</v>
      </c>
      <c r="C5466" s="328" t="s">
        <v>2753</v>
      </c>
      <c r="D5466" s="329">
        <v>0</v>
      </c>
      <c r="E5466" s="507">
        <v>0</v>
      </c>
      <c r="F5466" s="499"/>
      <c r="G5466" s="329">
        <v>0</v>
      </c>
    </row>
    <row r="5467" spans="1:7" hidden="1" x14ac:dyDescent="0.25">
      <c r="A5467" s="330" t="s">
        <v>349</v>
      </c>
      <c r="B5467" s="330" t="s">
        <v>350</v>
      </c>
      <c r="C5467" s="331" t="s">
        <v>351</v>
      </c>
      <c r="D5467" s="332">
        <v>0</v>
      </c>
      <c r="E5467" s="504">
        <v>0</v>
      </c>
      <c r="F5467" s="499"/>
      <c r="G5467" s="332">
        <v>0</v>
      </c>
    </row>
    <row r="5468" spans="1:7" hidden="1" x14ac:dyDescent="0.25">
      <c r="A5468" s="333" t="s">
        <v>349</v>
      </c>
      <c r="B5468" s="333" t="s">
        <v>62</v>
      </c>
      <c r="C5468" s="334" t="s">
        <v>351</v>
      </c>
      <c r="D5468" s="335">
        <v>0</v>
      </c>
      <c r="E5468" s="505">
        <v>0</v>
      </c>
      <c r="F5468" s="499"/>
      <c r="G5468" s="335">
        <v>0</v>
      </c>
    </row>
    <row r="5469" spans="1:7" hidden="1" x14ac:dyDescent="0.25">
      <c r="A5469" s="336" t="s">
        <v>352</v>
      </c>
      <c r="B5469" s="336" t="s">
        <v>353</v>
      </c>
      <c r="C5469" s="337" t="s">
        <v>339</v>
      </c>
      <c r="D5469" s="338">
        <v>0</v>
      </c>
      <c r="E5469" s="498">
        <v>0</v>
      </c>
      <c r="F5469" s="499"/>
      <c r="G5469" s="338">
        <v>0</v>
      </c>
    </row>
    <row r="5470" spans="1:7" hidden="1" x14ac:dyDescent="0.25">
      <c r="A5470" s="339" t="s">
        <v>324</v>
      </c>
      <c r="B5470" s="339" t="s">
        <v>354</v>
      </c>
      <c r="C5470" s="340" t="s">
        <v>24</v>
      </c>
      <c r="D5470" s="341">
        <v>0</v>
      </c>
      <c r="E5470" s="506">
        <v>0</v>
      </c>
      <c r="F5470" s="499"/>
      <c r="G5470" s="341">
        <v>0</v>
      </c>
    </row>
    <row r="5471" spans="1:7" hidden="1" x14ac:dyDescent="0.25">
      <c r="A5471" s="342" t="s">
        <v>324</v>
      </c>
      <c r="B5471" s="342" t="s">
        <v>1632</v>
      </c>
      <c r="C5471" s="343" t="s">
        <v>167</v>
      </c>
      <c r="D5471" s="344">
        <v>0</v>
      </c>
      <c r="E5471" s="502">
        <v>0</v>
      </c>
      <c r="F5471" s="499"/>
      <c r="G5471" s="344">
        <v>0</v>
      </c>
    </row>
    <row r="5472" spans="1:7" hidden="1" x14ac:dyDescent="0.25">
      <c r="A5472" s="342" t="s">
        <v>324</v>
      </c>
      <c r="B5472" s="342" t="s">
        <v>1749</v>
      </c>
      <c r="C5472" s="343" t="s">
        <v>168</v>
      </c>
      <c r="D5472" s="344">
        <v>0</v>
      </c>
      <c r="E5472" s="502">
        <v>0</v>
      </c>
      <c r="F5472" s="499"/>
      <c r="G5472" s="344">
        <v>0</v>
      </c>
    </row>
    <row r="5473" spans="1:7" hidden="1" x14ac:dyDescent="0.25">
      <c r="A5473" s="345" t="s">
        <v>2754</v>
      </c>
      <c r="B5473" s="345" t="s">
        <v>1751</v>
      </c>
      <c r="C5473" s="346" t="s">
        <v>2755</v>
      </c>
      <c r="D5473" s="347">
        <v>0</v>
      </c>
      <c r="E5473" s="503">
        <v>0</v>
      </c>
      <c r="F5473" s="499"/>
      <c r="G5473" s="347">
        <v>0</v>
      </c>
    </row>
    <row r="5474" spans="1:7" hidden="1" x14ac:dyDescent="0.25">
      <c r="A5474" s="327" t="s">
        <v>1254</v>
      </c>
      <c r="B5474" s="327" t="s">
        <v>1752</v>
      </c>
      <c r="C5474" s="328" t="s">
        <v>2756</v>
      </c>
      <c r="D5474" s="329">
        <v>0</v>
      </c>
      <c r="E5474" s="507">
        <v>0</v>
      </c>
      <c r="F5474" s="499"/>
      <c r="G5474" s="329">
        <v>0</v>
      </c>
    </row>
    <row r="5475" spans="1:7" hidden="1" x14ac:dyDescent="0.25">
      <c r="A5475" s="330" t="s">
        <v>349</v>
      </c>
      <c r="B5475" s="330" t="s">
        <v>350</v>
      </c>
      <c r="C5475" s="331" t="s">
        <v>351</v>
      </c>
      <c r="D5475" s="332">
        <v>0</v>
      </c>
      <c r="E5475" s="504">
        <v>0</v>
      </c>
      <c r="F5475" s="499"/>
      <c r="G5475" s="332">
        <v>0</v>
      </c>
    </row>
    <row r="5476" spans="1:7" hidden="1" x14ac:dyDescent="0.25">
      <c r="A5476" s="333" t="s">
        <v>349</v>
      </c>
      <c r="B5476" s="333" t="s">
        <v>62</v>
      </c>
      <c r="C5476" s="334" t="s">
        <v>351</v>
      </c>
      <c r="D5476" s="335">
        <v>0</v>
      </c>
      <c r="E5476" s="505">
        <v>0</v>
      </c>
      <c r="F5476" s="499"/>
      <c r="G5476" s="335">
        <v>0</v>
      </c>
    </row>
    <row r="5477" spans="1:7" hidden="1" x14ac:dyDescent="0.25">
      <c r="A5477" s="336" t="s">
        <v>352</v>
      </c>
      <c r="B5477" s="336" t="s">
        <v>353</v>
      </c>
      <c r="C5477" s="337" t="s">
        <v>339</v>
      </c>
      <c r="D5477" s="338">
        <v>0</v>
      </c>
      <c r="E5477" s="498">
        <v>0</v>
      </c>
      <c r="F5477" s="499"/>
      <c r="G5477" s="338">
        <v>0</v>
      </c>
    </row>
    <row r="5478" spans="1:7" hidden="1" x14ac:dyDescent="0.25">
      <c r="A5478" s="339" t="s">
        <v>324</v>
      </c>
      <c r="B5478" s="339" t="s">
        <v>354</v>
      </c>
      <c r="C5478" s="340" t="s">
        <v>24</v>
      </c>
      <c r="D5478" s="341">
        <v>0</v>
      </c>
      <c r="E5478" s="506">
        <v>0</v>
      </c>
      <c r="F5478" s="499"/>
      <c r="G5478" s="341">
        <v>0</v>
      </c>
    </row>
    <row r="5479" spans="1:7" hidden="1" x14ac:dyDescent="0.25">
      <c r="A5479" s="342" t="s">
        <v>324</v>
      </c>
      <c r="B5479" s="342" t="s">
        <v>1632</v>
      </c>
      <c r="C5479" s="343" t="s">
        <v>167</v>
      </c>
      <c r="D5479" s="344">
        <v>0</v>
      </c>
      <c r="E5479" s="502">
        <v>0</v>
      </c>
      <c r="F5479" s="499"/>
      <c r="G5479" s="344">
        <v>0</v>
      </c>
    </row>
    <row r="5480" spans="1:7" hidden="1" x14ac:dyDescent="0.25">
      <c r="A5480" s="342" t="s">
        <v>324</v>
      </c>
      <c r="B5480" s="342" t="s">
        <v>1749</v>
      </c>
      <c r="C5480" s="343" t="s">
        <v>168</v>
      </c>
      <c r="D5480" s="344">
        <v>0</v>
      </c>
      <c r="E5480" s="502">
        <v>0</v>
      </c>
      <c r="F5480" s="499"/>
      <c r="G5480" s="344">
        <v>0</v>
      </c>
    </row>
    <row r="5481" spans="1:7" hidden="1" x14ac:dyDescent="0.25">
      <c r="A5481" s="345" t="s">
        <v>2757</v>
      </c>
      <c r="B5481" s="345" t="s">
        <v>1751</v>
      </c>
      <c r="C5481" s="346" t="s">
        <v>2758</v>
      </c>
      <c r="D5481" s="347">
        <v>0</v>
      </c>
      <c r="E5481" s="503">
        <v>0</v>
      </c>
      <c r="F5481" s="499"/>
      <c r="G5481" s="347">
        <v>0</v>
      </c>
    </row>
    <row r="5482" spans="1:7" hidden="1" x14ac:dyDescent="0.25">
      <c r="A5482" s="327" t="s">
        <v>1254</v>
      </c>
      <c r="B5482" s="327" t="s">
        <v>1785</v>
      </c>
      <c r="C5482" s="328" t="s">
        <v>2759</v>
      </c>
      <c r="D5482" s="329">
        <v>0</v>
      </c>
      <c r="E5482" s="507">
        <v>0</v>
      </c>
      <c r="F5482" s="499"/>
      <c r="G5482" s="329">
        <v>0</v>
      </c>
    </row>
    <row r="5483" spans="1:7" hidden="1" x14ac:dyDescent="0.25">
      <c r="A5483" s="330" t="s">
        <v>349</v>
      </c>
      <c r="B5483" s="330" t="s">
        <v>350</v>
      </c>
      <c r="C5483" s="331" t="s">
        <v>351</v>
      </c>
      <c r="D5483" s="332">
        <v>0</v>
      </c>
      <c r="E5483" s="504">
        <v>0</v>
      </c>
      <c r="F5483" s="499"/>
      <c r="G5483" s="332">
        <v>0</v>
      </c>
    </row>
    <row r="5484" spans="1:7" hidden="1" x14ac:dyDescent="0.25">
      <c r="A5484" s="333" t="s">
        <v>349</v>
      </c>
      <c r="B5484" s="333" t="s">
        <v>62</v>
      </c>
      <c r="C5484" s="334" t="s">
        <v>351</v>
      </c>
      <c r="D5484" s="335">
        <v>0</v>
      </c>
      <c r="E5484" s="505">
        <v>0</v>
      </c>
      <c r="F5484" s="499"/>
      <c r="G5484" s="335">
        <v>0</v>
      </c>
    </row>
    <row r="5485" spans="1:7" hidden="1" x14ac:dyDescent="0.25">
      <c r="A5485" s="336" t="s">
        <v>352</v>
      </c>
      <c r="B5485" s="336" t="s">
        <v>353</v>
      </c>
      <c r="C5485" s="337" t="s">
        <v>339</v>
      </c>
      <c r="D5485" s="338">
        <v>0</v>
      </c>
      <c r="E5485" s="498">
        <v>0</v>
      </c>
      <c r="F5485" s="499"/>
      <c r="G5485" s="338">
        <v>0</v>
      </c>
    </row>
    <row r="5486" spans="1:7" hidden="1" x14ac:dyDescent="0.25">
      <c r="A5486" s="339" t="s">
        <v>324</v>
      </c>
      <c r="B5486" s="339" t="s">
        <v>354</v>
      </c>
      <c r="C5486" s="340" t="s">
        <v>24</v>
      </c>
      <c r="D5486" s="341">
        <v>0</v>
      </c>
      <c r="E5486" s="506">
        <v>0</v>
      </c>
      <c r="F5486" s="499"/>
      <c r="G5486" s="341">
        <v>0</v>
      </c>
    </row>
    <row r="5487" spans="1:7" hidden="1" x14ac:dyDescent="0.25">
      <c r="A5487" s="342" t="s">
        <v>324</v>
      </c>
      <c r="B5487" s="342" t="s">
        <v>562</v>
      </c>
      <c r="C5487" s="343" t="s">
        <v>563</v>
      </c>
      <c r="D5487" s="344">
        <v>0</v>
      </c>
      <c r="E5487" s="502">
        <v>0</v>
      </c>
      <c r="F5487" s="499"/>
      <c r="G5487" s="344">
        <v>0</v>
      </c>
    </row>
    <row r="5488" spans="1:7" hidden="1" x14ac:dyDescent="0.25">
      <c r="A5488" s="342" t="s">
        <v>324</v>
      </c>
      <c r="B5488" s="342" t="s">
        <v>564</v>
      </c>
      <c r="C5488" s="343" t="s">
        <v>565</v>
      </c>
      <c r="D5488" s="344">
        <v>0</v>
      </c>
      <c r="E5488" s="502">
        <v>0</v>
      </c>
      <c r="F5488" s="499"/>
      <c r="G5488" s="344">
        <v>0</v>
      </c>
    </row>
    <row r="5489" spans="1:7" hidden="1" x14ac:dyDescent="0.25">
      <c r="A5489" s="345" t="s">
        <v>2760</v>
      </c>
      <c r="B5489" s="345" t="s">
        <v>1641</v>
      </c>
      <c r="C5489" s="346" t="s">
        <v>2761</v>
      </c>
      <c r="D5489" s="347">
        <v>0</v>
      </c>
      <c r="E5489" s="503">
        <v>0</v>
      </c>
      <c r="F5489" s="499"/>
      <c r="G5489" s="347">
        <v>0</v>
      </c>
    </row>
    <row r="5490" spans="1:7" hidden="1" x14ac:dyDescent="0.25">
      <c r="A5490" s="318" t="s">
        <v>340</v>
      </c>
      <c r="B5490" s="318" t="s">
        <v>2762</v>
      </c>
      <c r="C5490" s="319" t="s">
        <v>2763</v>
      </c>
      <c r="D5490" s="320">
        <v>0</v>
      </c>
      <c r="E5490" s="510">
        <v>0</v>
      </c>
      <c r="F5490" s="499"/>
      <c r="G5490" s="320">
        <v>0</v>
      </c>
    </row>
    <row r="5491" spans="1:7" hidden="1" x14ac:dyDescent="0.25">
      <c r="A5491" s="321" t="s">
        <v>342</v>
      </c>
      <c r="B5491" s="321" t="s">
        <v>2764</v>
      </c>
      <c r="C5491" s="322" t="s">
        <v>2763</v>
      </c>
      <c r="D5491" s="323">
        <v>0</v>
      </c>
      <c r="E5491" s="509">
        <v>0</v>
      </c>
      <c r="F5491" s="499"/>
      <c r="G5491" s="323">
        <v>0</v>
      </c>
    </row>
    <row r="5492" spans="1:7" hidden="1" x14ac:dyDescent="0.25">
      <c r="A5492" s="324" t="s">
        <v>345</v>
      </c>
      <c r="B5492" s="324" t="s">
        <v>346</v>
      </c>
      <c r="C5492" s="325" t="s">
        <v>2763</v>
      </c>
      <c r="D5492" s="326">
        <v>0</v>
      </c>
      <c r="E5492" s="508">
        <v>0</v>
      </c>
      <c r="F5492" s="499"/>
      <c r="G5492" s="326">
        <v>0</v>
      </c>
    </row>
    <row r="5493" spans="1:7" hidden="1" x14ac:dyDescent="0.25">
      <c r="A5493" s="327" t="s">
        <v>1254</v>
      </c>
      <c r="B5493" s="327" t="s">
        <v>1255</v>
      </c>
      <c r="C5493" s="328" t="s">
        <v>2765</v>
      </c>
      <c r="D5493" s="329">
        <v>0</v>
      </c>
      <c r="E5493" s="507">
        <v>0</v>
      </c>
      <c r="F5493" s="499"/>
      <c r="G5493" s="329">
        <v>0</v>
      </c>
    </row>
    <row r="5494" spans="1:7" hidden="1" x14ac:dyDescent="0.25">
      <c r="A5494" s="330" t="s">
        <v>349</v>
      </c>
      <c r="B5494" s="330" t="s">
        <v>350</v>
      </c>
      <c r="C5494" s="331" t="s">
        <v>351</v>
      </c>
      <c r="D5494" s="332">
        <v>0</v>
      </c>
      <c r="E5494" s="504">
        <v>0</v>
      </c>
      <c r="F5494" s="499"/>
      <c r="G5494" s="332">
        <v>0</v>
      </c>
    </row>
    <row r="5495" spans="1:7" hidden="1" x14ac:dyDescent="0.25">
      <c r="A5495" s="333" t="s">
        <v>349</v>
      </c>
      <c r="B5495" s="333" t="s">
        <v>62</v>
      </c>
      <c r="C5495" s="334" t="s">
        <v>351</v>
      </c>
      <c r="D5495" s="335">
        <v>0</v>
      </c>
      <c r="E5495" s="505">
        <v>0</v>
      </c>
      <c r="F5495" s="499"/>
      <c r="G5495" s="335">
        <v>0</v>
      </c>
    </row>
    <row r="5496" spans="1:7" hidden="1" x14ac:dyDescent="0.25">
      <c r="A5496" s="336" t="s">
        <v>352</v>
      </c>
      <c r="B5496" s="336" t="s">
        <v>353</v>
      </c>
      <c r="C5496" s="337" t="s">
        <v>339</v>
      </c>
      <c r="D5496" s="338">
        <v>0</v>
      </c>
      <c r="E5496" s="498">
        <v>0</v>
      </c>
      <c r="F5496" s="499"/>
      <c r="G5496" s="338">
        <v>0</v>
      </c>
    </row>
    <row r="5497" spans="1:7" hidden="1" x14ac:dyDescent="0.25">
      <c r="A5497" s="339" t="s">
        <v>324</v>
      </c>
      <c r="B5497" s="339" t="s">
        <v>354</v>
      </c>
      <c r="C5497" s="340" t="s">
        <v>24</v>
      </c>
      <c r="D5497" s="341">
        <v>0</v>
      </c>
      <c r="E5497" s="506">
        <v>0</v>
      </c>
      <c r="F5497" s="499"/>
      <c r="G5497" s="341">
        <v>0</v>
      </c>
    </row>
    <row r="5498" spans="1:7" hidden="1" x14ac:dyDescent="0.25">
      <c r="A5498" s="342" t="s">
        <v>324</v>
      </c>
      <c r="B5498" s="342" t="s">
        <v>1632</v>
      </c>
      <c r="C5498" s="343" t="s">
        <v>167</v>
      </c>
      <c r="D5498" s="344">
        <v>0</v>
      </c>
      <c r="E5498" s="502">
        <v>0</v>
      </c>
      <c r="F5498" s="499"/>
      <c r="G5498" s="344">
        <v>0</v>
      </c>
    </row>
    <row r="5499" spans="1:7" hidden="1" x14ac:dyDescent="0.25">
      <c r="A5499" s="342" t="s">
        <v>324</v>
      </c>
      <c r="B5499" s="342" t="s">
        <v>1749</v>
      </c>
      <c r="C5499" s="343" t="s">
        <v>168</v>
      </c>
      <c r="D5499" s="344">
        <v>0</v>
      </c>
      <c r="E5499" s="502">
        <v>0</v>
      </c>
      <c r="F5499" s="499"/>
      <c r="G5499" s="344">
        <v>0</v>
      </c>
    </row>
    <row r="5500" spans="1:7" hidden="1" x14ac:dyDescent="0.25">
      <c r="A5500" s="345" t="s">
        <v>2766</v>
      </c>
      <c r="B5500" s="345" t="s">
        <v>1751</v>
      </c>
      <c r="C5500" s="346" t="s">
        <v>2767</v>
      </c>
      <c r="D5500" s="347">
        <v>0</v>
      </c>
      <c r="E5500" s="503">
        <v>0</v>
      </c>
      <c r="F5500" s="499"/>
      <c r="G5500" s="347">
        <v>0</v>
      </c>
    </row>
    <row r="5501" spans="1:7" x14ac:dyDescent="0.25">
      <c r="A5501" s="318" t="s">
        <v>340</v>
      </c>
      <c r="B5501" s="318" t="s">
        <v>2768</v>
      </c>
      <c r="C5501" s="319" t="s">
        <v>2769</v>
      </c>
      <c r="D5501" s="320">
        <v>475563815</v>
      </c>
      <c r="E5501" s="510">
        <v>406574006.72000003</v>
      </c>
      <c r="F5501" s="499"/>
      <c r="G5501" s="320">
        <v>85.493049280883582</v>
      </c>
    </row>
    <row r="5502" spans="1:7" hidden="1" x14ac:dyDescent="0.25">
      <c r="A5502" s="321" t="s">
        <v>342</v>
      </c>
      <c r="B5502" s="321" t="s">
        <v>1251</v>
      </c>
      <c r="C5502" s="322" t="s">
        <v>1252</v>
      </c>
      <c r="D5502" s="323">
        <v>0</v>
      </c>
      <c r="E5502" s="509">
        <v>11467.37</v>
      </c>
      <c r="F5502" s="499"/>
      <c r="G5502" s="323">
        <v>0</v>
      </c>
    </row>
    <row r="5503" spans="1:7" ht="24" hidden="1" x14ac:dyDescent="0.25">
      <c r="A5503" s="324" t="s">
        <v>345</v>
      </c>
      <c r="B5503" s="324" t="s">
        <v>1262</v>
      </c>
      <c r="C5503" s="325" t="s">
        <v>1263</v>
      </c>
      <c r="D5503" s="326">
        <v>0</v>
      </c>
      <c r="E5503" s="508">
        <v>11467.37</v>
      </c>
      <c r="F5503" s="499"/>
      <c r="G5503" s="326">
        <v>0</v>
      </c>
    </row>
    <row r="5504" spans="1:7" hidden="1" x14ac:dyDescent="0.25">
      <c r="A5504" s="327" t="s">
        <v>348</v>
      </c>
      <c r="B5504" s="327" t="s">
        <v>192</v>
      </c>
      <c r="C5504" s="328" t="s">
        <v>22</v>
      </c>
      <c r="D5504" s="329">
        <v>0</v>
      </c>
      <c r="E5504" s="507">
        <v>11467.37</v>
      </c>
      <c r="F5504" s="499"/>
      <c r="G5504" s="329">
        <v>0</v>
      </c>
    </row>
    <row r="5505" spans="1:7" hidden="1" x14ac:dyDescent="0.25">
      <c r="A5505" s="330" t="s">
        <v>349</v>
      </c>
      <c r="B5505" s="330" t="s">
        <v>2770</v>
      </c>
      <c r="C5505" s="331" t="s">
        <v>2771</v>
      </c>
      <c r="D5505" s="332">
        <v>0</v>
      </c>
      <c r="E5505" s="504">
        <v>11467.37</v>
      </c>
      <c r="F5505" s="499"/>
      <c r="G5505" s="332">
        <v>0</v>
      </c>
    </row>
    <row r="5506" spans="1:7" hidden="1" x14ac:dyDescent="0.25">
      <c r="A5506" s="333" t="s">
        <v>349</v>
      </c>
      <c r="B5506" s="333" t="s">
        <v>2772</v>
      </c>
      <c r="C5506" s="334" t="s">
        <v>2773</v>
      </c>
      <c r="D5506" s="335">
        <v>0</v>
      </c>
      <c r="E5506" s="505">
        <v>11467.37</v>
      </c>
      <c r="F5506" s="499"/>
      <c r="G5506" s="335">
        <v>0</v>
      </c>
    </row>
    <row r="5507" spans="1:7" hidden="1" x14ac:dyDescent="0.25">
      <c r="A5507" s="336" t="s">
        <v>352</v>
      </c>
      <c r="B5507" s="336" t="s">
        <v>1264</v>
      </c>
      <c r="C5507" s="337" t="s">
        <v>1265</v>
      </c>
      <c r="D5507" s="338">
        <v>0</v>
      </c>
      <c r="E5507" s="498">
        <v>11467.37</v>
      </c>
      <c r="F5507" s="499"/>
      <c r="G5507" s="338">
        <v>0</v>
      </c>
    </row>
    <row r="5508" spans="1:7" hidden="1" x14ac:dyDescent="0.25">
      <c r="A5508" s="339" t="s">
        <v>324</v>
      </c>
      <c r="B5508" s="339" t="s">
        <v>354</v>
      </c>
      <c r="C5508" s="340" t="s">
        <v>24</v>
      </c>
      <c r="D5508" s="341">
        <v>0</v>
      </c>
      <c r="E5508" s="506">
        <v>11467.37</v>
      </c>
      <c r="F5508" s="499"/>
      <c r="G5508" s="341">
        <v>0</v>
      </c>
    </row>
    <row r="5509" spans="1:7" hidden="1" x14ac:dyDescent="0.25">
      <c r="A5509" s="342" t="s">
        <v>324</v>
      </c>
      <c r="B5509" s="342" t="s">
        <v>355</v>
      </c>
      <c r="C5509" s="343" t="s">
        <v>25</v>
      </c>
      <c r="D5509" s="344">
        <v>0</v>
      </c>
      <c r="E5509" s="502">
        <v>11467.37</v>
      </c>
      <c r="F5509" s="499"/>
      <c r="G5509" s="344">
        <v>0</v>
      </c>
    </row>
    <row r="5510" spans="1:7" hidden="1" x14ac:dyDescent="0.25">
      <c r="A5510" s="342" t="s">
        <v>324</v>
      </c>
      <c r="B5510" s="342" t="s">
        <v>356</v>
      </c>
      <c r="C5510" s="343" t="s">
        <v>133</v>
      </c>
      <c r="D5510" s="344">
        <v>0</v>
      </c>
      <c r="E5510" s="502">
        <v>11467.37</v>
      </c>
      <c r="F5510" s="499"/>
      <c r="G5510" s="344">
        <v>0</v>
      </c>
    </row>
    <row r="5511" spans="1:7" hidden="1" x14ac:dyDescent="0.25">
      <c r="A5511" s="345" t="s">
        <v>2774</v>
      </c>
      <c r="B5511" s="345" t="s">
        <v>297</v>
      </c>
      <c r="C5511" s="346" t="s">
        <v>87</v>
      </c>
      <c r="D5511" s="347">
        <v>0</v>
      </c>
      <c r="E5511" s="503">
        <v>11467.37</v>
      </c>
      <c r="F5511" s="499"/>
      <c r="G5511" s="347">
        <v>0</v>
      </c>
    </row>
    <row r="5512" spans="1:7" x14ac:dyDescent="0.25">
      <c r="A5512" s="321" t="s">
        <v>342</v>
      </c>
      <c r="B5512" s="321" t="s">
        <v>2775</v>
      </c>
      <c r="C5512" s="322" t="s">
        <v>157</v>
      </c>
      <c r="D5512" s="323">
        <v>308707321.12</v>
      </c>
      <c r="E5512" s="509">
        <v>273799542.37</v>
      </c>
      <c r="F5512" s="499"/>
      <c r="G5512" s="323">
        <v>88.69227376164794</v>
      </c>
    </row>
    <row r="5513" spans="1:7" x14ac:dyDescent="0.25">
      <c r="A5513" s="324" t="s">
        <v>345</v>
      </c>
      <c r="B5513" s="324" t="s">
        <v>346</v>
      </c>
      <c r="C5513" s="325" t="s">
        <v>157</v>
      </c>
      <c r="D5513" s="326">
        <v>308707321.12</v>
      </c>
      <c r="E5513" s="508">
        <v>273799542.37</v>
      </c>
      <c r="F5513" s="499"/>
      <c r="G5513" s="326">
        <v>88.69227376164794</v>
      </c>
    </row>
    <row r="5514" spans="1:7" x14ac:dyDescent="0.25">
      <c r="A5514" s="327" t="s">
        <v>348</v>
      </c>
      <c r="B5514" s="327" t="s">
        <v>192</v>
      </c>
      <c r="C5514" s="328" t="s">
        <v>22</v>
      </c>
      <c r="D5514" s="329">
        <v>14612888.24</v>
      </c>
      <c r="E5514" s="507">
        <v>14361065.380000001</v>
      </c>
      <c r="F5514" s="499"/>
      <c r="G5514" s="329">
        <v>98.276707137808103</v>
      </c>
    </row>
    <row r="5515" spans="1:7" x14ac:dyDescent="0.25">
      <c r="A5515" s="330" t="s">
        <v>349</v>
      </c>
      <c r="B5515" s="330" t="s">
        <v>2770</v>
      </c>
      <c r="C5515" s="331" t="s">
        <v>2771</v>
      </c>
      <c r="D5515" s="332">
        <v>1343819.69</v>
      </c>
      <c r="E5515" s="504">
        <v>1101947.45</v>
      </c>
      <c r="F5515" s="499"/>
      <c r="G5515" s="332">
        <v>82.001138858145467</v>
      </c>
    </row>
    <row r="5516" spans="1:7" x14ac:dyDescent="0.25">
      <c r="A5516" s="333" t="s">
        <v>349</v>
      </c>
      <c r="B5516" s="333" t="s">
        <v>63</v>
      </c>
      <c r="C5516" s="334" t="s">
        <v>2776</v>
      </c>
      <c r="D5516" s="335">
        <v>1008785.65</v>
      </c>
      <c r="E5516" s="505">
        <v>910646.96</v>
      </c>
      <c r="F5516" s="499"/>
      <c r="G5516" s="335">
        <v>90.271601305986067</v>
      </c>
    </row>
    <row r="5517" spans="1:7" hidden="1" x14ac:dyDescent="0.25">
      <c r="A5517" s="336" t="s">
        <v>352</v>
      </c>
      <c r="B5517" s="336" t="s">
        <v>452</v>
      </c>
      <c r="C5517" s="337" t="s">
        <v>453</v>
      </c>
      <c r="D5517" s="338">
        <v>15000</v>
      </c>
      <c r="E5517" s="498">
        <v>17007.98</v>
      </c>
      <c r="F5517" s="499"/>
      <c r="G5517" s="338">
        <v>113.38653333333333</v>
      </c>
    </row>
    <row r="5518" spans="1:7" hidden="1" x14ac:dyDescent="0.25">
      <c r="A5518" s="339" t="s">
        <v>324</v>
      </c>
      <c r="B5518" s="339" t="s">
        <v>354</v>
      </c>
      <c r="C5518" s="340" t="s">
        <v>24</v>
      </c>
      <c r="D5518" s="341">
        <v>15000</v>
      </c>
      <c r="E5518" s="506">
        <v>17007.98</v>
      </c>
      <c r="F5518" s="499"/>
      <c r="G5518" s="341">
        <v>113.38653333333333</v>
      </c>
    </row>
    <row r="5519" spans="1:7" hidden="1" x14ac:dyDescent="0.25">
      <c r="A5519" s="342" t="s">
        <v>324</v>
      </c>
      <c r="B5519" s="342" t="s">
        <v>366</v>
      </c>
      <c r="C5519" s="343" t="s">
        <v>38</v>
      </c>
      <c r="D5519" s="344">
        <v>15000</v>
      </c>
      <c r="E5519" s="502">
        <v>17007.98</v>
      </c>
      <c r="F5519" s="499"/>
      <c r="G5519" s="344">
        <v>113.38653333333333</v>
      </c>
    </row>
    <row r="5520" spans="1:7" hidden="1" x14ac:dyDescent="0.25">
      <c r="A5520" s="342" t="s">
        <v>324</v>
      </c>
      <c r="B5520" s="342" t="s">
        <v>367</v>
      </c>
      <c r="C5520" s="343" t="s">
        <v>138</v>
      </c>
      <c r="D5520" s="344">
        <v>500</v>
      </c>
      <c r="E5520" s="502">
        <v>604</v>
      </c>
      <c r="F5520" s="499"/>
      <c r="G5520" s="344">
        <v>120.8</v>
      </c>
    </row>
    <row r="5521" spans="1:13" hidden="1" x14ac:dyDescent="0.25">
      <c r="A5521" s="345" t="s">
        <v>2777</v>
      </c>
      <c r="B5521" s="345" t="s">
        <v>300</v>
      </c>
      <c r="C5521" s="346" t="s">
        <v>87</v>
      </c>
      <c r="D5521" s="347">
        <v>250</v>
      </c>
      <c r="E5521" s="503">
        <v>604</v>
      </c>
      <c r="F5521" s="499"/>
      <c r="G5521" s="347">
        <v>241.6</v>
      </c>
    </row>
    <row r="5522" spans="1:13" hidden="1" x14ac:dyDescent="0.25">
      <c r="A5522" s="345" t="s">
        <v>2778</v>
      </c>
      <c r="B5522" s="345" t="s">
        <v>417</v>
      </c>
      <c r="C5522" s="346" t="s">
        <v>418</v>
      </c>
      <c r="D5522" s="347">
        <v>250</v>
      </c>
      <c r="E5522" s="503">
        <v>0</v>
      </c>
      <c r="F5522" s="499"/>
      <c r="G5522" s="347">
        <v>0</v>
      </c>
    </row>
    <row r="5523" spans="1:13" hidden="1" x14ac:dyDescent="0.25">
      <c r="A5523" s="342" t="s">
        <v>324</v>
      </c>
      <c r="B5523" s="342" t="s">
        <v>419</v>
      </c>
      <c r="C5523" s="343" t="s">
        <v>108</v>
      </c>
      <c r="D5523" s="344">
        <v>12250</v>
      </c>
      <c r="E5523" s="502">
        <v>6007.81</v>
      </c>
      <c r="F5523" s="499"/>
      <c r="G5523" s="344">
        <v>49.043346938775507</v>
      </c>
    </row>
    <row r="5524" spans="1:13" hidden="1" x14ac:dyDescent="0.25">
      <c r="A5524" s="345" t="s">
        <v>2779</v>
      </c>
      <c r="B5524" s="345" t="s">
        <v>316</v>
      </c>
      <c r="C5524" s="346" t="s">
        <v>421</v>
      </c>
      <c r="D5524" s="347">
        <v>250</v>
      </c>
      <c r="E5524" s="503">
        <v>0</v>
      </c>
      <c r="F5524" s="499"/>
      <c r="G5524" s="347">
        <v>0</v>
      </c>
    </row>
    <row r="5525" spans="1:13" hidden="1" x14ac:dyDescent="0.25">
      <c r="A5525" s="345" t="s">
        <v>2780</v>
      </c>
      <c r="B5525" s="345" t="s">
        <v>423</v>
      </c>
      <c r="C5525" s="346" t="s">
        <v>90</v>
      </c>
      <c r="D5525" s="347">
        <v>10000</v>
      </c>
      <c r="E5525" s="503">
        <v>6007.81</v>
      </c>
      <c r="F5525" s="499"/>
      <c r="G5525" s="347">
        <v>60.078099999999999</v>
      </c>
    </row>
    <row r="5526" spans="1:13" hidden="1" x14ac:dyDescent="0.25">
      <c r="A5526" s="345" t="s">
        <v>2781</v>
      </c>
      <c r="B5526" s="345" t="s">
        <v>318</v>
      </c>
      <c r="C5526" s="346" t="s">
        <v>425</v>
      </c>
      <c r="D5526" s="347">
        <v>2000</v>
      </c>
      <c r="E5526" s="503">
        <v>0</v>
      </c>
      <c r="F5526" s="499"/>
      <c r="G5526" s="347">
        <v>0</v>
      </c>
    </row>
    <row r="5527" spans="1:13" hidden="1" x14ac:dyDescent="0.25">
      <c r="A5527" s="342" t="s">
        <v>324</v>
      </c>
      <c r="B5527" s="342" t="s">
        <v>429</v>
      </c>
      <c r="C5527" s="343" t="s">
        <v>110</v>
      </c>
      <c r="D5527" s="344">
        <v>750</v>
      </c>
      <c r="E5527" s="502">
        <v>9187.75</v>
      </c>
      <c r="F5527" s="499"/>
      <c r="G5527" s="344">
        <v>1225.0333333333333</v>
      </c>
    </row>
    <row r="5528" spans="1:13" hidden="1" x14ac:dyDescent="0.25">
      <c r="A5528" s="345" t="s">
        <v>2782</v>
      </c>
      <c r="B5528" s="345" t="s">
        <v>431</v>
      </c>
      <c r="C5528" s="346" t="s">
        <v>160</v>
      </c>
      <c r="D5528" s="347">
        <v>500</v>
      </c>
      <c r="E5528" s="503">
        <v>49</v>
      </c>
      <c r="F5528" s="499"/>
      <c r="G5528" s="347">
        <v>9.8000000000000007</v>
      </c>
    </row>
    <row r="5529" spans="1:13" hidden="1" x14ac:dyDescent="0.25">
      <c r="A5529" s="345" t="s">
        <v>2783</v>
      </c>
      <c r="B5529" s="345" t="s">
        <v>439</v>
      </c>
      <c r="C5529" s="346" t="s">
        <v>100</v>
      </c>
      <c r="D5529" s="347">
        <v>250</v>
      </c>
      <c r="E5529" s="503">
        <v>9138.75</v>
      </c>
      <c r="F5529" s="499"/>
      <c r="G5529" s="347">
        <v>3655.5</v>
      </c>
    </row>
    <row r="5530" spans="1:13" hidden="1" x14ac:dyDescent="0.25">
      <c r="A5530" s="342" t="s">
        <v>324</v>
      </c>
      <c r="B5530" s="342" t="s">
        <v>401</v>
      </c>
      <c r="C5530" s="343" t="s">
        <v>104</v>
      </c>
      <c r="D5530" s="344">
        <v>1500</v>
      </c>
      <c r="E5530" s="502">
        <v>1208.42</v>
      </c>
      <c r="F5530" s="499"/>
      <c r="G5530" s="344">
        <v>80.561333333333337</v>
      </c>
    </row>
    <row r="5531" spans="1:13" hidden="1" x14ac:dyDescent="0.25">
      <c r="A5531" s="345" t="s">
        <v>2784</v>
      </c>
      <c r="B5531" s="345" t="s">
        <v>294</v>
      </c>
      <c r="C5531" s="346" t="s">
        <v>101</v>
      </c>
      <c r="D5531" s="347">
        <v>500</v>
      </c>
      <c r="E5531" s="503">
        <v>39.9</v>
      </c>
      <c r="F5531" s="499"/>
      <c r="G5531" s="347">
        <v>7.98</v>
      </c>
    </row>
    <row r="5532" spans="1:13" hidden="1" x14ac:dyDescent="0.25">
      <c r="A5532" s="345" t="s">
        <v>2785</v>
      </c>
      <c r="B5532" s="345" t="s">
        <v>296</v>
      </c>
      <c r="C5532" s="346" t="s">
        <v>104</v>
      </c>
      <c r="D5532" s="347">
        <v>1000</v>
      </c>
      <c r="E5532" s="503">
        <v>1168.52</v>
      </c>
      <c r="F5532" s="499"/>
      <c r="G5532" s="347">
        <v>116.852</v>
      </c>
    </row>
    <row r="5533" spans="1:13" x14ac:dyDescent="0.25">
      <c r="A5533" s="336" t="s">
        <v>352</v>
      </c>
      <c r="B5533" s="336" t="s">
        <v>477</v>
      </c>
      <c r="C5533" s="337" t="s">
        <v>478</v>
      </c>
      <c r="D5533" s="338">
        <v>4000</v>
      </c>
      <c r="E5533" s="498">
        <v>2601.25</v>
      </c>
      <c r="F5533" s="499"/>
      <c r="G5533" s="338">
        <v>65.03125</v>
      </c>
      <c r="L5533" s="498">
        <f t="shared" ref="L5533" si="11">E5533/$L$11</f>
        <v>345.24520538854603</v>
      </c>
      <c r="M5533" s="499"/>
    </row>
    <row r="5534" spans="1:13" x14ac:dyDescent="0.25">
      <c r="A5534" s="339" t="s">
        <v>324</v>
      </c>
      <c r="B5534" s="339" t="s">
        <v>354</v>
      </c>
      <c r="C5534" s="340" t="s">
        <v>24</v>
      </c>
      <c r="D5534" s="341">
        <v>2000</v>
      </c>
      <c r="E5534" s="506">
        <v>420</v>
      </c>
      <c r="F5534" s="499"/>
      <c r="G5534" s="341">
        <v>21</v>
      </c>
    </row>
    <row r="5535" spans="1:13" x14ac:dyDescent="0.25">
      <c r="A5535" s="342" t="s">
        <v>324</v>
      </c>
      <c r="B5535" s="342" t="s">
        <v>366</v>
      </c>
      <c r="C5535" s="343" t="s">
        <v>38</v>
      </c>
      <c r="D5535" s="344">
        <v>2000</v>
      </c>
      <c r="E5535" s="502">
        <v>420</v>
      </c>
      <c r="F5535" s="499"/>
      <c r="G5535" s="344">
        <v>21</v>
      </c>
    </row>
    <row r="5536" spans="1:13" x14ac:dyDescent="0.25">
      <c r="A5536" s="342" t="s">
        <v>324</v>
      </c>
      <c r="B5536" s="342" t="s">
        <v>419</v>
      </c>
      <c r="C5536" s="343" t="s">
        <v>108</v>
      </c>
      <c r="D5536" s="344">
        <v>0</v>
      </c>
      <c r="E5536" s="502">
        <v>0</v>
      </c>
      <c r="F5536" s="499"/>
      <c r="G5536" s="344">
        <v>0</v>
      </c>
    </row>
    <row r="5537" spans="1:7" x14ac:dyDescent="0.25">
      <c r="A5537" s="345" t="s">
        <v>2786</v>
      </c>
      <c r="B5537" s="345" t="s">
        <v>423</v>
      </c>
      <c r="C5537" s="346" t="s">
        <v>90</v>
      </c>
      <c r="D5537" s="347">
        <v>0</v>
      </c>
      <c r="E5537" s="503">
        <v>0</v>
      </c>
      <c r="F5537" s="499"/>
      <c r="G5537" s="347">
        <v>0</v>
      </c>
    </row>
    <row r="5538" spans="1:7" x14ac:dyDescent="0.25">
      <c r="A5538" s="342" t="s">
        <v>324</v>
      </c>
      <c r="B5538" s="342" t="s">
        <v>401</v>
      </c>
      <c r="C5538" s="343" t="s">
        <v>104</v>
      </c>
      <c r="D5538" s="344">
        <v>2000</v>
      </c>
      <c r="E5538" s="502">
        <v>420</v>
      </c>
      <c r="F5538" s="499"/>
      <c r="G5538" s="344">
        <v>21</v>
      </c>
    </row>
    <row r="5539" spans="1:7" x14ac:dyDescent="0.25">
      <c r="A5539" s="345" t="s">
        <v>2787</v>
      </c>
      <c r="B5539" s="345" t="s">
        <v>296</v>
      </c>
      <c r="C5539" s="346" t="s">
        <v>104</v>
      </c>
      <c r="D5539" s="347">
        <v>2000</v>
      </c>
      <c r="E5539" s="503">
        <v>420</v>
      </c>
      <c r="F5539" s="499"/>
      <c r="G5539" s="347">
        <v>21</v>
      </c>
    </row>
    <row r="5540" spans="1:7" x14ac:dyDescent="0.25">
      <c r="A5540" s="342" t="s">
        <v>324</v>
      </c>
      <c r="B5540" s="342" t="s">
        <v>447</v>
      </c>
      <c r="C5540" s="343" t="s">
        <v>164</v>
      </c>
      <c r="D5540" s="344">
        <v>0</v>
      </c>
      <c r="E5540" s="502">
        <v>0</v>
      </c>
      <c r="F5540" s="499"/>
      <c r="G5540" s="344">
        <v>0</v>
      </c>
    </row>
    <row r="5541" spans="1:7" x14ac:dyDescent="0.25">
      <c r="A5541" s="342" t="s">
        <v>324</v>
      </c>
      <c r="B5541" s="342" t="s">
        <v>448</v>
      </c>
      <c r="C5541" s="343" t="s">
        <v>190</v>
      </c>
      <c r="D5541" s="344">
        <v>0</v>
      </c>
      <c r="E5541" s="502">
        <v>0</v>
      </c>
      <c r="F5541" s="499"/>
      <c r="G5541" s="344">
        <v>0</v>
      </c>
    </row>
    <row r="5542" spans="1:7" x14ac:dyDescent="0.25">
      <c r="A5542" s="345" t="s">
        <v>2788</v>
      </c>
      <c r="B5542" s="345" t="s">
        <v>305</v>
      </c>
      <c r="C5542" s="346" t="s">
        <v>2789</v>
      </c>
      <c r="D5542" s="347">
        <v>0</v>
      </c>
      <c r="E5542" s="503">
        <v>0</v>
      </c>
      <c r="F5542" s="499"/>
      <c r="G5542" s="347">
        <v>0</v>
      </c>
    </row>
    <row r="5543" spans="1:7" x14ac:dyDescent="0.25">
      <c r="A5543" s="342" t="s">
        <v>324</v>
      </c>
      <c r="B5543" s="342" t="s">
        <v>1632</v>
      </c>
      <c r="C5543" s="343" t="s">
        <v>167</v>
      </c>
      <c r="D5543" s="344">
        <v>0</v>
      </c>
      <c r="E5543" s="502">
        <v>0</v>
      </c>
      <c r="F5543" s="499"/>
      <c r="G5543" s="344">
        <v>0</v>
      </c>
    </row>
    <row r="5544" spans="1:7" x14ac:dyDescent="0.25">
      <c r="A5544" s="342" t="s">
        <v>324</v>
      </c>
      <c r="B5544" s="342" t="s">
        <v>1749</v>
      </c>
      <c r="C5544" s="343" t="s">
        <v>168</v>
      </c>
      <c r="D5544" s="344">
        <v>0</v>
      </c>
      <c r="E5544" s="502">
        <v>0</v>
      </c>
      <c r="F5544" s="499"/>
      <c r="G5544" s="344">
        <v>0</v>
      </c>
    </row>
    <row r="5545" spans="1:7" x14ac:dyDescent="0.25">
      <c r="A5545" s="345" t="s">
        <v>2790</v>
      </c>
      <c r="B5545" s="345" t="s">
        <v>1751</v>
      </c>
      <c r="C5545" s="346" t="s">
        <v>104</v>
      </c>
      <c r="D5545" s="347">
        <v>0</v>
      </c>
      <c r="E5545" s="503">
        <v>0</v>
      </c>
      <c r="F5545" s="499"/>
      <c r="G5545" s="347">
        <v>0</v>
      </c>
    </row>
    <row r="5546" spans="1:7" x14ac:dyDescent="0.25">
      <c r="A5546" s="339" t="s">
        <v>324</v>
      </c>
      <c r="B5546" s="339" t="s">
        <v>1163</v>
      </c>
      <c r="C5546" s="340" t="s">
        <v>26</v>
      </c>
      <c r="D5546" s="341">
        <v>2000</v>
      </c>
      <c r="E5546" s="506">
        <v>2181.25</v>
      </c>
      <c r="F5546" s="499"/>
      <c r="G5546" s="341">
        <v>109.0625</v>
      </c>
    </row>
    <row r="5547" spans="1:7" x14ac:dyDescent="0.25">
      <c r="A5547" s="342" t="s">
        <v>324</v>
      </c>
      <c r="B5547" s="342" t="s">
        <v>1164</v>
      </c>
      <c r="C5547" s="343" t="s">
        <v>1165</v>
      </c>
      <c r="D5547" s="344">
        <v>2000</v>
      </c>
      <c r="E5547" s="502">
        <v>2181.25</v>
      </c>
      <c r="F5547" s="499"/>
      <c r="G5547" s="344">
        <v>109.0625</v>
      </c>
    </row>
    <row r="5548" spans="1:7" x14ac:dyDescent="0.25">
      <c r="A5548" s="342" t="s">
        <v>324</v>
      </c>
      <c r="B5548" s="342" t="s">
        <v>2576</v>
      </c>
      <c r="C5548" s="343" t="s">
        <v>171</v>
      </c>
      <c r="D5548" s="344">
        <v>2000</v>
      </c>
      <c r="E5548" s="502">
        <v>2181.25</v>
      </c>
      <c r="F5548" s="499"/>
      <c r="G5548" s="344">
        <v>109.0625</v>
      </c>
    </row>
    <row r="5549" spans="1:7" x14ac:dyDescent="0.25">
      <c r="A5549" s="345" t="s">
        <v>2791</v>
      </c>
      <c r="B5549" s="345" t="s">
        <v>306</v>
      </c>
      <c r="C5549" s="346" t="s">
        <v>173</v>
      </c>
      <c r="D5549" s="347">
        <v>2000</v>
      </c>
      <c r="E5549" s="503">
        <v>2181.25</v>
      </c>
      <c r="F5549" s="499"/>
      <c r="G5549" s="347">
        <v>109.0625</v>
      </c>
    </row>
    <row r="5550" spans="1:7" hidden="1" x14ac:dyDescent="0.25">
      <c r="A5550" s="336" t="s">
        <v>352</v>
      </c>
      <c r="B5550" s="336" t="s">
        <v>498</v>
      </c>
      <c r="C5550" s="337" t="s">
        <v>499</v>
      </c>
      <c r="D5550" s="338">
        <v>2000</v>
      </c>
      <c r="E5550" s="498">
        <v>300</v>
      </c>
      <c r="F5550" s="499"/>
      <c r="G5550" s="338">
        <v>15</v>
      </c>
    </row>
    <row r="5551" spans="1:7" hidden="1" x14ac:dyDescent="0.25">
      <c r="A5551" s="339" t="s">
        <v>324</v>
      </c>
      <c r="B5551" s="339" t="s">
        <v>354</v>
      </c>
      <c r="C5551" s="340" t="s">
        <v>24</v>
      </c>
      <c r="D5551" s="341">
        <v>2000</v>
      </c>
      <c r="E5551" s="506">
        <v>300</v>
      </c>
      <c r="F5551" s="499"/>
      <c r="G5551" s="341">
        <v>15</v>
      </c>
    </row>
    <row r="5552" spans="1:7" hidden="1" x14ac:dyDescent="0.25">
      <c r="A5552" s="342" t="s">
        <v>324</v>
      </c>
      <c r="B5552" s="342" t="s">
        <v>366</v>
      </c>
      <c r="C5552" s="343" t="s">
        <v>38</v>
      </c>
      <c r="D5552" s="344">
        <v>2000</v>
      </c>
      <c r="E5552" s="502">
        <v>300</v>
      </c>
      <c r="F5552" s="499"/>
      <c r="G5552" s="344">
        <v>15</v>
      </c>
    </row>
    <row r="5553" spans="1:7" hidden="1" x14ac:dyDescent="0.25">
      <c r="A5553" s="342" t="s">
        <v>324</v>
      </c>
      <c r="B5553" s="342" t="s">
        <v>419</v>
      </c>
      <c r="C5553" s="343" t="s">
        <v>108</v>
      </c>
      <c r="D5553" s="344">
        <v>1000</v>
      </c>
      <c r="E5553" s="502">
        <v>0</v>
      </c>
      <c r="F5553" s="499"/>
      <c r="G5553" s="344">
        <v>0</v>
      </c>
    </row>
    <row r="5554" spans="1:7" hidden="1" x14ac:dyDescent="0.25">
      <c r="A5554" s="345" t="s">
        <v>2792</v>
      </c>
      <c r="B5554" s="345" t="s">
        <v>423</v>
      </c>
      <c r="C5554" s="346" t="s">
        <v>90</v>
      </c>
      <c r="D5554" s="347">
        <v>1000</v>
      </c>
      <c r="E5554" s="503">
        <v>0</v>
      </c>
      <c r="F5554" s="499"/>
      <c r="G5554" s="347">
        <v>0</v>
      </c>
    </row>
    <row r="5555" spans="1:7" hidden="1" x14ac:dyDescent="0.25">
      <c r="A5555" s="342" t="s">
        <v>324</v>
      </c>
      <c r="B5555" s="342" t="s">
        <v>401</v>
      </c>
      <c r="C5555" s="343" t="s">
        <v>104</v>
      </c>
      <c r="D5555" s="344">
        <v>1000</v>
      </c>
      <c r="E5555" s="502">
        <v>300</v>
      </c>
      <c r="F5555" s="499"/>
      <c r="G5555" s="344">
        <v>30</v>
      </c>
    </row>
    <row r="5556" spans="1:7" hidden="1" x14ac:dyDescent="0.25">
      <c r="A5556" s="345" t="s">
        <v>2793</v>
      </c>
      <c r="B5556" s="345" t="s">
        <v>296</v>
      </c>
      <c r="C5556" s="346" t="s">
        <v>104</v>
      </c>
      <c r="D5556" s="347">
        <v>1000</v>
      </c>
      <c r="E5556" s="503">
        <v>300</v>
      </c>
      <c r="F5556" s="499"/>
      <c r="G5556" s="347">
        <v>30</v>
      </c>
    </row>
    <row r="5557" spans="1:7" hidden="1" x14ac:dyDescent="0.25">
      <c r="A5557" s="336" t="s">
        <v>352</v>
      </c>
      <c r="B5557" s="336" t="s">
        <v>541</v>
      </c>
      <c r="C5557" s="337" t="s">
        <v>542</v>
      </c>
      <c r="D5557" s="338">
        <v>64091.5</v>
      </c>
      <c r="E5557" s="498">
        <v>39457.919999999998</v>
      </c>
      <c r="F5557" s="499"/>
      <c r="G5557" s="338">
        <v>61.5649813157751</v>
      </c>
    </row>
    <row r="5558" spans="1:7" hidden="1" x14ac:dyDescent="0.25">
      <c r="A5558" s="339" t="s">
        <v>324</v>
      </c>
      <c r="B5558" s="339" t="s">
        <v>354</v>
      </c>
      <c r="C5558" s="340" t="s">
        <v>24</v>
      </c>
      <c r="D5558" s="341">
        <v>64091.5</v>
      </c>
      <c r="E5558" s="506">
        <v>39457.919999999998</v>
      </c>
      <c r="F5558" s="499"/>
      <c r="G5558" s="341">
        <v>61.5649813157751</v>
      </c>
    </row>
    <row r="5559" spans="1:7" hidden="1" x14ac:dyDescent="0.25">
      <c r="A5559" s="342" t="s">
        <v>324</v>
      </c>
      <c r="B5559" s="342" t="s">
        <v>366</v>
      </c>
      <c r="C5559" s="343" t="s">
        <v>38</v>
      </c>
      <c r="D5559" s="344">
        <v>64091.5</v>
      </c>
      <c r="E5559" s="502">
        <v>39457.919999999998</v>
      </c>
      <c r="F5559" s="499"/>
      <c r="G5559" s="344">
        <v>61.5649813157751</v>
      </c>
    </row>
    <row r="5560" spans="1:7" hidden="1" x14ac:dyDescent="0.25">
      <c r="A5560" s="342" t="s">
        <v>324</v>
      </c>
      <c r="B5560" s="342" t="s">
        <v>367</v>
      </c>
      <c r="C5560" s="343" t="s">
        <v>138</v>
      </c>
      <c r="D5560" s="344">
        <v>5000</v>
      </c>
      <c r="E5560" s="502">
        <v>0</v>
      </c>
      <c r="F5560" s="499"/>
      <c r="G5560" s="344">
        <v>0</v>
      </c>
    </row>
    <row r="5561" spans="1:7" hidden="1" x14ac:dyDescent="0.25">
      <c r="A5561" s="345" t="s">
        <v>2794</v>
      </c>
      <c r="B5561" s="345" t="s">
        <v>300</v>
      </c>
      <c r="C5561" s="346" t="s">
        <v>87</v>
      </c>
      <c r="D5561" s="347">
        <v>5000</v>
      </c>
      <c r="E5561" s="503">
        <v>0</v>
      </c>
      <c r="F5561" s="499"/>
      <c r="G5561" s="347">
        <v>0</v>
      </c>
    </row>
    <row r="5562" spans="1:7" hidden="1" x14ac:dyDescent="0.25">
      <c r="A5562" s="342" t="s">
        <v>324</v>
      </c>
      <c r="B5562" s="342" t="s">
        <v>419</v>
      </c>
      <c r="C5562" s="343" t="s">
        <v>108</v>
      </c>
      <c r="D5562" s="344">
        <v>23091.5</v>
      </c>
      <c r="E5562" s="502">
        <v>23091.5</v>
      </c>
      <c r="F5562" s="499"/>
      <c r="G5562" s="344">
        <v>100</v>
      </c>
    </row>
    <row r="5563" spans="1:7" hidden="1" x14ac:dyDescent="0.25">
      <c r="A5563" s="345" t="s">
        <v>2795</v>
      </c>
      <c r="B5563" s="345" t="s">
        <v>423</v>
      </c>
      <c r="C5563" s="346" t="s">
        <v>90</v>
      </c>
      <c r="D5563" s="347">
        <v>23091.5</v>
      </c>
      <c r="E5563" s="503">
        <v>23091.5</v>
      </c>
      <c r="F5563" s="499"/>
      <c r="G5563" s="347">
        <v>100</v>
      </c>
    </row>
    <row r="5564" spans="1:7" hidden="1" x14ac:dyDescent="0.25">
      <c r="A5564" s="342" t="s">
        <v>324</v>
      </c>
      <c r="B5564" s="342" t="s">
        <v>429</v>
      </c>
      <c r="C5564" s="343" t="s">
        <v>110</v>
      </c>
      <c r="D5564" s="344">
        <v>26000</v>
      </c>
      <c r="E5564" s="502">
        <v>13708.84</v>
      </c>
      <c r="F5564" s="499"/>
      <c r="G5564" s="344">
        <v>52.726307692307692</v>
      </c>
    </row>
    <row r="5565" spans="1:7" hidden="1" x14ac:dyDescent="0.25">
      <c r="A5565" s="345" t="s">
        <v>2796</v>
      </c>
      <c r="B5565" s="345" t="s">
        <v>431</v>
      </c>
      <c r="C5565" s="346" t="s">
        <v>160</v>
      </c>
      <c r="D5565" s="347">
        <v>16000</v>
      </c>
      <c r="E5565" s="503">
        <v>13708.84</v>
      </c>
      <c r="F5565" s="499"/>
      <c r="G5565" s="347">
        <v>85.680250000000001</v>
      </c>
    </row>
    <row r="5566" spans="1:7" hidden="1" x14ac:dyDescent="0.25">
      <c r="A5566" s="345" t="s">
        <v>2797</v>
      </c>
      <c r="B5566" s="345" t="s">
        <v>439</v>
      </c>
      <c r="C5566" s="346" t="s">
        <v>100</v>
      </c>
      <c r="D5566" s="347">
        <v>10000</v>
      </c>
      <c r="E5566" s="503">
        <v>0</v>
      </c>
      <c r="F5566" s="499"/>
      <c r="G5566" s="347">
        <v>0</v>
      </c>
    </row>
    <row r="5567" spans="1:7" hidden="1" x14ac:dyDescent="0.25">
      <c r="A5567" s="342" t="s">
        <v>324</v>
      </c>
      <c r="B5567" s="342" t="s">
        <v>401</v>
      </c>
      <c r="C5567" s="343" t="s">
        <v>104</v>
      </c>
      <c r="D5567" s="344">
        <v>10000</v>
      </c>
      <c r="E5567" s="502">
        <v>2657.58</v>
      </c>
      <c r="F5567" s="499"/>
      <c r="G5567" s="344">
        <v>26.575800000000001</v>
      </c>
    </row>
    <row r="5568" spans="1:7" hidden="1" x14ac:dyDescent="0.25">
      <c r="A5568" s="345" t="s">
        <v>2798</v>
      </c>
      <c r="B5568" s="345" t="s">
        <v>294</v>
      </c>
      <c r="C5568" s="346" t="s">
        <v>101</v>
      </c>
      <c r="D5568" s="347">
        <v>0</v>
      </c>
      <c r="E5568" s="503">
        <v>0</v>
      </c>
      <c r="F5568" s="499"/>
      <c r="G5568" s="347">
        <v>0</v>
      </c>
    </row>
    <row r="5569" spans="1:7" hidden="1" x14ac:dyDescent="0.25">
      <c r="A5569" s="345" t="s">
        <v>2799</v>
      </c>
      <c r="B5569" s="345" t="s">
        <v>296</v>
      </c>
      <c r="C5569" s="346" t="s">
        <v>104</v>
      </c>
      <c r="D5569" s="347">
        <v>10000</v>
      </c>
      <c r="E5569" s="503">
        <v>2657.58</v>
      </c>
      <c r="F5569" s="499"/>
      <c r="G5569" s="347">
        <v>26.575800000000001</v>
      </c>
    </row>
    <row r="5570" spans="1:7" hidden="1" x14ac:dyDescent="0.25">
      <c r="A5570" s="336" t="s">
        <v>352</v>
      </c>
      <c r="B5570" s="336" t="s">
        <v>569</v>
      </c>
      <c r="C5570" s="337" t="s">
        <v>570</v>
      </c>
      <c r="D5570" s="338">
        <v>22750</v>
      </c>
      <c r="E5570" s="498">
        <v>14243.01</v>
      </c>
      <c r="F5570" s="499"/>
      <c r="G5570" s="338">
        <v>62.606637362637365</v>
      </c>
    </row>
    <row r="5571" spans="1:7" hidden="1" x14ac:dyDescent="0.25">
      <c r="A5571" s="339" t="s">
        <v>324</v>
      </c>
      <c r="B5571" s="339" t="s">
        <v>354</v>
      </c>
      <c r="C5571" s="340" t="s">
        <v>24</v>
      </c>
      <c r="D5571" s="341">
        <v>22750</v>
      </c>
      <c r="E5571" s="506">
        <v>14243.01</v>
      </c>
      <c r="F5571" s="499"/>
      <c r="G5571" s="341">
        <v>62.606637362637365</v>
      </c>
    </row>
    <row r="5572" spans="1:7" hidden="1" x14ac:dyDescent="0.25">
      <c r="A5572" s="342" t="s">
        <v>324</v>
      </c>
      <c r="B5572" s="342" t="s">
        <v>366</v>
      </c>
      <c r="C5572" s="343" t="s">
        <v>38</v>
      </c>
      <c r="D5572" s="344">
        <v>22750</v>
      </c>
      <c r="E5572" s="502">
        <v>13922.14</v>
      </c>
      <c r="F5572" s="499"/>
      <c r="G5572" s="344">
        <v>61.196219780219778</v>
      </c>
    </row>
    <row r="5573" spans="1:7" hidden="1" x14ac:dyDescent="0.25">
      <c r="A5573" s="342" t="s">
        <v>324</v>
      </c>
      <c r="B5573" s="342" t="s">
        <v>367</v>
      </c>
      <c r="C5573" s="343" t="s">
        <v>138</v>
      </c>
      <c r="D5573" s="344">
        <v>0</v>
      </c>
      <c r="E5573" s="502">
        <v>1020</v>
      </c>
      <c r="F5573" s="499"/>
      <c r="G5573" s="344">
        <v>0</v>
      </c>
    </row>
    <row r="5574" spans="1:7" hidden="1" x14ac:dyDescent="0.25">
      <c r="A5574" s="345" t="s">
        <v>2800</v>
      </c>
      <c r="B5574" s="345" t="s">
        <v>300</v>
      </c>
      <c r="C5574" s="346" t="s">
        <v>87</v>
      </c>
      <c r="D5574" s="347">
        <v>0</v>
      </c>
      <c r="E5574" s="503">
        <v>1020</v>
      </c>
      <c r="F5574" s="499"/>
      <c r="G5574" s="347">
        <v>0</v>
      </c>
    </row>
    <row r="5575" spans="1:7" hidden="1" x14ac:dyDescent="0.25">
      <c r="A5575" s="342" t="s">
        <v>324</v>
      </c>
      <c r="B5575" s="342" t="s">
        <v>419</v>
      </c>
      <c r="C5575" s="343" t="s">
        <v>108</v>
      </c>
      <c r="D5575" s="344">
        <v>13900</v>
      </c>
      <c r="E5575" s="502">
        <v>9218.24</v>
      </c>
      <c r="F5575" s="499"/>
      <c r="G5575" s="344">
        <v>66.318273381294958</v>
      </c>
    </row>
    <row r="5576" spans="1:7" hidden="1" x14ac:dyDescent="0.25">
      <c r="A5576" s="345" t="s">
        <v>2801</v>
      </c>
      <c r="B5576" s="345" t="s">
        <v>316</v>
      </c>
      <c r="C5576" s="346" t="s">
        <v>421</v>
      </c>
      <c r="D5576" s="347">
        <v>2400</v>
      </c>
      <c r="E5576" s="503">
        <v>2094.7199999999998</v>
      </c>
      <c r="F5576" s="499"/>
      <c r="G5576" s="347">
        <v>87.28</v>
      </c>
    </row>
    <row r="5577" spans="1:7" hidden="1" x14ac:dyDescent="0.25">
      <c r="A5577" s="345" t="s">
        <v>2802</v>
      </c>
      <c r="B5577" s="345" t="s">
        <v>317</v>
      </c>
      <c r="C5577" s="346" t="s">
        <v>193</v>
      </c>
      <c r="D5577" s="347">
        <v>500</v>
      </c>
      <c r="E5577" s="503">
        <v>0</v>
      </c>
      <c r="F5577" s="499"/>
      <c r="G5577" s="347">
        <v>0</v>
      </c>
    </row>
    <row r="5578" spans="1:7" hidden="1" x14ac:dyDescent="0.25">
      <c r="A5578" s="345" t="s">
        <v>2803</v>
      </c>
      <c r="B5578" s="345" t="s">
        <v>423</v>
      </c>
      <c r="C5578" s="346" t="s">
        <v>90</v>
      </c>
      <c r="D5578" s="347">
        <v>6000</v>
      </c>
      <c r="E5578" s="503">
        <v>6613.75</v>
      </c>
      <c r="F5578" s="499"/>
      <c r="G5578" s="347">
        <v>110.22916666666667</v>
      </c>
    </row>
    <row r="5579" spans="1:7" hidden="1" x14ac:dyDescent="0.25">
      <c r="A5579" s="345" t="s">
        <v>2804</v>
      </c>
      <c r="B5579" s="345" t="s">
        <v>303</v>
      </c>
      <c r="C5579" s="346" t="s">
        <v>975</v>
      </c>
      <c r="D5579" s="347">
        <v>2000</v>
      </c>
      <c r="E5579" s="503">
        <v>449.97</v>
      </c>
      <c r="F5579" s="499"/>
      <c r="G5579" s="347">
        <v>22.4985</v>
      </c>
    </row>
    <row r="5580" spans="1:7" hidden="1" x14ac:dyDescent="0.25">
      <c r="A5580" s="345" t="s">
        <v>2805</v>
      </c>
      <c r="B5580" s="345" t="s">
        <v>318</v>
      </c>
      <c r="C5580" s="346" t="s">
        <v>425</v>
      </c>
      <c r="D5580" s="347">
        <v>2000</v>
      </c>
      <c r="E5580" s="503">
        <v>0</v>
      </c>
      <c r="F5580" s="499"/>
      <c r="G5580" s="347">
        <v>0</v>
      </c>
    </row>
    <row r="5581" spans="1:7" hidden="1" x14ac:dyDescent="0.25">
      <c r="A5581" s="345" t="s">
        <v>2806</v>
      </c>
      <c r="B5581" s="345" t="s">
        <v>427</v>
      </c>
      <c r="C5581" s="346" t="s">
        <v>428</v>
      </c>
      <c r="D5581" s="347">
        <v>0</v>
      </c>
      <c r="E5581" s="503">
        <v>0</v>
      </c>
      <c r="F5581" s="499"/>
      <c r="G5581" s="347">
        <v>0</v>
      </c>
    </row>
    <row r="5582" spans="1:7" hidden="1" x14ac:dyDescent="0.25">
      <c r="A5582" s="345" t="s">
        <v>2807</v>
      </c>
      <c r="B5582" s="345" t="s">
        <v>427</v>
      </c>
      <c r="C5582" s="346" t="s">
        <v>428</v>
      </c>
      <c r="D5582" s="347">
        <v>1000</v>
      </c>
      <c r="E5582" s="503">
        <v>59.8</v>
      </c>
      <c r="F5582" s="499"/>
      <c r="G5582" s="347">
        <v>5.98</v>
      </c>
    </row>
    <row r="5583" spans="1:7" hidden="1" x14ac:dyDescent="0.25">
      <c r="A5583" s="342" t="s">
        <v>324</v>
      </c>
      <c r="B5583" s="342" t="s">
        <v>429</v>
      </c>
      <c r="C5583" s="343" t="s">
        <v>110</v>
      </c>
      <c r="D5583" s="344">
        <v>7850</v>
      </c>
      <c r="E5583" s="502">
        <v>2961.75</v>
      </c>
      <c r="F5583" s="499"/>
      <c r="G5583" s="344">
        <v>37.729299363057322</v>
      </c>
    </row>
    <row r="5584" spans="1:7" hidden="1" x14ac:dyDescent="0.25">
      <c r="A5584" s="345" t="s">
        <v>2808</v>
      </c>
      <c r="B5584" s="345" t="s">
        <v>431</v>
      </c>
      <c r="C5584" s="346" t="s">
        <v>160</v>
      </c>
      <c r="D5584" s="347">
        <v>100</v>
      </c>
      <c r="E5584" s="503">
        <v>215.5</v>
      </c>
      <c r="F5584" s="499"/>
      <c r="G5584" s="347">
        <v>215.5</v>
      </c>
    </row>
    <row r="5585" spans="1:7" hidden="1" x14ac:dyDescent="0.25">
      <c r="A5585" s="345" t="s">
        <v>2809</v>
      </c>
      <c r="B5585" s="345" t="s">
        <v>304</v>
      </c>
      <c r="C5585" s="346" t="s">
        <v>1083</v>
      </c>
      <c r="D5585" s="347">
        <v>3000</v>
      </c>
      <c r="E5585" s="503">
        <v>0</v>
      </c>
      <c r="F5585" s="499"/>
      <c r="G5585" s="347">
        <v>0</v>
      </c>
    </row>
    <row r="5586" spans="1:7" hidden="1" x14ac:dyDescent="0.25">
      <c r="A5586" s="345" t="s">
        <v>2810</v>
      </c>
      <c r="B5586" s="345" t="s">
        <v>433</v>
      </c>
      <c r="C5586" s="346" t="s">
        <v>95</v>
      </c>
      <c r="D5586" s="347">
        <v>2000</v>
      </c>
      <c r="E5586" s="503">
        <v>1112.5</v>
      </c>
      <c r="F5586" s="499"/>
      <c r="G5586" s="347">
        <v>55.625</v>
      </c>
    </row>
    <row r="5587" spans="1:7" hidden="1" x14ac:dyDescent="0.25">
      <c r="A5587" s="345" t="s">
        <v>2811</v>
      </c>
      <c r="B5587" s="345" t="s">
        <v>436</v>
      </c>
      <c r="C5587" s="346" t="s">
        <v>98</v>
      </c>
      <c r="D5587" s="347">
        <v>500</v>
      </c>
      <c r="E5587" s="503">
        <v>1633.75</v>
      </c>
      <c r="F5587" s="499"/>
      <c r="G5587" s="347">
        <v>326.75</v>
      </c>
    </row>
    <row r="5588" spans="1:7" hidden="1" x14ac:dyDescent="0.25">
      <c r="A5588" s="345" t="s">
        <v>2812</v>
      </c>
      <c r="B5588" s="345" t="s">
        <v>302</v>
      </c>
      <c r="C5588" s="346" t="s">
        <v>99</v>
      </c>
      <c r="D5588" s="347">
        <v>1250</v>
      </c>
      <c r="E5588" s="503">
        <v>0</v>
      </c>
      <c r="F5588" s="499"/>
      <c r="G5588" s="347">
        <v>0</v>
      </c>
    </row>
    <row r="5589" spans="1:7" hidden="1" x14ac:dyDescent="0.25">
      <c r="A5589" s="345" t="s">
        <v>2813</v>
      </c>
      <c r="B5589" s="345" t="s">
        <v>439</v>
      </c>
      <c r="C5589" s="346" t="s">
        <v>100</v>
      </c>
      <c r="D5589" s="347">
        <v>1000</v>
      </c>
      <c r="E5589" s="503">
        <v>0</v>
      </c>
      <c r="F5589" s="499"/>
      <c r="G5589" s="347">
        <v>0</v>
      </c>
    </row>
    <row r="5590" spans="1:7" hidden="1" x14ac:dyDescent="0.25">
      <c r="A5590" s="342" t="s">
        <v>324</v>
      </c>
      <c r="B5590" s="342" t="s">
        <v>401</v>
      </c>
      <c r="C5590" s="343" t="s">
        <v>104</v>
      </c>
      <c r="D5590" s="344">
        <v>1000</v>
      </c>
      <c r="E5590" s="502">
        <v>722.15</v>
      </c>
      <c r="F5590" s="499"/>
      <c r="G5590" s="344">
        <v>72.215000000000003</v>
      </c>
    </row>
    <row r="5591" spans="1:7" hidden="1" x14ac:dyDescent="0.25">
      <c r="A5591" s="345" t="s">
        <v>2814</v>
      </c>
      <c r="B5591" s="345" t="s">
        <v>296</v>
      </c>
      <c r="C5591" s="346" t="s">
        <v>104</v>
      </c>
      <c r="D5591" s="347">
        <v>1000</v>
      </c>
      <c r="E5591" s="503">
        <v>722.15</v>
      </c>
      <c r="F5591" s="499"/>
      <c r="G5591" s="347">
        <v>72.215000000000003</v>
      </c>
    </row>
    <row r="5592" spans="1:7" hidden="1" x14ac:dyDescent="0.25">
      <c r="A5592" s="342" t="s">
        <v>324</v>
      </c>
      <c r="B5592" s="342" t="s">
        <v>447</v>
      </c>
      <c r="C5592" s="343" t="s">
        <v>164</v>
      </c>
      <c r="D5592" s="344">
        <v>0</v>
      </c>
      <c r="E5592" s="502">
        <v>320.87</v>
      </c>
      <c r="F5592" s="499"/>
      <c r="G5592" s="344">
        <v>0</v>
      </c>
    </row>
    <row r="5593" spans="1:7" hidden="1" x14ac:dyDescent="0.25">
      <c r="A5593" s="342" t="s">
        <v>324</v>
      </c>
      <c r="B5593" s="342" t="s">
        <v>448</v>
      </c>
      <c r="C5593" s="343" t="s">
        <v>190</v>
      </c>
      <c r="D5593" s="344">
        <v>0</v>
      </c>
      <c r="E5593" s="502">
        <v>320.87</v>
      </c>
      <c r="F5593" s="499"/>
      <c r="G5593" s="344">
        <v>0</v>
      </c>
    </row>
    <row r="5594" spans="1:7" hidden="1" x14ac:dyDescent="0.25">
      <c r="A5594" s="345" t="s">
        <v>2815</v>
      </c>
      <c r="B5594" s="345" t="s">
        <v>293</v>
      </c>
      <c r="C5594" s="346" t="s">
        <v>2816</v>
      </c>
      <c r="D5594" s="347">
        <v>0</v>
      </c>
      <c r="E5594" s="503">
        <v>320.87</v>
      </c>
      <c r="F5594" s="499"/>
      <c r="G5594" s="347">
        <v>0</v>
      </c>
    </row>
    <row r="5595" spans="1:7" hidden="1" x14ac:dyDescent="0.25">
      <c r="A5595" s="336" t="s">
        <v>352</v>
      </c>
      <c r="B5595" s="336" t="s">
        <v>611</v>
      </c>
      <c r="C5595" s="337" t="s">
        <v>612</v>
      </c>
      <c r="D5595" s="338">
        <v>25700</v>
      </c>
      <c r="E5595" s="498">
        <v>11914.62</v>
      </c>
      <c r="F5595" s="499"/>
      <c r="G5595" s="338">
        <v>46.360389105058367</v>
      </c>
    </row>
    <row r="5596" spans="1:7" hidden="1" x14ac:dyDescent="0.25">
      <c r="A5596" s="339" t="s">
        <v>324</v>
      </c>
      <c r="B5596" s="339" t="s">
        <v>354</v>
      </c>
      <c r="C5596" s="340" t="s">
        <v>24</v>
      </c>
      <c r="D5596" s="341">
        <v>25700</v>
      </c>
      <c r="E5596" s="506">
        <v>11914.62</v>
      </c>
      <c r="F5596" s="499"/>
      <c r="G5596" s="341">
        <v>46.360389105058367</v>
      </c>
    </row>
    <row r="5597" spans="1:7" hidden="1" x14ac:dyDescent="0.25">
      <c r="A5597" s="342" t="s">
        <v>324</v>
      </c>
      <c r="B5597" s="342" t="s">
        <v>366</v>
      </c>
      <c r="C5597" s="343" t="s">
        <v>38</v>
      </c>
      <c r="D5597" s="344">
        <v>25650</v>
      </c>
      <c r="E5597" s="502">
        <v>11914.62</v>
      </c>
      <c r="F5597" s="499"/>
      <c r="G5597" s="344">
        <v>46.450760233918132</v>
      </c>
    </row>
    <row r="5598" spans="1:7" hidden="1" x14ac:dyDescent="0.25">
      <c r="A5598" s="342" t="s">
        <v>324</v>
      </c>
      <c r="B5598" s="342" t="s">
        <v>367</v>
      </c>
      <c r="C5598" s="343" t="s">
        <v>138</v>
      </c>
      <c r="D5598" s="344">
        <v>1500.27</v>
      </c>
      <c r="E5598" s="502">
        <v>944</v>
      </c>
      <c r="F5598" s="499"/>
      <c r="G5598" s="344">
        <v>62.92200737200637</v>
      </c>
    </row>
    <row r="5599" spans="1:7" hidden="1" x14ac:dyDescent="0.25">
      <c r="A5599" s="345" t="s">
        <v>2817</v>
      </c>
      <c r="B5599" s="345" t="s">
        <v>300</v>
      </c>
      <c r="C5599" s="346" t="s">
        <v>87</v>
      </c>
      <c r="D5599" s="347">
        <v>914.27</v>
      </c>
      <c r="E5599" s="503">
        <v>944</v>
      </c>
      <c r="F5599" s="499"/>
      <c r="G5599" s="347">
        <v>103.25177463987663</v>
      </c>
    </row>
    <row r="5600" spans="1:7" hidden="1" x14ac:dyDescent="0.25">
      <c r="A5600" s="345" t="s">
        <v>2818</v>
      </c>
      <c r="B5600" s="345" t="s">
        <v>415</v>
      </c>
      <c r="C5600" s="346" t="s">
        <v>88</v>
      </c>
      <c r="D5600" s="347">
        <v>586</v>
      </c>
      <c r="E5600" s="503">
        <v>0</v>
      </c>
      <c r="F5600" s="499"/>
      <c r="G5600" s="347">
        <v>0</v>
      </c>
    </row>
    <row r="5601" spans="1:7" hidden="1" x14ac:dyDescent="0.25">
      <c r="A5601" s="342" t="s">
        <v>324</v>
      </c>
      <c r="B5601" s="342" t="s">
        <v>419</v>
      </c>
      <c r="C5601" s="343" t="s">
        <v>108</v>
      </c>
      <c r="D5601" s="344">
        <v>18064</v>
      </c>
      <c r="E5601" s="502">
        <v>5478.38</v>
      </c>
      <c r="F5601" s="499"/>
      <c r="G5601" s="344">
        <v>30.327612931798051</v>
      </c>
    </row>
    <row r="5602" spans="1:7" hidden="1" x14ac:dyDescent="0.25">
      <c r="A5602" s="345" t="s">
        <v>2819</v>
      </c>
      <c r="B5602" s="345" t="s">
        <v>316</v>
      </c>
      <c r="C5602" s="346" t="s">
        <v>421</v>
      </c>
      <c r="D5602" s="347">
        <v>7000</v>
      </c>
      <c r="E5602" s="503">
        <v>0</v>
      </c>
      <c r="F5602" s="499"/>
      <c r="G5602" s="347">
        <v>0</v>
      </c>
    </row>
    <row r="5603" spans="1:7" hidden="1" x14ac:dyDescent="0.25">
      <c r="A5603" s="345" t="s">
        <v>2820</v>
      </c>
      <c r="B5603" s="345" t="s">
        <v>317</v>
      </c>
      <c r="C5603" s="346" t="s">
        <v>193</v>
      </c>
      <c r="D5603" s="347">
        <v>50</v>
      </c>
      <c r="E5603" s="503">
        <v>5.59</v>
      </c>
      <c r="F5603" s="499"/>
      <c r="G5603" s="347">
        <v>11.18</v>
      </c>
    </row>
    <row r="5604" spans="1:7" hidden="1" x14ac:dyDescent="0.25">
      <c r="A5604" s="345" t="s">
        <v>2821</v>
      </c>
      <c r="B5604" s="345" t="s">
        <v>423</v>
      </c>
      <c r="C5604" s="346" t="s">
        <v>90</v>
      </c>
      <c r="D5604" s="347">
        <v>7000</v>
      </c>
      <c r="E5604" s="503">
        <v>3818.17</v>
      </c>
      <c r="F5604" s="499"/>
      <c r="G5604" s="347">
        <v>54.545285714285711</v>
      </c>
    </row>
    <row r="5605" spans="1:7" hidden="1" x14ac:dyDescent="0.25">
      <c r="A5605" s="345" t="s">
        <v>2822</v>
      </c>
      <c r="B5605" s="345" t="s">
        <v>303</v>
      </c>
      <c r="C5605" s="346" t="s">
        <v>975</v>
      </c>
      <c r="D5605" s="347">
        <v>2514</v>
      </c>
      <c r="E5605" s="503">
        <v>0</v>
      </c>
      <c r="F5605" s="499"/>
      <c r="G5605" s="347">
        <v>0</v>
      </c>
    </row>
    <row r="5606" spans="1:7" hidden="1" x14ac:dyDescent="0.25">
      <c r="A5606" s="345" t="s">
        <v>2823</v>
      </c>
      <c r="B5606" s="345" t="s">
        <v>318</v>
      </c>
      <c r="C5606" s="346" t="s">
        <v>425</v>
      </c>
      <c r="D5606" s="347">
        <v>1000</v>
      </c>
      <c r="E5606" s="503">
        <v>1654.62</v>
      </c>
      <c r="F5606" s="499"/>
      <c r="G5606" s="347">
        <v>165.46199999999999</v>
      </c>
    </row>
    <row r="5607" spans="1:7" hidden="1" x14ac:dyDescent="0.25">
      <c r="A5607" s="345" t="s">
        <v>2824</v>
      </c>
      <c r="B5607" s="345" t="s">
        <v>427</v>
      </c>
      <c r="C5607" s="346" t="s">
        <v>428</v>
      </c>
      <c r="D5607" s="347">
        <v>500</v>
      </c>
      <c r="E5607" s="503">
        <v>0</v>
      </c>
      <c r="F5607" s="499"/>
      <c r="G5607" s="347">
        <v>0</v>
      </c>
    </row>
    <row r="5608" spans="1:7" hidden="1" x14ac:dyDescent="0.25">
      <c r="A5608" s="342" t="s">
        <v>324</v>
      </c>
      <c r="B5608" s="342" t="s">
        <v>429</v>
      </c>
      <c r="C5608" s="343" t="s">
        <v>110</v>
      </c>
      <c r="D5608" s="344">
        <v>4000</v>
      </c>
      <c r="E5608" s="502">
        <v>5144.97</v>
      </c>
      <c r="F5608" s="499"/>
      <c r="G5608" s="344">
        <v>128.62424999999999</v>
      </c>
    </row>
    <row r="5609" spans="1:7" hidden="1" x14ac:dyDescent="0.25">
      <c r="A5609" s="345" t="s">
        <v>2825</v>
      </c>
      <c r="B5609" s="345" t="s">
        <v>431</v>
      </c>
      <c r="C5609" s="346" t="s">
        <v>160</v>
      </c>
      <c r="D5609" s="347">
        <v>500</v>
      </c>
      <c r="E5609" s="503">
        <v>70.900000000000006</v>
      </c>
      <c r="F5609" s="499"/>
      <c r="G5609" s="347">
        <v>14.18</v>
      </c>
    </row>
    <row r="5610" spans="1:7" hidden="1" x14ac:dyDescent="0.25">
      <c r="A5610" s="345" t="s">
        <v>2826</v>
      </c>
      <c r="B5610" s="345" t="s">
        <v>304</v>
      </c>
      <c r="C5610" s="346" t="s">
        <v>1083</v>
      </c>
      <c r="D5610" s="347">
        <v>3500</v>
      </c>
      <c r="E5610" s="503">
        <v>4794</v>
      </c>
      <c r="F5610" s="499"/>
      <c r="G5610" s="347">
        <v>136.97142857142856</v>
      </c>
    </row>
    <row r="5611" spans="1:7" hidden="1" x14ac:dyDescent="0.25">
      <c r="A5611" s="345" t="s">
        <v>2827</v>
      </c>
      <c r="B5611" s="345" t="s">
        <v>312</v>
      </c>
      <c r="C5611" s="346" t="s">
        <v>97</v>
      </c>
      <c r="D5611" s="347">
        <v>0</v>
      </c>
      <c r="E5611" s="503">
        <v>280.07</v>
      </c>
      <c r="F5611" s="499"/>
      <c r="G5611" s="347">
        <v>0</v>
      </c>
    </row>
    <row r="5612" spans="1:7" hidden="1" x14ac:dyDescent="0.25">
      <c r="A5612" s="342" t="s">
        <v>324</v>
      </c>
      <c r="B5612" s="342" t="s">
        <v>372</v>
      </c>
      <c r="C5612" s="343" t="s">
        <v>373</v>
      </c>
      <c r="D5612" s="344">
        <v>85.73</v>
      </c>
      <c r="E5612" s="502">
        <v>85.73</v>
      </c>
      <c r="F5612" s="499"/>
      <c r="G5612" s="344">
        <v>100</v>
      </c>
    </row>
    <row r="5613" spans="1:7" hidden="1" x14ac:dyDescent="0.25">
      <c r="A5613" s="345" t="s">
        <v>2828</v>
      </c>
      <c r="B5613" s="345" t="s">
        <v>375</v>
      </c>
      <c r="C5613" s="346" t="s">
        <v>2829</v>
      </c>
      <c r="D5613" s="347">
        <v>85.73</v>
      </c>
      <c r="E5613" s="503">
        <v>85.73</v>
      </c>
      <c r="F5613" s="499"/>
      <c r="G5613" s="347">
        <v>100</v>
      </c>
    </row>
    <row r="5614" spans="1:7" hidden="1" x14ac:dyDescent="0.25">
      <c r="A5614" s="342" t="s">
        <v>324</v>
      </c>
      <c r="B5614" s="342" t="s">
        <v>401</v>
      </c>
      <c r="C5614" s="343" t="s">
        <v>104</v>
      </c>
      <c r="D5614" s="344">
        <v>2000</v>
      </c>
      <c r="E5614" s="502">
        <v>261.54000000000002</v>
      </c>
      <c r="F5614" s="499"/>
      <c r="G5614" s="344">
        <v>13.077</v>
      </c>
    </row>
    <row r="5615" spans="1:7" hidden="1" x14ac:dyDescent="0.25">
      <c r="A5615" s="345" t="s">
        <v>2830</v>
      </c>
      <c r="B5615" s="345" t="s">
        <v>310</v>
      </c>
      <c r="C5615" s="346" t="s">
        <v>163</v>
      </c>
      <c r="D5615" s="347">
        <v>0</v>
      </c>
      <c r="E5615" s="503">
        <v>182.08</v>
      </c>
      <c r="F5615" s="499"/>
      <c r="G5615" s="347">
        <v>0</v>
      </c>
    </row>
    <row r="5616" spans="1:7" hidden="1" x14ac:dyDescent="0.25">
      <c r="A5616" s="345" t="s">
        <v>2831</v>
      </c>
      <c r="B5616" s="345" t="s">
        <v>294</v>
      </c>
      <c r="C5616" s="346" t="s">
        <v>101</v>
      </c>
      <c r="D5616" s="347">
        <v>1000</v>
      </c>
      <c r="E5616" s="503">
        <v>79.45</v>
      </c>
      <c r="F5616" s="499"/>
      <c r="G5616" s="347">
        <v>7.9450000000000003</v>
      </c>
    </row>
    <row r="5617" spans="1:7" hidden="1" x14ac:dyDescent="0.25">
      <c r="A5617" s="345" t="s">
        <v>2832</v>
      </c>
      <c r="B5617" s="345" t="s">
        <v>296</v>
      </c>
      <c r="C5617" s="346" t="s">
        <v>104</v>
      </c>
      <c r="D5617" s="347">
        <v>1000</v>
      </c>
      <c r="E5617" s="503">
        <v>0.01</v>
      </c>
      <c r="F5617" s="499"/>
      <c r="G5617" s="347">
        <v>1E-3</v>
      </c>
    </row>
    <row r="5618" spans="1:7" hidden="1" x14ac:dyDescent="0.25">
      <c r="A5618" s="342" t="s">
        <v>324</v>
      </c>
      <c r="B5618" s="342" t="s">
        <v>447</v>
      </c>
      <c r="C5618" s="343" t="s">
        <v>164</v>
      </c>
      <c r="D5618" s="344">
        <v>50</v>
      </c>
      <c r="E5618" s="502">
        <v>0</v>
      </c>
      <c r="F5618" s="499"/>
      <c r="G5618" s="344">
        <v>0</v>
      </c>
    </row>
    <row r="5619" spans="1:7" hidden="1" x14ac:dyDescent="0.25">
      <c r="A5619" s="342" t="s">
        <v>324</v>
      </c>
      <c r="B5619" s="342" t="s">
        <v>448</v>
      </c>
      <c r="C5619" s="343" t="s">
        <v>190</v>
      </c>
      <c r="D5619" s="344">
        <v>50</v>
      </c>
      <c r="E5619" s="502">
        <v>0</v>
      </c>
      <c r="F5619" s="499"/>
      <c r="G5619" s="344">
        <v>0</v>
      </c>
    </row>
    <row r="5620" spans="1:7" hidden="1" x14ac:dyDescent="0.25">
      <c r="A5620" s="345" t="s">
        <v>2833</v>
      </c>
      <c r="B5620" s="345" t="s">
        <v>305</v>
      </c>
      <c r="C5620" s="346" t="s">
        <v>166</v>
      </c>
      <c r="D5620" s="347">
        <v>50</v>
      </c>
      <c r="E5620" s="503">
        <v>0</v>
      </c>
      <c r="F5620" s="499"/>
      <c r="G5620" s="347">
        <v>0</v>
      </c>
    </row>
    <row r="5621" spans="1:7" hidden="1" x14ac:dyDescent="0.25">
      <c r="A5621" s="336" t="s">
        <v>352</v>
      </c>
      <c r="B5621" s="336" t="s">
        <v>634</v>
      </c>
      <c r="C5621" s="337" t="s">
        <v>635</v>
      </c>
      <c r="D5621" s="338">
        <v>2700.15</v>
      </c>
      <c r="E5621" s="498">
        <v>2197</v>
      </c>
      <c r="F5621" s="499"/>
      <c r="G5621" s="338">
        <v>81.36585004536785</v>
      </c>
    </row>
    <row r="5622" spans="1:7" hidden="1" x14ac:dyDescent="0.25">
      <c r="A5622" s="339" t="s">
        <v>324</v>
      </c>
      <c r="B5622" s="339" t="s">
        <v>354</v>
      </c>
      <c r="C5622" s="340" t="s">
        <v>24</v>
      </c>
      <c r="D5622" s="341">
        <v>2700.15</v>
      </c>
      <c r="E5622" s="506">
        <v>2197</v>
      </c>
      <c r="F5622" s="499"/>
      <c r="G5622" s="341">
        <v>81.36585004536785</v>
      </c>
    </row>
    <row r="5623" spans="1:7" hidden="1" x14ac:dyDescent="0.25">
      <c r="A5623" s="342" t="s">
        <v>324</v>
      </c>
      <c r="B5623" s="342" t="s">
        <v>366</v>
      </c>
      <c r="C5623" s="343" t="s">
        <v>38</v>
      </c>
      <c r="D5623" s="344">
        <v>2450</v>
      </c>
      <c r="E5623" s="502">
        <v>2197</v>
      </c>
      <c r="F5623" s="499"/>
      <c r="G5623" s="344">
        <v>89.673469387755105</v>
      </c>
    </row>
    <row r="5624" spans="1:7" hidden="1" x14ac:dyDescent="0.25">
      <c r="A5624" s="342" t="s">
        <v>324</v>
      </c>
      <c r="B5624" s="342" t="s">
        <v>367</v>
      </c>
      <c r="C5624" s="343" t="s">
        <v>138</v>
      </c>
      <c r="D5624" s="344">
        <v>403</v>
      </c>
      <c r="E5624" s="502">
        <v>400</v>
      </c>
      <c r="F5624" s="499"/>
      <c r="G5624" s="344">
        <v>99.255583126550874</v>
      </c>
    </row>
    <row r="5625" spans="1:7" hidden="1" x14ac:dyDescent="0.25">
      <c r="A5625" s="345" t="s">
        <v>2834</v>
      </c>
      <c r="B5625" s="345" t="s">
        <v>300</v>
      </c>
      <c r="C5625" s="346" t="s">
        <v>87</v>
      </c>
      <c r="D5625" s="347">
        <v>203</v>
      </c>
      <c r="E5625" s="503">
        <v>400</v>
      </c>
      <c r="F5625" s="499"/>
      <c r="G5625" s="347">
        <v>197.04433497536945</v>
      </c>
    </row>
    <row r="5626" spans="1:7" hidden="1" x14ac:dyDescent="0.25">
      <c r="A5626" s="345" t="s">
        <v>2835</v>
      </c>
      <c r="B5626" s="345" t="s">
        <v>415</v>
      </c>
      <c r="C5626" s="346" t="s">
        <v>88</v>
      </c>
      <c r="D5626" s="347">
        <v>100</v>
      </c>
      <c r="E5626" s="503">
        <v>0</v>
      </c>
      <c r="F5626" s="499"/>
      <c r="G5626" s="347">
        <v>0</v>
      </c>
    </row>
    <row r="5627" spans="1:7" hidden="1" x14ac:dyDescent="0.25">
      <c r="A5627" s="345" t="s">
        <v>2836</v>
      </c>
      <c r="B5627" s="345" t="s">
        <v>417</v>
      </c>
      <c r="C5627" s="346" t="s">
        <v>418</v>
      </c>
      <c r="D5627" s="347">
        <v>100</v>
      </c>
      <c r="E5627" s="503">
        <v>0</v>
      </c>
      <c r="F5627" s="499"/>
      <c r="G5627" s="347">
        <v>0</v>
      </c>
    </row>
    <row r="5628" spans="1:7" hidden="1" x14ac:dyDescent="0.25">
      <c r="A5628" s="342" t="s">
        <v>324</v>
      </c>
      <c r="B5628" s="342" t="s">
        <v>419</v>
      </c>
      <c r="C5628" s="343" t="s">
        <v>108</v>
      </c>
      <c r="D5628" s="344">
        <v>1797</v>
      </c>
      <c r="E5628" s="502">
        <v>1797</v>
      </c>
      <c r="F5628" s="499"/>
      <c r="G5628" s="344">
        <v>100</v>
      </c>
    </row>
    <row r="5629" spans="1:7" hidden="1" x14ac:dyDescent="0.25">
      <c r="A5629" s="345" t="s">
        <v>2837</v>
      </c>
      <c r="B5629" s="345" t="s">
        <v>423</v>
      </c>
      <c r="C5629" s="346" t="s">
        <v>90</v>
      </c>
      <c r="D5629" s="347">
        <v>1797</v>
      </c>
      <c r="E5629" s="503">
        <v>1797</v>
      </c>
      <c r="F5629" s="499"/>
      <c r="G5629" s="347">
        <v>100</v>
      </c>
    </row>
    <row r="5630" spans="1:7" hidden="1" x14ac:dyDescent="0.25">
      <c r="A5630" s="342" t="s">
        <v>324</v>
      </c>
      <c r="B5630" s="342" t="s">
        <v>429</v>
      </c>
      <c r="C5630" s="343" t="s">
        <v>110</v>
      </c>
      <c r="D5630" s="344">
        <v>100</v>
      </c>
      <c r="E5630" s="502">
        <v>0</v>
      </c>
      <c r="F5630" s="499"/>
      <c r="G5630" s="344">
        <v>0</v>
      </c>
    </row>
    <row r="5631" spans="1:7" hidden="1" x14ac:dyDescent="0.25">
      <c r="A5631" s="345" t="s">
        <v>2838</v>
      </c>
      <c r="B5631" s="345" t="s">
        <v>433</v>
      </c>
      <c r="C5631" s="346" t="s">
        <v>95</v>
      </c>
      <c r="D5631" s="347">
        <v>100</v>
      </c>
      <c r="E5631" s="503">
        <v>0</v>
      </c>
      <c r="F5631" s="499"/>
      <c r="G5631" s="347">
        <v>0</v>
      </c>
    </row>
    <row r="5632" spans="1:7" hidden="1" x14ac:dyDescent="0.25">
      <c r="A5632" s="342" t="s">
        <v>324</v>
      </c>
      <c r="B5632" s="342" t="s">
        <v>401</v>
      </c>
      <c r="C5632" s="343" t="s">
        <v>104</v>
      </c>
      <c r="D5632" s="344">
        <v>150</v>
      </c>
      <c r="E5632" s="502">
        <v>0</v>
      </c>
      <c r="F5632" s="499"/>
      <c r="G5632" s="344">
        <v>0</v>
      </c>
    </row>
    <row r="5633" spans="1:7" hidden="1" x14ac:dyDescent="0.25">
      <c r="A5633" s="345" t="s">
        <v>2839</v>
      </c>
      <c r="B5633" s="345" t="s">
        <v>442</v>
      </c>
      <c r="C5633" s="346" t="s">
        <v>443</v>
      </c>
      <c r="D5633" s="347">
        <v>50</v>
      </c>
      <c r="E5633" s="503">
        <v>0</v>
      </c>
      <c r="F5633" s="499"/>
      <c r="G5633" s="347">
        <v>0</v>
      </c>
    </row>
    <row r="5634" spans="1:7" hidden="1" x14ac:dyDescent="0.25">
      <c r="A5634" s="345" t="s">
        <v>2840</v>
      </c>
      <c r="B5634" s="345" t="s">
        <v>315</v>
      </c>
      <c r="C5634" s="346" t="s">
        <v>189</v>
      </c>
      <c r="D5634" s="347">
        <v>100</v>
      </c>
      <c r="E5634" s="503">
        <v>0</v>
      </c>
      <c r="F5634" s="499"/>
      <c r="G5634" s="347">
        <v>0</v>
      </c>
    </row>
    <row r="5635" spans="1:7" hidden="1" x14ac:dyDescent="0.25">
      <c r="A5635" s="342" t="s">
        <v>324</v>
      </c>
      <c r="B5635" s="342" t="s">
        <v>447</v>
      </c>
      <c r="C5635" s="343" t="s">
        <v>164</v>
      </c>
      <c r="D5635" s="344">
        <v>250.15</v>
      </c>
      <c r="E5635" s="502">
        <v>0</v>
      </c>
      <c r="F5635" s="499"/>
      <c r="G5635" s="344">
        <v>0</v>
      </c>
    </row>
    <row r="5636" spans="1:7" hidden="1" x14ac:dyDescent="0.25">
      <c r="A5636" s="342" t="s">
        <v>324</v>
      </c>
      <c r="B5636" s="342" t="s">
        <v>448</v>
      </c>
      <c r="C5636" s="343" t="s">
        <v>190</v>
      </c>
      <c r="D5636" s="344">
        <v>250.15</v>
      </c>
      <c r="E5636" s="502">
        <v>0</v>
      </c>
      <c r="F5636" s="499"/>
      <c r="G5636" s="344">
        <v>0</v>
      </c>
    </row>
    <row r="5637" spans="1:7" hidden="1" x14ac:dyDescent="0.25">
      <c r="A5637" s="345" t="s">
        <v>2841</v>
      </c>
      <c r="B5637" s="345" t="s">
        <v>305</v>
      </c>
      <c r="C5637" s="346" t="s">
        <v>166</v>
      </c>
      <c r="D5637" s="347">
        <v>250.15</v>
      </c>
      <c r="E5637" s="503">
        <v>0</v>
      </c>
      <c r="F5637" s="499"/>
      <c r="G5637" s="347">
        <v>0</v>
      </c>
    </row>
    <row r="5638" spans="1:7" hidden="1" x14ac:dyDescent="0.25">
      <c r="A5638" s="336" t="s">
        <v>352</v>
      </c>
      <c r="B5638" s="336" t="s">
        <v>657</v>
      </c>
      <c r="C5638" s="337" t="s">
        <v>658</v>
      </c>
      <c r="D5638" s="338">
        <v>5800</v>
      </c>
      <c r="E5638" s="498">
        <v>0</v>
      </c>
      <c r="F5638" s="499"/>
      <c r="G5638" s="338">
        <v>0</v>
      </c>
    </row>
    <row r="5639" spans="1:7" hidden="1" x14ac:dyDescent="0.25">
      <c r="A5639" s="339" t="s">
        <v>324</v>
      </c>
      <c r="B5639" s="339" t="s">
        <v>354</v>
      </c>
      <c r="C5639" s="340" t="s">
        <v>24</v>
      </c>
      <c r="D5639" s="341">
        <v>5800</v>
      </c>
      <c r="E5639" s="506">
        <v>0</v>
      </c>
      <c r="F5639" s="499"/>
      <c r="G5639" s="341">
        <v>0</v>
      </c>
    </row>
    <row r="5640" spans="1:7" hidden="1" x14ac:dyDescent="0.25">
      <c r="A5640" s="342" t="s">
        <v>324</v>
      </c>
      <c r="B5640" s="342" t="s">
        <v>355</v>
      </c>
      <c r="C5640" s="343" t="s">
        <v>25</v>
      </c>
      <c r="D5640" s="344">
        <v>300</v>
      </c>
      <c r="E5640" s="502">
        <v>0</v>
      </c>
      <c r="F5640" s="499"/>
      <c r="G5640" s="344">
        <v>0</v>
      </c>
    </row>
    <row r="5641" spans="1:7" hidden="1" x14ac:dyDescent="0.25">
      <c r="A5641" s="342" t="s">
        <v>324</v>
      </c>
      <c r="B5641" s="342" t="s">
        <v>356</v>
      </c>
      <c r="C5641" s="343" t="s">
        <v>133</v>
      </c>
      <c r="D5641" s="344">
        <v>100</v>
      </c>
      <c r="E5641" s="502">
        <v>0</v>
      </c>
      <c r="F5641" s="499"/>
      <c r="G5641" s="344">
        <v>0</v>
      </c>
    </row>
    <row r="5642" spans="1:7" hidden="1" x14ac:dyDescent="0.25">
      <c r="A5642" s="345" t="s">
        <v>2842</v>
      </c>
      <c r="B5642" s="345" t="s">
        <v>297</v>
      </c>
      <c r="C5642" s="346" t="s">
        <v>134</v>
      </c>
      <c r="D5642" s="347">
        <v>100</v>
      </c>
      <c r="E5642" s="503">
        <v>0</v>
      </c>
      <c r="F5642" s="499"/>
      <c r="G5642" s="347">
        <v>0</v>
      </c>
    </row>
    <row r="5643" spans="1:7" hidden="1" x14ac:dyDescent="0.25">
      <c r="A5643" s="342" t="s">
        <v>324</v>
      </c>
      <c r="B5643" s="342" t="s">
        <v>363</v>
      </c>
      <c r="C5643" s="343" t="s">
        <v>136</v>
      </c>
      <c r="D5643" s="344">
        <v>200</v>
      </c>
      <c r="E5643" s="502">
        <v>0</v>
      </c>
      <c r="F5643" s="499"/>
      <c r="G5643" s="344">
        <v>0</v>
      </c>
    </row>
    <row r="5644" spans="1:7" hidden="1" x14ac:dyDescent="0.25">
      <c r="A5644" s="345" t="s">
        <v>2843</v>
      </c>
      <c r="B5644" s="345" t="s">
        <v>299</v>
      </c>
      <c r="C5644" s="346" t="s">
        <v>365</v>
      </c>
      <c r="D5644" s="347">
        <v>100</v>
      </c>
      <c r="E5644" s="503">
        <v>0</v>
      </c>
      <c r="F5644" s="499"/>
      <c r="G5644" s="347">
        <v>0</v>
      </c>
    </row>
    <row r="5645" spans="1:7" hidden="1" x14ac:dyDescent="0.25">
      <c r="A5645" s="345" t="s">
        <v>2844</v>
      </c>
      <c r="B5645" s="345" t="s">
        <v>313</v>
      </c>
      <c r="C5645" s="346" t="s">
        <v>2845</v>
      </c>
      <c r="D5645" s="347">
        <v>100</v>
      </c>
      <c r="E5645" s="503">
        <v>0</v>
      </c>
      <c r="F5645" s="499"/>
      <c r="G5645" s="347">
        <v>0</v>
      </c>
    </row>
    <row r="5646" spans="1:7" hidden="1" x14ac:dyDescent="0.25">
      <c r="A5646" s="342" t="s">
        <v>324</v>
      </c>
      <c r="B5646" s="342" t="s">
        <v>366</v>
      </c>
      <c r="C5646" s="343" t="s">
        <v>38</v>
      </c>
      <c r="D5646" s="344">
        <v>4400</v>
      </c>
      <c r="E5646" s="502">
        <v>0</v>
      </c>
      <c r="F5646" s="499"/>
      <c r="G5646" s="344">
        <v>0</v>
      </c>
    </row>
    <row r="5647" spans="1:7" hidden="1" x14ac:dyDescent="0.25">
      <c r="A5647" s="342" t="s">
        <v>324</v>
      </c>
      <c r="B5647" s="342" t="s">
        <v>419</v>
      </c>
      <c r="C5647" s="343" t="s">
        <v>108</v>
      </c>
      <c r="D5647" s="344">
        <v>2500</v>
      </c>
      <c r="E5647" s="502">
        <v>0</v>
      </c>
      <c r="F5647" s="499"/>
      <c r="G5647" s="344">
        <v>0</v>
      </c>
    </row>
    <row r="5648" spans="1:7" hidden="1" x14ac:dyDescent="0.25">
      <c r="A5648" s="345" t="s">
        <v>2846</v>
      </c>
      <c r="B5648" s="345" t="s">
        <v>316</v>
      </c>
      <c r="C5648" s="346" t="s">
        <v>421</v>
      </c>
      <c r="D5648" s="347">
        <v>1000</v>
      </c>
      <c r="E5648" s="503">
        <v>0</v>
      </c>
      <c r="F5648" s="499"/>
      <c r="G5648" s="347">
        <v>0</v>
      </c>
    </row>
    <row r="5649" spans="1:7" hidden="1" x14ac:dyDescent="0.25">
      <c r="A5649" s="345" t="s">
        <v>2847</v>
      </c>
      <c r="B5649" s="345" t="s">
        <v>423</v>
      </c>
      <c r="C5649" s="346" t="s">
        <v>90</v>
      </c>
      <c r="D5649" s="347">
        <v>0</v>
      </c>
      <c r="E5649" s="503">
        <v>0</v>
      </c>
      <c r="F5649" s="499"/>
      <c r="G5649" s="347">
        <v>0</v>
      </c>
    </row>
    <row r="5650" spans="1:7" hidden="1" x14ac:dyDescent="0.25">
      <c r="A5650" s="345" t="s">
        <v>2848</v>
      </c>
      <c r="B5650" s="345" t="s">
        <v>318</v>
      </c>
      <c r="C5650" s="346" t="s">
        <v>425</v>
      </c>
      <c r="D5650" s="347">
        <v>1000</v>
      </c>
      <c r="E5650" s="503">
        <v>0</v>
      </c>
      <c r="F5650" s="499"/>
      <c r="G5650" s="347">
        <v>0</v>
      </c>
    </row>
    <row r="5651" spans="1:7" hidden="1" x14ac:dyDescent="0.25">
      <c r="A5651" s="345" t="s">
        <v>2849</v>
      </c>
      <c r="B5651" s="345" t="s">
        <v>427</v>
      </c>
      <c r="C5651" s="346" t="s">
        <v>428</v>
      </c>
      <c r="D5651" s="347">
        <v>500</v>
      </c>
      <c r="E5651" s="503">
        <v>0</v>
      </c>
      <c r="F5651" s="499"/>
      <c r="G5651" s="347">
        <v>0</v>
      </c>
    </row>
    <row r="5652" spans="1:7" hidden="1" x14ac:dyDescent="0.25">
      <c r="A5652" s="342" t="s">
        <v>324</v>
      </c>
      <c r="B5652" s="342" t="s">
        <v>429</v>
      </c>
      <c r="C5652" s="343" t="s">
        <v>110</v>
      </c>
      <c r="D5652" s="344">
        <v>1000</v>
      </c>
      <c r="E5652" s="502">
        <v>0</v>
      </c>
      <c r="F5652" s="499"/>
      <c r="G5652" s="344">
        <v>0</v>
      </c>
    </row>
    <row r="5653" spans="1:7" hidden="1" x14ac:dyDescent="0.25">
      <c r="A5653" s="345" t="s">
        <v>2850</v>
      </c>
      <c r="B5653" s="345" t="s">
        <v>433</v>
      </c>
      <c r="C5653" s="346" t="s">
        <v>95</v>
      </c>
      <c r="D5653" s="347">
        <v>1000</v>
      </c>
      <c r="E5653" s="503">
        <v>0</v>
      </c>
      <c r="F5653" s="499"/>
      <c r="G5653" s="347">
        <v>0</v>
      </c>
    </row>
    <row r="5654" spans="1:7" hidden="1" x14ac:dyDescent="0.25">
      <c r="A5654" s="342" t="s">
        <v>324</v>
      </c>
      <c r="B5654" s="342" t="s">
        <v>401</v>
      </c>
      <c r="C5654" s="343" t="s">
        <v>104</v>
      </c>
      <c r="D5654" s="344">
        <v>900</v>
      </c>
      <c r="E5654" s="502">
        <v>0</v>
      </c>
      <c r="F5654" s="499"/>
      <c r="G5654" s="344">
        <v>0</v>
      </c>
    </row>
    <row r="5655" spans="1:7" hidden="1" x14ac:dyDescent="0.25">
      <c r="A5655" s="345" t="s">
        <v>2851</v>
      </c>
      <c r="B5655" s="345" t="s">
        <v>315</v>
      </c>
      <c r="C5655" s="346" t="s">
        <v>189</v>
      </c>
      <c r="D5655" s="347">
        <v>100</v>
      </c>
      <c r="E5655" s="503">
        <v>0</v>
      </c>
      <c r="F5655" s="499"/>
      <c r="G5655" s="347">
        <v>0</v>
      </c>
    </row>
    <row r="5656" spans="1:7" hidden="1" x14ac:dyDescent="0.25">
      <c r="A5656" s="345" t="s">
        <v>2852</v>
      </c>
      <c r="B5656" s="345" t="s">
        <v>296</v>
      </c>
      <c r="C5656" s="346" t="s">
        <v>104</v>
      </c>
      <c r="D5656" s="347">
        <v>800</v>
      </c>
      <c r="E5656" s="503">
        <v>0</v>
      </c>
      <c r="F5656" s="499"/>
      <c r="G5656" s="347">
        <v>0</v>
      </c>
    </row>
    <row r="5657" spans="1:7" hidden="1" x14ac:dyDescent="0.25">
      <c r="A5657" s="342" t="s">
        <v>324</v>
      </c>
      <c r="B5657" s="342" t="s">
        <v>447</v>
      </c>
      <c r="C5657" s="343" t="s">
        <v>164</v>
      </c>
      <c r="D5657" s="344">
        <v>1100</v>
      </c>
      <c r="E5657" s="502">
        <v>0</v>
      </c>
      <c r="F5657" s="499"/>
      <c r="G5657" s="344">
        <v>0</v>
      </c>
    </row>
    <row r="5658" spans="1:7" hidden="1" x14ac:dyDescent="0.25">
      <c r="A5658" s="342" t="s">
        <v>324</v>
      </c>
      <c r="B5658" s="342" t="s">
        <v>448</v>
      </c>
      <c r="C5658" s="343" t="s">
        <v>190</v>
      </c>
      <c r="D5658" s="344">
        <v>1100</v>
      </c>
      <c r="E5658" s="502">
        <v>0</v>
      </c>
      <c r="F5658" s="499"/>
      <c r="G5658" s="344">
        <v>0</v>
      </c>
    </row>
    <row r="5659" spans="1:7" hidden="1" x14ac:dyDescent="0.25">
      <c r="A5659" s="345" t="s">
        <v>2853</v>
      </c>
      <c r="B5659" s="345" t="s">
        <v>293</v>
      </c>
      <c r="C5659" s="346" t="s">
        <v>450</v>
      </c>
      <c r="D5659" s="347">
        <v>1000</v>
      </c>
      <c r="E5659" s="503">
        <v>0</v>
      </c>
      <c r="F5659" s="499"/>
      <c r="G5659" s="347">
        <v>0</v>
      </c>
    </row>
    <row r="5660" spans="1:7" hidden="1" x14ac:dyDescent="0.25">
      <c r="A5660" s="345" t="s">
        <v>2854</v>
      </c>
      <c r="B5660" s="345" t="s">
        <v>305</v>
      </c>
      <c r="C5660" s="346" t="s">
        <v>166</v>
      </c>
      <c r="D5660" s="347">
        <v>100</v>
      </c>
      <c r="E5660" s="503">
        <v>0</v>
      </c>
      <c r="F5660" s="499"/>
      <c r="G5660" s="347">
        <v>0</v>
      </c>
    </row>
    <row r="5661" spans="1:7" hidden="1" x14ac:dyDescent="0.25">
      <c r="A5661" s="336" t="s">
        <v>352</v>
      </c>
      <c r="B5661" s="336" t="s">
        <v>676</v>
      </c>
      <c r="C5661" s="337" t="s">
        <v>677</v>
      </c>
      <c r="D5661" s="338">
        <v>45183</v>
      </c>
      <c r="E5661" s="498">
        <v>51211.85</v>
      </c>
      <c r="F5661" s="499"/>
      <c r="G5661" s="338">
        <v>113.34318217028529</v>
      </c>
    </row>
    <row r="5662" spans="1:7" hidden="1" x14ac:dyDescent="0.25">
      <c r="A5662" s="339" t="s">
        <v>324</v>
      </c>
      <c r="B5662" s="339" t="s">
        <v>354</v>
      </c>
      <c r="C5662" s="340" t="s">
        <v>24</v>
      </c>
      <c r="D5662" s="341">
        <v>45183</v>
      </c>
      <c r="E5662" s="506">
        <v>35575.82</v>
      </c>
      <c r="F5662" s="499"/>
      <c r="G5662" s="341">
        <v>78.737179912799064</v>
      </c>
    </row>
    <row r="5663" spans="1:7" hidden="1" x14ac:dyDescent="0.25">
      <c r="A5663" s="342" t="s">
        <v>324</v>
      </c>
      <c r="B5663" s="342" t="s">
        <v>366</v>
      </c>
      <c r="C5663" s="343" t="s">
        <v>38</v>
      </c>
      <c r="D5663" s="344">
        <v>45183</v>
      </c>
      <c r="E5663" s="502">
        <v>34447.17</v>
      </c>
      <c r="F5663" s="499"/>
      <c r="G5663" s="344">
        <v>76.239227142951989</v>
      </c>
    </row>
    <row r="5664" spans="1:7" hidden="1" x14ac:dyDescent="0.25">
      <c r="A5664" s="342" t="s">
        <v>324</v>
      </c>
      <c r="B5664" s="342" t="s">
        <v>367</v>
      </c>
      <c r="C5664" s="343" t="s">
        <v>138</v>
      </c>
      <c r="D5664" s="344">
        <v>1200</v>
      </c>
      <c r="E5664" s="502">
        <v>1333.37</v>
      </c>
      <c r="F5664" s="499"/>
      <c r="G5664" s="344">
        <v>111.11416666666666</v>
      </c>
    </row>
    <row r="5665" spans="1:7" hidden="1" x14ac:dyDescent="0.25">
      <c r="A5665" s="345" t="s">
        <v>2855</v>
      </c>
      <c r="B5665" s="345" t="s">
        <v>300</v>
      </c>
      <c r="C5665" s="346" t="s">
        <v>87</v>
      </c>
      <c r="D5665" s="347">
        <v>0</v>
      </c>
      <c r="E5665" s="503">
        <v>1283.3699999999999</v>
      </c>
      <c r="F5665" s="499"/>
      <c r="G5665" s="347">
        <v>0</v>
      </c>
    </row>
    <row r="5666" spans="1:7" hidden="1" x14ac:dyDescent="0.25">
      <c r="A5666" s="345" t="s">
        <v>2856</v>
      </c>
      <c r="B5666" s="345" t="s">
        <v>415</v>
      </c>
      <c r="C5666" s="346" t="s">
        <v>88</v>
      </c>
      <c r="D5666" s="347">
        <v>100</v>
      </c>
      <c r="E5666" s="503">
        <v>50</v>
      </c>
      <c r="F5666" s="499"/>
      <c r="G5666" s="347">
        <v>50</v>
      </c>
    </row>
    <row r="5667" spans="1:7" hidden="1" x14ac:dyDescent="0.25">
      <c r="A5667" s="345" t="s">
        <v>2857</v>
      </c>
      <c r="B5667" s="345" t="s">
        <v>417</v>
      </c>
      <c r="C5667" s="346" t="s">
        <v>418</v>
      </c>
      <c r="D5667" s="347">
        <v>1100</v>
      </c>
      <c r="E5667" s="503">
        <v>0</v>
      </c>
      <c r="F5667" s="499"/>
      <c r="G5667" s="347">
        <v>0</v>
      </c>
    </row>
    <row r="5668" spans="1:7" hidden="1" x14ac:dyDescent="0.25">
      <c r="A5668" s="342" t="s">
        <v>324</v>
      </c>
      <c r="B5668" s="342" t="s">
        <v>419</v>
      </c>
      <c r="C5668" s="343" t="s">
        <v>108</v>
      </c>
      <c r="D5668" s="344">
        <v>10100</v>
      </c>
      <c r="E5668" s="502">
        <v>1653.99</v>
      </c>
      <c r="F5668" s="499"/>
      <c r="G5668" s="344">
        <v>16.376138613861386</v>
      </c>
    </row>
    <row r="5669" spans="1:7" hidden="1" x14ac:dyDescent="0.25">
      <c r="A5669" s="345" t="s">
        <v>2858</v>
      </c>
      <c r="B5669" s="345" t="s">
        <v>316</v>
      </c>
      <c r="C5669" s="346" t="s">
        <v>421</v>
      </c>
      <c r="D5669" s="347">
        <v>500</v>
      </c>
      <c r="E5669" s="503">
        <v>0</v>
      </c>
      <c r="F5669" s="499"/>
      <c r="G5669" s="347">
        <v>0</v>
      </c>
    </row>
    <row r="5670" spans="1:7" hidden="1" x14ac:dyDescent="0.25">
      <c r="A5670" s="345" t="s">
        <v>2859</v>
      </c>
      <c r="B5670" s="345" t="s">
        <v>317</v>
      </c>
      <c r="C5670" s="346" t="s">
        <v>193</v>
      </c>
      <c r="D5670" s="347">
        <v>1100</v>
      </c>
      <c r="E5670" s="503">
        <v>0</v>
      </c>
      <c r="F5670" s="499"/>
      <c r="G5670" s="347">
        <v>0</v>
      </c>
    </row>
    <row r="5671" spans="1:7" hidden="1" x14ac:dyDescent="0.25">
      <c r="A5671" s="345" t="s">
        <v>2860</v>
      </c>
      <c r="B5671" s="345" t="s">
        <v>423</v>
      </c>
      <c r="C5671" s="346" t="s">
        <v>90</v>
      </c>
      <c r="D5671" s="347">
        <v>5000</v>
      </c>
      <c r="E5671" s="503">
        <v>101.23</v>
      </c>
      <c r="F5671" s="499"/>
      <c r="G5671" s="347">
        <v>2.0246</v>
      </c>
    </row>
    <row r="5672" spans="1:7" hidden="1" x14ac:dyDescent="0.25">
      <c r="A5672" s="345" t="s">
        <v>2861</v>
      </c>
      <c r="B5672" s="345" t="s">
        <v>318</v>
      </c>
      <c r="C5672" s="346" t="s">
        <v>425</v>
      </c>
      <c r="D5672" s="347">
        <v>2500</v>
      </c>
      <c r="E5672" s="503">
        <v>0</v>
      </c>
      <c r="F5672" s="499"/>
      <c r="G5672" s="347">
        <v>0</v>
      </c>
    </row>
    <row r="5673" spans="1:7" hidden="1" x14ac:dyDescent="0.25">
      <c r="A5673" s="345" t="s">
        <v>2862</v>
      </c>
      <c r="B5673" s="345" t="s">
        <v>427</v>
      </c>
      <c r="C5673" s="346" t="s">
        <v>428</v>
      </c>
      <c r="D5673" s="347">
        <v>1000</v>
      </c>
      <c r="E5673" s="503">
        <v>1552.76</v>
      </c>
      <c r="F5673" s="499"/>
      <c r="G5673" s="347">
        <v>155.27600000000001</v>
      </c>
    </row>
    <row r="5674" spans="1:7" hidden="1" x14ac:dyDescent="0.25">
      <c r="A5674" s="342" t="s">
        <v>324</v>
      </c>
      <c r="B5674" s="342" t="s">
        <v>429</v>
      </c>
      <c r="C5674" s="343" t="s">
        <v>110</v>
      </c>
      <c r="D5674" s="344">
        <v>31883</v>
      </c>
      <c r="E5674" s="502">
        <v>28182.67</v>
      </c>
      <c r="F5674" s="499"/>
      <c r="G5674" s="344">
        <v>88.39403443841546</v>
      </c>
    </row>
    <row r="5675" spans="1:7" hidden="1" x14ac:dyDescent="0.25">
      <c r="A5675" s="345" t="s">
        <v>2863</v>
      </c>
      <c r="B5675" s="345" t="s">
        <v>431</v>
      </c>
      <c r="C5675" s="346" t="s">
        <v>160</v>
      </c>
      <c r="D5675" s="347">
        <v>100</v>
      </c>
      <c r="E5675" s="503">
        <v>0</v>
      </c>
      <c r="F5675" s="499"/>
      <c r="G5675" s="347">
        <v>0</v>
      </c>
    </row>
    <row r="5676" spans="1:7" hidden="1" x14ac:dyDescent="0.25">
      <c r="A5676" s="345" t="s">
        <v>2864</v>
      </c>
      <c r="B5676" s="345" t="s">
        <v>304</v>
      </c>
      <c r="C5676" s="346" t="s">
        <v>1083</v>
      </c>
      <c r="D5676" s="347">
        <v>5000</v>
      </c>
      <c r="E5676" s="503">
        <v>1384.25</v>
      </c>
      <c r="F5676" s="499"/>
      <c r="G5676" s="347">
        <v>27.684999999999999</v>
      </c>
    </row>
    <row r="5677" spans="1:7" hidden="1" x14ac:dyDescent="0.25">
      <c r="A5677" s="345" t="s">
        <v>2865</v>
      </c>
      <c r="B5677" s="345" t="s">
        <v>463</v>
      </c>
      <c r="C5677" s="346" t="s">
        <v>94</v>
      </c>
      <c r="D5677" s="347">
        <v>1900</v>
      </c>
      <c r="E5677" s="503">
        <v>0</v>
      </c>
      <c r="F5677" s="499"/>
      <c r="G5677" s="347">
        <v>0</v>
      </c>
    </row>
    <row r="5678" spans="1:7" hidden="1" x14ac:dyDescent="0.25">
      <c r="A5678" s="345" t="s">
        <v>2866</v>
      </c>
      <c r="B5678" s="345" t="s">
        <v>433</v>
      </c>
      <c r="C5678" s="346" t="s">
        <v>95</v>
      </c>
      <c r="D5678" s="347">
        <v>5000</v>
      </c>
      <c r="E5678" s="503">
        <v>4887.66</v>
      </c>
      <c r="F5678" s="499"/>
      <c r="G5678" s="347">
        <v>97.753200000000007</v>
      </c>
    </row>
    <row r="5679" spans="1:7" hidden="1" x14ac:dyDescent="0.25">
      <c r="A5679" s="345" t="s">
        <v>2867</v>
      </c>
      <c r="B5679" s="345" t="s">
        <v>312</v>
      </c>
      <c r="C5679" s="346" t="s">
        <v>97</v>
      </c>
      <c r="D5679" s="347">
        <v>100</v>
      </c>
      <c r="E5679" s="503">
        <v>1336.29</v>
      </c>
      <c r="F5679" s="499"/>
      <c r="G5679" s="347">
        <v>1336.29</v>
      </c>
    </row>
    <row r="5680" spans="1:7" hidden="1" x14ac:dyDescent="0.25">
      <c r="A5680" s="345" t="s">
        <v>2868</v>
      </c>
      <c r="B5680" s="345" t="s">
        <v>436</v>
      </c>
      <c r="C5680" s="346" t="s">
        <v>98</v>
      </c>
      <c r="D5680" s="347">
        <v>19483</v>
      </c>
      <c r="E5680" s="503">
        <v>18393.21</v>
      </c>
      <c r="F5680" s="499"/>
      <c r="G5680" s="347">
        <v>94.406456911153313</v>
      </c>
    </row>
    <row r="5681" spans="1:7" hidden="1" x14ac:dyDescent="0.25">
      <c r="A5681" s="345" t="s">
        <v>2869</v>
      </c>
      <c r="B5681" s="345" t="s">
        <v>302</v>
      </c>
      <c r="C5681" s="346" t="s">
        <v>99</v>
      </c>
      <c r="D5681" s="347">
        <v>100</v>
      </c>
      <c r="E5681" s="503">
        <v>2181.2600000000002</v>
      </c>
      <c r="F5681" s="499"/>
      <c r="G5681" s="347">
        <v>2181.2600000000002</v>
      </c>
    </row>
    <row r="5682" spans="1:7" hidden="1" x14ac:dyDescent="0.25">
      <c r="A5682" s="345" t="s">
        <v>2870</v>
      </c>
      <c r="B5682" s="345" t="s">
        <v>439</v>
      </c>
      <c r="C5682" s="346" t="s">
        <v>100</v>
      </c>
      <c r="D5682" s="347">
        <v>200</v>
      </c>
      <c r="E5682" s="503">
        <v>0</v>
      </c>
      <c r="F5682" s="499"/>
      <c r="G5682" s="347">
        <v>0</v>
      </c>
    </row>
    <row r="5683" spans="1:7" hidden="1" x14ac:dyDescent="0.25">
      <c r="A5683" s="342" t="s">
        <v>324</v>
      </c>
      <c r="B5683" s="342" t="s">
        <v>401</v>
      </c>
      <c r="C5683" s="343" t="s">
        <v>104</v>
      </c>
      <c r="D5683" s="344">
        <v>2000</v>
      </c>
      <c r="E5683" s="502">
        <v>3277.14</v>
      </c>
      <c r="F5683" s="499"/>
      <c r="G5683" s="344">
        <v>163.857</v>
      </c>
    </row>
    <row r="5684" spans="1:7" hidden="1" x14ac:dyDescent="0.25">
      <c r="A5684" s="345" t="s">
        <v>2871</v>
      </c>
      <c r="B5684" s="345" t="s">
        <v>294</v>
      </c>
      <c r="C5684" s="346" t="s">
        <v>101</v>
      </c>
      <c r="D5684" s="347">
        <v>2000</v>
      </c>
      <c r="E5684" s="503">
        <v>3058.39</v>
      </c>
      <c r="F5684" s="499"/>
      <c r="G5684" s="347">
        <v>152.9195</v>
      </c>
    </row>
    <row r="5685" spans="1:7" hidden="1" x14ac:dyDescent="0.25">
      <c r="A5685" s="345" t="s">
        <v>2872</v>
      </c>
      <c r="B5685" s="345" t="s">
        <v>442</v>
      </c>
      <c r="C5685" s="346" t="s">
        <v>443</v>
      </c>
      <c r="D5685" s="347">
        <v>0</v>
      </c>
      <c r="E5685" s="503">
        <v>218.75</v>
      </c>
      <c r="F5685" s="499"/>
      <c r="G5685" s="347">
        <v>0</v>
      </c>
    </row>
    <row r="5686" spans="1:7" hidden="1" x14ac:dyDescent="0.25">
      <c r="A5686" s="345" t="s">
        <v>2873</v>
      </c>
      <c r="B5686" s="345" t="s">
        <v>314</v>
      </c>
      <c r="C5686" s="346" t="s">
        <v>445</v>
      </c>
      <c r="D5686" s="347">
        <v>0</v>
      </c>
      <c r="E5686" s="503">
        <v>0</v>
      </c>
      <c r="F5686" s="499"/>
      <c r="G5686" s="347">
        <v>0</v>
      </c>
    </row>
    <row r="5687" spans="1:7" hidden="1" x14ac:dyDescent="0.25">
      <c r="A5687" s="342" t="s">
        <v>324</v>
      </c>
      <c r="B5687" s="342" t="s">
        <v>447</v>
      </c>
      <c r="C5687" s="343" t="s">
        <v>164</v>
      </c>
      <c r="D5687" s="344">
        <v>0</v>
      </c>
      <c r="E5687" s="502">
        <v>1128.6500000000001</v>
      </c>
      <c r="F5687" s="499"/>
      <c r="G5687" s="344">
        <v>0</v>
      </c>
    </row>
    <row r="5688" spans="1:7" hidden="1" x14ac:dyDescent="0.25">
      <c r="A5688" s="342" t="s">
        <v>324</v>
      </c>
      <c r="B5688" s="342" t="s">
        <v>448</v>
      </c>
      <c r="C5688" s="343" t="s">
        <v>190</v>
      </c>
      <c r="D5688" s="344">
        <v>0</v>
      </c>
      <c r="E5688" s="502">
        <v>1128.6500000000001</v>
      </c>
      <c r="F5688" s="499"/>
      <c r="G5688" s="344">
        <v>0</v>
      </c>
    </row>
    <row r="5689" spans="1:7" hidden="1" x14ac:dyDescent="0.25">
      <c r="A5689" s="345" t="s">
        <v>2874</v>
      </c>
      <c r="B5689" s="345" t="s">
        <v>293</v>
      </c>
      <c r="C5689" s="346" t="s">
        <v>450</v>
      </c>
      <c r="D5689" s="347">
        <v>0</v>
      </c>
      <c r="E5689" s="503">
        <v>1093.3499999999999</v>
      </c>
      <c r="F5689" s="499"/>
      <c r="G5689" s="347">
        <v>0</v>
      </c>
    </row>
    <row r="5690" spans="1:7" hidden="1" x14ac:dyDescent="0.25">
      <c r="A5690" s="345" t="s">
        <v>2875</v>
      </c>
      <c r="B5690" s="345" t="s">
        <v>305</v>
      </c>
      <c r="C5690" s="346" t="s">
        <v>166</v>
      </c>
      <c r="D5690" s="347">
        <v>0</v>
      </c>
      <c r="E5690" s="503">
        <v>35.299999999999997</v>
      </c>
      <c r="F5690" s="499"/>
      <c r="G5690" s="347">
        <v>0</v>
      </c>
    </row>
    <row r="5691" spans="1:7" hidden="1" x14ac:dyDescent="0.25">
      <c r="A5691" s="339" t="s">
        <v>324</v>
      </c>
      <c r="B5691" s="339" t="s">
        <v>1163</v>
      </c>
      <c r="C5691" s="340" t="s">
        <v>26</v>
      </c>
      <c r="D5691" s="341">
        <v>0</v>
      </c>
      <c r="E5691" s="506">
        <v>15636.03</v>
      </c>
      <c r="F5691" s="499"/>
      <c r="G5691" s="341">
        <v>0</v>
      </c>
    </row>
    <row r="5692" spans="1:7" hidden="1" x14ac:dyDescent="0.25">
      <c r="A5692" s="342" t="s">
        <v>324</v>
      </c>
      <c r="B5692" s="342" t="s">
        <v>1164</v>
      </c>
      <c r="C5692" s="343" t="s">
        <v>1165</v>
      </c>
      <c r="D5692" s="344">
        <v>0</v>
      </c>
      <c r="E5692" s="502">
        <v>15636.03</v>
      </c>
      <c r="F5692" s="499"/>
      <c r="G5692" s="344">
        <v>0</v>
      </c>
    </row>
    <row r="5693" spans="1:7" hidden="1" x14ac:dyDescent="0.25">
      <c r="A5693" s="342" t="s">
        <v>324</v>
      </c>
      <c r="B5693" s="342" t="s">
        <v>2576</v>
      </c>
      <c r="C5693" s="343" t="s">
        <v>171</v>
      </c>
      <c r="D5693" s="344">
        <v>0</v>
      </c>
      <c r="E5693" s="502">
        <v>15636.03</v>
      </c>
      <c r="F5693" s="499"/>
      <c r="G5693" s="344">
        <v>0</v>
      </c>
    </row>
    <row r="5694" spans="1:7" hidden="1" x14ac:dyDescent="0.25">
      <c r="A5694" s="345" t="s">
        <v>2876</v>
      </c>
      <c r="B5694" s="345" t="s">
        <v>306</v>
      </c>
      <c r="C5694" s="346" t="s">
        <v>173</v>
      </c>
      <c r="D5694" s="347">
        <v>0</v>
      </c>
      <c r="E5694" s="503">
        <v>13135.79</v>
      </c>
      <c r="F5694" s="499"/>
      <c r="G5694" s="347">
        <v>0</v>
      </c>
    </row>
    <row r="5695" spans="1:7" hidden="1" x14ac:dyDescent="0.25">
      <c r="A5695" s="345" t="s">
        <v>2877</v>
      </c>
      <c r="B5695" s="345" t="s">
        <v>308</v>
      </c>
      <c r="C5695" s="346" t="s">
        <v>198</v>
      </c>
      <c r="D5695" s="347">
        <v>0</v>
      </c>
      <c r="E5695" s="503">
        <v>2500.2399999999998</v>
      </c>
      <c r="F5695" s="499"/>
      <c r="G5695" s="347">
        <v>0</v>
      </c>
    </row>
    <row r="5696" spans="1:7" hidden="1" x14ac:dyDescent="0.25">
      <c r="A5696" s="336" t="s">
        <v>352</v>
      </c>
      <c r="B5696" s="336" t="s">
        <v>691</v>
      </c>
      <c r="C5696" s="337" t="s">
        <v>692</v>
      </c>
      <c r="D5696" s="338">
        <v>10000</v>
      </c>
      <c r="E5696" s="498">
        <v>8133</v>
      </c>
      <c r="F5696" s="499"/>
      <c r="G5696" s="338">
        <v>81.33</v>
      </c>
    </row>
    <row r="5697" spans="1:7" hidden="1" x14ac:dyDescent="0.25">
      <c r="A5697" s="339" t="s">
        <v>324</v>
      </c>
      <c r="B5697" s="339" t="s">
        <v>354</v>
      </c>
      <c r="C5697" s="340" t="s">
        <v>24</v>
      </c>
      <c r="D5697" s="341">
        <v>10000</v>
      </c>
      <c r="E5697" s="506">
        <v>8133</v>
      </c>
      <c r="F5697" s="499"/>
      <c r="G5697" s="341">
        <v>81.33</v>
      </c>
    </row>
    <row r="5698" spans="1:7" hidden="1" x14ac:dyDescent="0.25">
      <c r="A5698" s="342" t="s">
        <v>324</v>
      </c>
      <c r="B5698" s="342" t="s">
        <v>366</v>
      </c>
      <c r="C5698" s="343" t="s">
        <v>38</v>
      </c>
      <c r="D5698" s="344">
        <v>8000</v>
      </c>
      <c r="E5698" s="502">
        <v>6583</v>
      </c>
      <c r="F5698" s="499"/>
      <c r="G5698" s="344">
        <v>82.287499999999994</v>
      </c>
    </row>
    <row r="5699" spans="1:7" hidden="1" x14ac:dyDescent="0.25">
      <c r="A5699" s="342" t="s">
        <v>324</v>
      </c>
      <c r="B5699" s="342" t="s">
        <v>367</v>
      </c>
      <c r="C5699" s="343" t="s">
        <v>138</v>
      </c>
      <c r="D5699" s="344">
        <v>1000</v>
      </c>
      <c r="E5699" s="502">
        <v>2141</v>
      </c>
      <c r="F5699" s="499"/>
      <c r="G5699" s="344">
        <v>214.1</v>
      </c>
    </row>
    <row r="5700" spans="1:7" hidden="1" x14ac:dyDescent="0.25">
      <c r="A5700" s="345" t="s">
        <v>2878</v>
      </c>
      <c r="B5700" s="345" t="s">
        <v>300</v>
      </c>
      <c r="C5700" s="346" t="s">
        <v>87</v>
      </c>
      <c r="D5700" s="347">
        <v>600</v>
      </c>
      <c r="E5700" s="503">
        <v>0</v>
      </c>
      <c r="F5700" s="499"/>
      <c r="G5700" s="347">
        <v>0</v>
      </c>
    </row>
    <row r="5701" spans="1:7" hidden="1" x14ac:dyDescent="0.25">
      <c r="A5701" s="345" t="s">
        <v>2879</v>
      </c>
      <c r="B5701" s="345" t="s">
        <v>415</v>
      </c>
      <c r="C5701" s="346" t="s">
        <v>88</v>
      </c>
      <c r="D5701" s="347">
        <v>200</v>
      </c>
      <c r="E5701" s="503">
        <v>1990</v>
      </c>
      <c r="F5701" s="499"/>
      <c r="G5701" s="347">
        <v>995</v>
      </c>
    </row>
    <row r="5702" spans="1:7" hidden="1" x14ac:dyDescent="0.25">
      <c r="A5702" s="345" t="s">
        <v>2880</v>
      </c>
      <c r="B5702" s="345" t="s">
        <v>417</v>
      </c>
      <c r="C5702" s="346" t="s">
        <v>418</v>
      </c>
      <c r="D5702" s="347">
        <v>200</v>
      </c>
      <c r="E5702" s="503">
        <v>151</v>
      </c>
      <c r="F5702" s="499"/>
      <c r="G5702" s="347">
        <v>75.5</v>
      </c>
    </row>
    <row r="5703" spans="1:7" hidden="1" x14ac:dyDescent="0.25">
      <c r="A5703" s="342" t="s">
        <v>324</v>
      </c>
      <c r="B5703" s="342" t="s">
        <v>419</v>
      </c>
      <c r="C5703" s="343" t="s">
        <v>108</v>
      </c>
      <c r="D5703" s="344">
        <v>3720</v>
      </c>
      <c r="E5703" s="502">
        <v>2666</v>
      </c>
      <c r="F5703" s="499"/>
      <c r="G5703" s="344">
        <v>71.666666666666671</v>
      </c>
    </row>
    <row r="5704" spans="1:7" hidden="1" x14ac:dyDescent="0.25">
      <c r="A5704" s="345" t="s">
        <v>2881</v>
      </c>
      <c r="B5704" s="345" t="s">
        <v>316</v>
      </c>
      <c r="C5704" s="346" t="s">
        <v>421</v>
      </c>
      <c r="D5704" s="347">
        <v>2120</v>
      </c>
      <c r="E5704" s="503">
        <v>2618</v>
      </c>
      <c r="F5704" s="499"/>
      <c r="G5704" s="347">
        <v>123.49056603773585</v>
      </c>
    </row>
    <row r="5705" spans="1:7" hidden="1" x14ac:dyDescent="0.25">
      <c r="A5705" s="345" t="s">
        <v>2882</v>
      </c>
      <c r="B5705" s="345" t="s">
        <v>423</v>
      </c>
      <c r="C5705" s="346" t="s">
        <v>90</v>
      </c>
      <c r="D5705" s="347">
        <v>500</v>
      </c>
      <c r="E5705" s="503">
        <v>0</v>
      </c>
      <c r="F5705" s="499"/>
      <c r="G5705" s="347">
        <v>0</v>
      </c>
    </row>
    <row r="5706" spans="1:7" hidden="1" x14ac:dyDescent="0.25">
      <c r="A5706" s="345" t="s">
        <v>2883</v>
      </c>
      <c r="B5706" s="345" t="s">
        <v>303</v>
      </c>
      <c r="C5706" s="346" t="s">
        <v>975</v>
      </c>
      <c r="D5706" s="347">
        <v>100</v>
      </c>
      <c r="E5706" s="503">
        <v>48</v>
      </c>
      <c r="F5706" s="499"/>
      <c r="G5706" s="347">
        <v>48</v>
      </c>
    </row>
    <row r="5707" spans="1:7" hidden="1" x14ac:dyDescent="0.25">
      <c r="A5707" s="345" t="s">
        <v>2884</v>
      </c>
      <c r="B5707" s="345" t="s">
        <v>318</v>
      </c>
      <c r="C5707" s="346" t="s">
        <v>425</v>
      </c>
      <c r="D5707" s="347">
        <v>1000</v>
      </c>
      <c r="E5707" s="503">
        <v>0</v>
      </c>
      <c r="F5707" s="499"/>
      <c r="G5707" s="347">
        <v>0</v>
      </c>
    </row>
    <row r="5708" spans="1:7" hidden="1" x14ac:dyDescent="0.25">
      <c r="A5708" s="345" t="s">
        <v>2885</v>
      </c>
      <c r="B5708" s="345" t="s">
        <v>427</v>
      </c>
      <c r="C5708" s="346" t="s">
        <v>428</v>
      </c>
      <c r="D5708" s="347">
        <v>0</v>
      </c>
      <c r="E5708" s="503">
        <v>0</v>
      </c>
      <c r="F5708" s="499"/>
      <c r="G5708" s="347">
        <v>0</v>
      </c>
    </row>
    <row r="5709" spans="1:7" hidden="1" x14ac:dyDescent="0.25">
      <c r="A5709" s="342" t="s">
        <v>324</v>
      </c>
      <c r="B5709" s="342" t="s">
        <v>429</v>
      </c>
      <c r="C5709" s="343" t="s">
        <v>110</v>
      </c>
      <c r="D5709" s="344">
        <v>2230</v>
      </c>
      <c r="E5709" s="502">
        <v>1776</v>
      </c>
      <c r="F5709" s="499"/>
      <c r="G5709" s="344">
        <v>79.641255605381161</v>
      </c>
    </row>
    <row r="5710" spans="1:7" hidden="1" x14ac:dyDescent="0.25">
      <c r="A5710" s="345" t="s">
        <v>2886</v>
      </c>
      <c r="B5710" s="345" t="s">
        <v>431</v>
      </c>
      <c r="C5710" s="346" t="s">
        <v>160</v>
      </c>
      <c r="D5710" s="347">
        <v>300</v>
      </c>
      <c r="E5710" s="503">
        <v>56</v>
      </c>
      <c r="F5710" s="499"/>
      <c r="G5710" s="347">
        <v>18.666666666666668</v>
      </c>
    </row>
    <row r="5711" spans="1:7" hidden="1" x14ac:dyDescent="0.25">
      <c r="A5711" s="345" t="s">
        <v>2887</v>
      </c>
      <c r="B5711" s="345" t="s">
        <v>304</v>
      </c>
      <c r="C5711" s="346" t="s">
        <v>1083</v>
      </c>
      <c r="D5711" s="347">
        <v>200</v>
      </c>
      <c r="E5711" s="503">
        <v>0</v>
      </c>
      <c r="F5711" s="499"/>
      <c r="G5711" s="347">
        <v>0</v>
      </c>
    </row>
    <row r="5712" spans="1:7" hidden="1" x14ac:dyDescent="0.25">
      <c r="A5712" s="345" t="s">
        <v>2888</v>
      </c>
      <c r="B5712" s="345" t="s">
        <v>463</v>
      </c>
      <c r="C5712" s="346" t="s">
        <v>94</v>
      </c>
      <c r="D5712" s="347">
        <v>500</v>
      </c>
      <c r="E5712" s="503">
        <v>85</v>
      </c>
      <c r="F5712" s="499"/>
      <c r="G5712" s="347">
        <v>17</v>
      </c>
    </row>
    <row r="5713" spans="1:7" hidden="1" x14ac:dyDescent="0.25">
      <c r="A5713" s="345" t="s">
        <v>2889</v>
      </c>
      <c r="B5713" s="345" t="s">
        <v>433</v>
      </c>
      <c r="C5713" s="346" t="s">
        <v>95</v>
      </c>
      <c r="D5713" s="347">
        <v>300</v>
      </c>
      <c r="E5713" s="503">
        <v>167</v>
      </c>
      <c r="F5713" s="499"/>
      <c r="G5713" s="347">
        <v>55.666666666666664</v>
      </c>
    </row>
    <row r="5714" spans="1:7" hidden="1" x14ac:dyDescent="0.25">
      <c r="A5714" s="345" t="s">
        <v>2890</v>
      </c>
      <c r="B5714" s="345" t="s">
        <v>312</v>
      </c>
      <c r="C5714" s="346" t="s">
        <v>97</v>
      </c>
      <c r="D5714" s="347">
        <v>330</v>
      </c>
      <c r="E5714" s="503">
        <v>1468</v>
      </c>
      <c r="F5714" s="499"/>
      <c r="G5714" s="347">
        <v>444.84848484848487</v>
      </c>
    </row>
    <row r="5715" spans="1:7" hidden="1" x14ac:dyDescent="0.25">
      <c r="A5715" s="345" t="s">
        <v>2891</v>
      </c>
      <c r="B5715" s="345" t="s">
        <v>436</v>
      </c>
      <c r="C5715" s="346" t="s">
        <v>98</v>
      </c>
      <c r="D5715" s="347">
        <v>100</v>
      </c>
      <c r="E5715" s="503">
        <v>0</v>
      </c>
      <c r="F5715" s="499"/>
      <c r="G5715" s="347">
        <v>0</v>
      </c>
    </row>
    <row r="5716" spans="1:7" hidden="1" x14ac:dyDescent="0.25">
      <c r="A5716" s="345" t="s">
        <v>2892</v>
      </c>
      <c r="B5716" s="345" t="s">
        <v>302</v>
      </c>
      <c r="C5716" s="346" t="s">
        <v>99</v>
      </c>
      <c r="D5716" s="347">
        <v>500</v>
      </c>
      <c r="E5716" s="503">
        <v>0</v>
      </c>
      <c r="F5716" s="499"/>
      <c r="G5716" s="347">
        <v>0</v>
      </c>
    </row>
    <row r="5717" spans="1:7" hidden="1" x14ac:dyDescent="0.25">
      <c r="A5717" s="342" t="s">
        <v>324</v>
      </c>
      <c r="B5717" s="342" t="s">
        <v>372</v>
      </c>
      <c r="C5717" s="343" t="s">
        <v>373</v>
      </c>
      <c r="D5717" s="344">
        <v>0</v>
      </c>
      <c r="E5717" s="502">
        <v>0</v>
      </c>
      <c r="F5717" s="499"/>
      <c r="G5717" s="344">
        <v>0</v>
      </c>
    </row>
    <row r="5718" spans="1:7" hidden="1" x14ac:dyDescent="0.25">
      <c r="A5718" s="345" t="s">
        <v>2893</v>
      </c>
      <c r="B5718" s="345" t="s">
        <v>375</v>
      </c>
      <c r="C5718" s="346" t="s">
        <v>373</v>
      </c>
      <c r="D5718" s="347">
        <v>0</v>
      </c>
      <c r="E5718" s="503">
        <v>0</v>
      </c>
      <c r="F5718" s="499"/>
      <c r="G5718" s="347">
        <v>0</v>
      </c>
    </row>
    <row r="5719" spans="1:7" hidden="1" x14ac:dyDescent="0.25">
      <c r="A5719" s="342" t="s">
        <v>324</v>
      </c>
      <c r="B5719" s="342" t="s">
        <v>401</v>
      </c>
      <c r="C5719" s="343" t="s">
        <v>104</v>
      </c>
      <c r="D5719" s="344">
        <v>1050</v>
      </c>
      <c r="E5719" s="502">
        <v>0</v>
      </c>
      <c r="F5719" s="499"/>
      <c r="G5719" s="344">
        <v>0</v>
      </c>
    </row>
    <row r="5720" spans="1:7" hidden="1" x14ac:dyDescent="0.25">
      <c r="A5720" s="345" t="s">
        <v>2894</v>
      </c>
      <c r="B5720" s="345" t="s">
        <v>310</v>
      </c>
      <c r="C5720" s="346" t="s">
        <v>163</v>
      </c>
      <c r="D5720" s="347">
        <v>500</v>
      </c>
      <c r="E5720" s="503">
        <v>0</v>
      </c>
      <c r="F5720" s="499"/>
      <c r="G5720" s="347">
        <v>0</v>
      </c>
    </row>
    <row r="5721" spans="1:7" hidden="1" x14ac:dyDescent="0.25">
      <c r="A5721" s="345" t="s">
        <v>2895</v>
      </c>
      <c r="B5721" s="345" t="s">
        <v>294</v>
      </c>
      <c r="C5721" s="346" t="s">
        <v>101</v>
      </c>
      <c r="D5721" s="347">
        <v>0</v>
      </c>
      <c r="E5721" s="503">
        <v>0</v>
      </c>
      <c r="F5721" s="499"/>
      <c r="G5721" s="347">
        <v>0</v>
      </c>
    </row>
    <row r="5722" spans="1:7" hidden="1" x14ac:dyDescent="0.25">
      <c r="A5722" s="345" t="s">
        <v>2896</v>
      </c>
      <c r="B5722" s="345" t="s">
        <v>442</v>
      </c>
      <c r="C5722" s="346" t="s">
        <v>443</v>
      </c>
      <c r="D5722" s="347">
        <v>300</v>
      </c>
      <c r="E5722" s="503">
        <v>0</v>
      </c>
      <c r="F5722" s="499"/>
      <c r="G5722" s="347">
        <v>0</v>
      </c>
    </row>
    <row r="5723" spans="1:7" hidden="1" x14ac:dyDescent="0.25">
      <c r="A5723" s="345" t="s">
        <v>2897</v>
      </c>
      <c r="B5723" s="345" t="s">
        <v>314</v>
      </c>
      <c r="C5723" s="346" t="s">
        <v>445</v>
      </c>
      <c r="D5723" s="347">
        <v>250</v>
      </c>
      <c r="E5723" s="503">
        <v>0</v>
      </c>
      <c r="F5723" s="499"/>
      <c r="G5723" s="347">
        <v>0</v>
      </c>
    </row>
    <row r="5724" spans="1:7" hidden="1" x14ac:dyDescent="0.25">
      <c r="A5724" s="342" t="s">
        <v>324</v>
      </c>
      <c r="B5724" s="342" t="s">
        <v>447</v>
      </c>
      <c r="C5724" s="343" t="s">
        <v>164</v>
      </c>
      <c r="D5724" s="344">
        <v>2000</v>
      </c>
      <c r="E5724" s="502">
        <v>1550</v>
      </c>
      <c r="F5724" s="499"/>
      <c r="G5724" s="344">
        <v>77.5</v>
      </c>
    </row>
    <row r="5725" spans="1:7" hidden="1" x14ac:dyDescent="0.25">
      <c r="A5725" s="342" t="s">
        <v>324</v>
      </c>
      <c r="B5725" s="342" t="s">
        <v>448</v>
      </c>
      <c r="C5725" s="343" t="s">
        <v>190</v>
      </c>
      <c r="D5725" s="344">
        <v>2000</v>
      </c>
      <c r="E5725" s="502">
        <v>1550</v>
      </c>
      <c r="F5725" s="499"/>
      <c r="G5725" s="344">
        <v>77.5</v>
      </c>
    </row>
    <row r="5726" spans="1:7" hidden="1" x14ac:dyDescent="0.25">
      <c r="A5726" s="345" t="s">
        <v>2898</v>
      </c>
      <c r="B5726" s="345" t="s">
        <v>293</v>
      </c>
      <c r="C5726" s="346" t="s">
        <v>450</v>
      </c>
      <c r="D5726" s="347">
        <v>300</v>
      </c>
      <c r="E5726" s="503">
        <v>0</v>
      </c>
      <c r="F5726" s="499"/>
      <c r="G5726" s="347">
        <v>0</v>
      </c>
    </row>
    <row r="5727" spans="1:7" hidden="1" x14ac:dyDescent="0.25">
      <c r="A5727" s="345" t="s">
        <v>2899</v>
      </c>
      <c r="B5727" s="345" t="s">
        <v>305</v>
      </c>
      <c r="C5727" s="346" t="s">
        <v>2789</v>
      </c>
      <c r="D5727" s="347">
        <v>1700</v>
      </c>
      <c r="E5727" s="503">
        <v>1550</v>
      </c>
      <c r="F5727" s="499"/>
      <c r="G5727" s="347">
        <v>91.17647058823529</v>
      </c>
    </row>
    <row r="5728" spans="1:7" hidden="1" x14ac:dyDescent="0.25">
      <c r="A5728" s="336" t="s">
        <v>352</v>
      </c>
      <c r="B5728" s="336" t="s">
        <v>710</v>
      </c>
      <c r="C5728" s="337" t="s">
        <v>711</v>
      </c>
      <c r="D5728" s="338">
        <v>236476</v>
      </c>
      <c r="E5728" s="498">
        <v>211378.97</v>
      </c>
      <c r="F5728" s="499"/>
      <c r="G5728" s="338">
        <v>89.387070992405143</v>
      </c>
    </row>
    <row r="5729" spans="1:7" hidden="1" x14ac:dyDescent="0.25">
      <c r="A5729" s="339" t="s">
        <v>324</v>
      </c>
      <c r="B5729" s="339" t="s">
        <v>354</v>
      </c>
      <c r="C5729" s="340" t="s">
        <v>24</v>
      </c>
      <c r="D5729" s="341">
        <v>236476</v>
      </c>
      <c r="E5729" s="506">
        <v>211378.97</v>
      </c>
      <c r="F5729" s="499"/>
      <c r="G5729" s="341">
        <v>89.387070992405143</v>
      </c>
    </row>
    <row r="5730" spans="1:7" hidden="1" x14ac:dyDescent="0.25">
      <c r="A5730" s="342" t="s">
        <v>324</v>
      </c>
      <c r="B5730" s="342" t="s">
        <v>355</v>
      </c>
      <c r="C5730" s="343" t="s">
        <v>25</v>
      </c>
      <c r="D5730" s="344">
        <v>30608</v>
      </c>
      <c r="E5730" s="502">
        <v>8345.06</v>
      </c>
      <c r="F5730" s="499"/>
      <c r="G5730" s="344">
        <v>27.264309984317826</v>
      </c>
    </row>
    <row r="5731" spans="1:7" hidden="1" x14ac:dyDescent="0.25">
      <c r="A5731" s="342" t="s">
        <v>324</v>
      </c>
      <c r="B5731" s="342" t="s">
        <v>356</v>
      </c>
      <c r="C5731" s="343" t="s">
        <v>133</v>
      </c>
      <c r="D5731" s="344">
        <v>20608</v>
      </c>
      <c r="E5731" s="502">
        <v>2845.06</v>
      </c>
      <c r="F5731" s="499"/>
      <c r="G5731" s="344">
        <v>13.805609472049689</v>
      </c>
    </row>
    <row r="5732" spans="1:7" hidden="1" x14ac:dyDescent="0.25">
      <c r="A5732" s="345" t="s">
        <v>2900</v>
      </c>
      <c r="B5732" s="345" t="s">
        <v>359</v>
      </c>
      <c r="C5732" s="346" t="s">
        <v>182</v>
      </c>
      <c r="D5732" s="347">
        <v>20608</v>
      </c>
      <c r="E5732" s="503">
        <v>2845.06</v>
      </c>
      <c r="F5732" s="499"/>
      <c r="G5732" s="347">
        <v>13.805609472049689</v>
      </c>
    </row>
    <row r="5733" spans="1:7" hidden="1" x14ac:dyDescent="0.25">
      <c r="A5733" s="342" t="s">
        <v>324</v>
      </c>
      <c r="B5733" s="342" t="s">
        <v>361</v>
      </c>
      <c r="C5733" s="343" t="s">
        <v>135</v>
      </c>
      <c r="D5733" s="344">
        <v>10000</v>
      </c>
      <c r="E5733" s="502">
        <v>5500</v>
      </c>
      <c r="F5733" s="499"/>
      <c r="G5733" s="344">
        <v>55</v>
      </c>
    </row>
    <row r="5734" spans="1:7" hidden="1" x14ac:dyDescent="0.25">
      <c r="A5734" s="345" t="s">
        <v>2901</v>
      </c>
      <c r="B5734" s="345" t="s">
        <v>298</v>
      </c>
      <c r="C5734" s="346" t="s">
        <v>135</v>
      </c>
      <c r="D5734" s="347">
        <v>10000</v>
      </c>
      <c r="E5734" s="503">
        <v>5500</v>
      </c>
      <c r="F5734" s="499"/>
      <c r="G5734" s="347">
        <v>55</v>
      </c>
    </row>
    <row r="5735" spans="1:7" hidden="1" x14ac:dyDescent="0.25">
      <c r="A5735" s="342" t="s">
        <v>324</v>
      </c>
      <c r="B5735" s="342" t="s">
        <v>366</v>
      </c>
      <c r="C5735" s="343" t="s">
        <v>38</v>
      </c>
      <c r="D5735" s="344">
        <v>205868</v>
      </c>
      <c r="E5735" s="502">
        <v>203033.91</v>
      </c>
      <c r="F5735" s="499"/>
      <c r="G5735" s="344">
        <v>98.623346027551634</v>
      </c>
    </row>
    <row r="5736" spans="1:7" hidden="1" x14ac:dyDescent="0.25">
      <c r="A5736" s="342" t="s">
        <v>324</v>
      </c>
      <c r="B5736" s="342" t="s">
        <v>367</v>
      </c>
      <c r="C5736" s="343" t="s">
        <v>138</v>
      </c>
      <c r="D5736" s="344">
        <v>30811</v>
      </c>
      <c r="E5736" s="502">
        <v>31581.439999999999</v>
      </c>
      <c r="F5736" s="499"/>
      <c r="G5736" s="344">
        <v>102.50053552302749</v>
      </c>
    </row>
    <row r="5737" spans="1:7" hidden="1" x14ac:dyDescent="0.25">
      <c r="A5737" s="345" t="s">
        <v>2902</v>
      </c>
      <c r="B5737" s="345" t="s">
        <v>300</v>
      </c>
      <c r="C5737" s="346" t="s">
        <v>87</v>
      </c>
      <c r="D5737" s="347">
        <v>13308</v>
      </c>
      <c r="E5737" s="503">
        <v>28397.599999999999</v>
      </c>
      <c r="F5737" s="499"/>
      <c r="G5737" s="347">
        <v>213.38743612864442</v>
      </c>
    </row>
    <row r="5738" spans="1:7" hidden="1" x14ac:dyDescent="0.25">
      <c r="A5738" s="345" t="s">
        <v>2903</v>
      </c>
      <c r="B5738" s="345" t="s">
        <v>415</v>
      </c>
      <c r="C5738" s="346" t="s">
        <v>88</v>
      </c>
      <c r="D5738" s="347">
        <v>11503</v>
      </c>
      <c r="E5738" s="503">
        <v>3014</v>
      </c>
      <c r="F5738" s="499"/>
      <c r="G5738" s="347">
        <v>26.201860384247588</v>
      </c>
    </row>
    <row r="5739" spans="1:7" hidden="1" x14ac:dyDescent="0.25">
      <c r="A5739" s="345" t="s">
        <v>2904</v>
      </c>
      <c r="B5739" s="345" t="s">
        <v>417</v>
      </c>
      <c r="C5739" s="346" t="s">
        <v>418</v>
      </c>
      <c r="D5739" s="347">
        <v>6000</v>
      </c>
      <c r="E5739" s="503">
        <v>169.84</v>
      </c>
      <c r="F5739" s="499"/>
      <c r="G5739" s="347">
        <v>2.8306666666666667</v>
      </c>
    </row>
    <row r="5740" spans="1:7" hidden="1" x14ac:dyDescent="0.25">
      <c r="A5740" s="342" t="s">
        <v>324</v>
      </c>
      <c r="B5740" s="342" t="s">
        <v>419</v>
      </c>
      <c r="C5740" s="343" t="s">
        <v>108</v>
      </c>
      <c r="D5740" s="344">
        <v>58940</v>
      </c>
      <c r="E5740" s="502">
        <v>119508.17</v>
      </c>
      <c r="F5740" s="499"/>
      <c r="G5740" s="344">
        <v>202.76241940956905</v>
      </c>
    </row>
    <row r="5741" spans="1:7" hidden="1" x14ac:dyDescent="0.25">
      <c r="A5741" s="345" t="s">
        <v>2905</v>
      </c>
      <c r="B5741" s="345" t="s">
        <v>316</v>
      </c>
      <c r="C5741" s="346" t="s">
        <v>421</v>
      </c>
      <c r="D5741" s="347">
        <v>7730</v>
      </c>
      <c r="E5741" s="503">
        <v>52429.41</v>
      </c>
      <c r="F5741" s="499"/>
      <c r="G5741" s="347">
        <v>678.25886157826653</v>
      </c>
    </row>
    <row r="5742" spans="1:7" hidden="1" x14ac:dyDescent="0.25">
      <c r="A5742" s="345" t="s">
        <v>2906</v>
      </c>
      <c r="B5742" s="345" t="s">
        <v>423</v>
      </c>
      <c r="C5742" s="346" t="s">
        <v>90</v>
      </c>
      <c r="D5742" s="347">
        <v>31920</v>
      </c>
      <c r="E5742" s="503">
        <v>55263.39</v>
      </c>
      <c r="F5742" s="499"/>
      <c r="G5742" s="347">
        <v>173.13092105263158</v>
      </c>
    </row>
    <row r="5743" spans="1:7" hidden="1" x14ac:dyDescent="0.25">
      <c r="A5743" s="345" t="s">
        <v>2907</v>
      </c>
      <c r="B5743" s="345" t="s">
        <v>303</v>
      </c>
      <c r="C5743" s="346" t="s">
        <v>975</v>
      </c>
      <c r="D5743" s="347">
        <v>12500</v>
      </c>
      <c r="E5743" s="503">
        <v>4656.82</v>
      </c>
      <c r="F5743" s="499"/>
      <c r="G5743" s="347">
        <v>37.254559999999998</v>
      </c>
    </row>
    <row r="5744" spans="1:7" hidden="1" x14ac:dyDescent="0.25">
      <c r="A5744" s="345" t="s">
        <v>2908</v>
      </c>
      <c r="B5744" s="345" t="s">
        <v>318</v>
      </c>
      <c r="C5744" s="346" t="s">
        <v>425</v>
      </c>
      <c r="D5744" s="347">
        <v>5608</v>
      </c>
      <c r="E5744" s="503">
        <v>7040.5</v>
      </c>
      <c r="F5744" s="499"/>
      <c r="G5744" s="347">
        <v>125.54386590584879</v>
      </c>
    </row>
    <row r="5745" spans="1:7" hidden="1" x14ac:dyDescent="0.25">
      <c r="A5745" s="345" t="s">
        <v>2909</v>
      </c>
      <c r="B5745" s="345" t="s">
        <v>427</v>
      </c>
      <c r="C5745" s="346" t="s">
        <v>428</v>
      </c>
      <c r="D5745" s="347">
        <v>1182</v>
      </c>
      <c r="E5745" s="503">
        <v>118.05</v>
      </c>
      <c r="F5745" s="499"/>
      <c r="G5745" s="347">
        <v>9.9873096446700504</v>
      </c>
    </row>
    <row r="5746" spans="1:7" hidden="1" x14ac:dyDescent="0.25">
      <c r="A5746" s="342" t="s">
        <v>324</v>
      </c>
      <c r="B5746" s="342" t="s">
        <v>429</v>
      </c>
      <c r="C5746" s="343" t="s">
        <v>110</v>
      </c>
      <c r="D5746" s="344">
        <v>91198</v>
      </c>
      <c r="E5746" s="502">
        <v>47782.7</v>
      </c>
      <c r="F5746" s="499"/>
      <c r="G5746" s="344">
        <v>52.394460404833438</v>
      </c>
    </row>
    <row r="5747" spans="1:7" hidden="1" x14ac:dyDescent="0.25">
      <c r="A5747" s="345" t="s">
        <v>2910</v>
      </c>
      <c r="B5747" s="345" t="s">
        <v>431</v>
      </c>
      <c r="C5747" s="346" t="s">
        <v>160</v>
      </c>
      <c r="D5747" s="347">
        <v>20950</v>
      </c>
      <c r="E5747" s="503">
        <v>8019.88</v>
      </c>
      <c r="F5747" s="499"/>
      <c r="G5747" s="347">
        <v>38.281050119331745</v>
      </c>
    </row>
    <row r="5748" spans="1:7" hidden="1" x14ac:dyDescent="0.25">
      <c r="A5748" s="345" t="s">
        <v>2911</v>
      </c>
      <c r="B5748" s="345" t="s">
        <v>304</v>
      </c>
      <c r="C5748" s="346" t="s">
        <v>1083</v>
      </c>
      <c r="D5748" s="347">
        <v>26000</v>
      </c>
      <c r="E5748" s="503">
        <v>20799.689999999999</v>
      </c>
      <c r="F5748" s="499"/>
      <c r="G5748" s="347">
        <v>79.998807692307693</v>
      </c>
    </row>
    <row r="5749" spans="1:7" hidden="1" x14ac:dyDescent="0.25">
      <c r="A5749" s="345" t="s">
        <v>2912</v>
      </c>
      <c r="B5749" s="345" t="s">
        <v>433</v>
      </c>
      <c r="C5749" s="346" t="s">
        <v>95</v>
      </c>
      <c r="D5749" s="347">
        <v>14400</v>
      </c>
      <c r="E5749" s="503">
        <v>3730.22</v>
      </c>
      <c r="F5749" s="499"/>
      <c r="G5749" s="347">
        <v>25.904305555555556</v>
      </c>
    </row>
    <row r="5750" spans="1:7" hidden="1" x14ac:dyDescent="0.25">
      <c r="A5750" s="345" t="s">
        <v>2913</v>
      </c>
      <c r="B5750" s="345" t="s">
        <v>466</v>
      </c>
      <c r="C5750" s="346" t="s">
        <v>96</v>
      </c>
      <c r="D5750" s="347">
        <v>7000</v>
      </c>
      <c r="E5750" s="503">
        <v>3426.15</v>
      </c>
      <c r="F5750" s="499"/>
      <c r="G5750" s="347">
        <v>48.945</v>
      </c>
    </row>
    <row r="5751" spans="1:7" hidden="1" x14ac:dyDescent="0.25">
      <c r="A5751" s="345" t="s">
        <v>2914</v>
      </c>
      <c r="B5751" s="345" t="s">
        <v>312</v>
      </c>
      <c r="C5751" s="346" t="s">
        <v>97</v>
      </c>
      <c r="D5751" s="347">
        <v>1000</v>
      </c>
      <c r="E5751" s="503">
        <v>2696.44</v>
      </c>
      <c r="F5751" s="499"/>
      <c r="G5751" s="347">
        <v>269.64400000000001</v>
      </c>
    </row>
    <row r="5752" spans="1:7" hidden="1" x14ac:dyDescent="0.25">
      <c r="A5752" s="345" t="s">
        <v>2915</v>
      </c>
      <c r="B5752" s="345" t="s">
        <v>436</v>
      </c>
      <c r="C5752" s="346" t="s">
        <v>98</v>
      </c>
      <c r="D5752" s="347">
        <v>10848</v>
      </c>
      <c r="E5752" s="503">
        <v>1000.19</v>
      </c>
      <c r="F5752" s="499"/>
      <c r="G5752" s="347">
        <v>9.2200405604719773</v>
      </c>
    </row>
    <row r="5753" spans="1:7" hidden="1" x14ac:dyDescent="0.25">
      <c r="A5753" s="345" t="s">
        <v>2916</v>
      </c>
      <c r="B5753" s="345" t="s">
        <v>439</v>
      </c>
      <c r="C5753" s="346" t="s">
        <v>100</v>
      </c>
      <c r="D5753" s="347">
        <v>11000</v>
      </c>
      <c r="E5753" s="503">
        <v>8110.13</v>
      </c>
      <c r="F5753" s="499"/>
      <c r="G5753" s="347">
        <v>73.728454545454539</v>
      </c>
    </row>
    <row r="5754" spans="1:7" hidden="1" x14ac:dyDescent="0.25">
      <c r="A5754" s="342" t="s">
        <v>324</v>
      </c>
      <c r="B5754" s="342" t="s">
        <v>401</v>
      </c>
      <c r="C5754" s="343" t="s">
        <v>104</v>
      </c>
      <c r="D5754" s="344">
        <v>24919</v>
      </c>
      <c r="E5754" s="502">
        <v>4161.6000000000004</v>
      </c>
      <c r="F5754" s="499"/>
      <c r="G5754" s="344">
        <v>16.700509651270114</v>
      </c>
    </row>
    <row r="5755" spans="1:7" hidden="1" x14ac:dyDescent="0.25">
      <c r="A5755" s="345" t="s">
        <v>2917</v>
      </c>
      <c r="B5755" s="345" t="s">
        <v>294</v>
      </c>
      <c r="C5755" s="346" t="s">
        <v>101</v>
      </c>
      <c r="D5755" s="347">
        <v>10200</v>
      </c>
      <c r="E5755" s="503">
        <v>2268.02</v>
      </c>
      <c r="F5755" s="499"/>
      <c r="G5755" s="347">
        <v>22.23549019607843</v>
      </c>
    </row>
    <row r="5756" spans="1:7" hidden="1" x14ac:dyDescent="0.25">
      <c r="A5756" s="345" t="s">
        <v>2918</v>
      </c>
      <c r="B5756" s="345" t="s">
        <v>442</v>
      </c>
      <c r="C5756" s="346" t="s">
        <v>443</v>
      </c>
      <c r="D5756" s="347">
        <v>1020</v>
      </c>
      <c r="E5756" s="503">
        <v>290.02999999999997</v>
      </c>
      <c r="F5756" s="499"/>
      <c r="G5756" s="347">
        <v>28.434313725490195</v>
      </c>
    </row>
    <row r="5757" spans="1:7" hidden="1" x14ac:dyDescent="0.25">
      <c r="A5757" s="345" t="s">
        <v>2919</v>
      </c>
      <c r="B5757" s="345" t="s">
        <v>314</v>
      </c>
      <c r="C5757" s="346" t="s">
        <v>445</v>
      </c>
      <c r="D5757" s="347">
        <v>3000</v>
      </c>
      <c r="E5757" s="503">
        <v>401.05</v>
      </c>
      <c r="F5757" s="499"/>
      <c r="G5757" s="347">
        <v>13.368333333333334</v>
      </c>
    </row>
    <row r="5758" spans="1:7" hidden="1" x14ac:dyDescent="0.25">
      <c r="A5758" s="345" t="s">
        <v>2920</v>
      </c>
      <c r="B5758" s="345" t="s">
        <v>296</v>
      </c>
      <c r="C5758" s="346" t="s">
        <v>104</v>
      </c>
      <c r="D5758" s="347">
        <v>10699</v>
      </c>
      <c r="E5758" s="503">
        <v>1202.5</v>
      </c>
      <c r="F5758" s="499"/>
      <c r="G5758" s="347">
        <v>11.239368165249088</v>
      </c>
    </row>
    <row r="5759" spans="1:7" hidden="1" x14ac:dyDescent="0.25">
      <c r="A5759" s="336" t="s">
        <v>352</v>
      </c>
      <c r="B5759" s="336" t="s">
        <v>732</v>
      </c>
      <c r="C5759" s="337" t="s">
        <v>733</v>
      </c>
      <c r="D5759" s="338">
        <v>22888</v>
      </c>
      <c r="E5759" s="498">
        <v>12728.68</v>
      </c>
      <c r="F5759" s="499"/>
      <c r="G5759" s="338">
        <v>55.612897588255855</v>
      </c>
    </row>
    <row r="5760" spans="1:7" hidden="1" x14ac:dyDescent="0.25">
      <c r="A5760" s="339" t="s">
        <v>324</v>
      </c>
      <c r="B5760" s="339" t="s">
        <v>354</v>
      </c>
      <c r="C5760" s="340" t="s">
        <v>24</v>
      </c>
      <c r="D5760" s="341">
        <v>22888</v>
      </c>
      <c r="E5760" s="506">
        <v>12728.68</v>
      </c>
      <c r="F5760" s="499"/>
      <c r="G5760" s="341">
        <v>55.612897588255855</v>
      </c>
    </row>
    <row r="5761" spans="1:7" hidden="1" x14ac:dyDescent="0.25">
      <c r="A5761" s="342" t="s">
        <v>324</v>
      </c>
      <c r="B5761" s="342" t="s">
        <v>366</v>
      </c>
      <c r="C5761" s="343" t="s">
        <v>38</v>
      </c>
      <c r="D5761" s="344">
        <v>22788</v>
      </c>
      <c r="E5761" s="502">
        <v>12727.01</v>
      </c>
      <c r="F5761" s="499"/>
      <c r="G5761" s="344">
        <v>55.849613831841317</v>
      </c>
    </row>
    <row r="5762" spans="1:7" hidden="1" x14ac:dyDescent="0.25">
      <c r="A5762" s="342" t="s">
        <v>324</v>
      </c>
      <c r="B5762" s="342" t="s">
        <v>419</v>
      </c>
      <c r="C5762" s="343" t="s">
        <v>108</v>
      </c>
      <c r="D5762" s="344">
        <v>14000</v>
      </c>
      <c r="E5762" s="502">
        <v>9851.73</v>
      </c>
      <c r="F5762" s="499"/>
      <c r="G5762" s="344">
        <v>70.369500000000002</v>
      </c>
    </row>
    <row r="5763" spans="1:7" hidden="1" x14ac:dyDescent="0.25">
      <c r="A5763" s="345" t="s">
        <v>2921</v>
      </c>
      <c r="B5763" s="345" t="s">
        <v>316</v>
      </c>
      <c r="C5763" s="346" t="s">
        <v>421</v>
      </c>
      <c r="D5763" s="347">
        <v>3000</v>
      </c>
      <c r="E5763" s="503">
        <v>2357.4</v>
      </c>
      <c r="F5763" s="499"/>
      <c r="G5763" s="347">
        <v>78.58</v>
      </c>
    </row>
    <row r="5764" spans="1:7" hidden="1" x14ac:dyDescent="0.25">
      <c r="A5764" s="345" t="s">
        <v>2922</v>
      </c>
      <c r="B5764" s="345" t="s">
        <v>423</v>
      </c>
      <c r="C5764" s="346" t="s">
        <v>90</v>
      </c>
      <c r="D5764" s="347">
        <v>7000</v>
      </c>
      <c r="E5764" s="503">
        <v>6489.86</v>
      </c>
      <c r="F5764" s="499"/>
      <c r="G5764" s="347">
        <v>92.712285714285713</v>
      </c>
    </row>
    <row r="5765" spans="1:7" hidden="1" x14ac:dyDescent="0.25">
      <c r="A5765" s="345" t="s">
        <v>2923</v>
      </c>
      <c r="B5765" s="345" t="s">
        <v>318</v>
      </c>
      <c r="C5765" s="346" t="s">
        <v>425</v>
      </c>
      <c r="D5765" s="347">
        <v>4000</v>
      </c>
      <c r="E5765" s="503">
        <v>1004.47</v>
      </c>
      <c r="F5765" s="499"/>
      <c r="G5765" s="347">
        <v>25.111750000000001</v>
      </c>
    </row>
    <row r="5766" spans="1:7" hidden="1" x14ac:dyDescent="0.25">
      <c r="A5766" s="342" t="s">
        <v>324</v>
      </c>
      <c r="B5766" s="342" t="s">
        <v>429</v>
      </c>
      <c r="C5766" s="343" t="s">
        <v>110</v>
      </c>
      <c r="D5766" s="344">
        <v>3000</v>
      </c>
      <c r="E5766" s="502">
        <v>421.88</v>
      </c>
      <c r="F5766" s="499"/>
      <c r="G5766" s="344">
        <v>14.062666666666667</v>
      </c>
    </row>
    <row r="5767" spans="1:7" hidden="1" x14ac:dyDescent="0.25">
      <c r="A5767" s="345" t="s">
        <v>2924</v>
      </c>
      <c r="B5767" s="345" t="s">
        <v>466</v>
      </c>
      <c r="C5767" s="346" t="s">
        <v>96</v>
      </c>
      <c r="D5767" s="347">
        <v>0</v>
      </c>
      <c r="E5767" s="503">
        <v>300</v>
      </c>
      <c r="F5767" s="499"/>
      <c r="G5767" s="347">
        <v>0</v>
      </c>
    </row>
    <row r="5768" spans="1:7" hidden="1" x14ac:dyDescent="0.25">
      <c r="A5768" s="345" t="s">
        <v>2925</v>
      </c>
      <c r="B5768" s="345" t="s">
        <v>302</v>
      </c>
      <c r="C5768" s="346" t="s">
        <v>99</v>
      </c>
      <c r="D5768" s="347">
        <v>1000</v>
      </c>
      <c r="E5768" s="503">
        <v>121.88</v>
      </c>
      <c r="F5768" s="499"/>
      <c r="G5768" s="347">
        <v>12.188000000000001</v>
      </c>
    </row>
    <row r="5769" spans="1:7" hidden="1" x14ac:dyDescent="0.25">
      <c r="A5769" s="345" t="s">
        <v>2926</v>
      </c>
      <c r="B5769" s="345" t="s">
        <v>439</v>
      </c>
      <c r="C5769" s="346" t="s">
        <v>100</v>
      </c>
      <c r="D5769" s="347">
        <v>2000</v>
      </c>
      <c r="E5769" s="503">
        <v>0</v>
      </c>
      <c r="F5769" s="499"/>
      <c r="G5769" s="347">
        <v>0</v>
      </c>
    </row>
    <row r="5770" spans="1:7" hidden="1" x14ac:dyDescent="0.25">
      <c r="A5770" s="342" t="s">
        <v>324</v>
      </c>
      <c r="B5770" s="342" t="s">
        <v>401</v>
      </c>
      <c r="C5770" s="343" t="s">
        <v>104</v>
      </c>
      <c r="D5770" s="344">
        <v>5788</v>
      </c>
      <c r="E5770" s="502">
        <v>2453.4</v>
      </c>
      <c r="F5770" s="499"/>
      <c r="G5770" s="344">
        <v>42.387698686938492</v>
      </c>
    </row>
    <row r="5771" spans="1:7" hidden="1" x14ac:dyDescent="0.25">
      <c r="A5771" s="345" t="s">
        <v>2927</v>
      </c>
      <c r="B5771" s="345" t="s">
        <v>296</v>
      </c>
      <c r="C5771" s="346" t="s">
        <v>104</v>
      </c>
      <c r="D5771" s="347">
        <v>5788</v>
      </c>
      <c r="E5771" s="503">
        <v>2453.4</v>
      </c>
      <c r="F5771" s="499"/>
      <c r="G5771" s="347">
        <v>42.387698686938492</v>
      </c>
    </row>
    <row r="5772" spans="1:7" hidden="1" x14ac:dyDescent="0.25">
      <c r="A5772" s="342" t="s">
        <v>324</v>
      </c>
      <c r="B5772" s="342" t="s">
        <v>447</v>
      </c>
      <c r="C5772" s="343" t="s">
        <v>164</v>
      </c>
      <c r="D5772" s="344">
        <v>100</v>
      </c>
      <c r="E5772" s="502">
        <v>1.67</v>
      </c>
      <c r="F5772" s="499"/>
      <c r="G5772" s="344">
        <v>1.67</v>
      </c>
    </row>
    <row r="5773" spans="1:7" hidden="1" x14ac:dyDescent="0.25">
      <c r="A5773" s="342" t="s">
        <v>324</v>
      </c>
      <c r="B5773" s="342" t="s">
        <v>448</v>
      </c>
      <c r="C5773" s="343" t="s">
        <v>190</v>
      </c>
      <c r="D5773" s="344">
        <v>100</v>
      </c>
      <c r="E5773" s="502">
        <v>1.67</v>
      </c>
      <c r="F5773" s="499"/>
      <c r="G5773" s="344">
        <v>1.67</v>
      </c>
    </row>
    <row r="5774" spans="1:7" hidden="1" x14ac:dyDescent="0.25">
      <c r="A5774" s="345" t="s">
        <v>2928</v>
      </c>
      <c r="B5774" s="345" t="s">
        <v>305</v>
      </c>
      <c r="C5774" s="346" t="s">
        <v>166</v>
      </c>
      <c r="D5774" s="347">
        <v>100</v>
      </c>
      <c r="E5774" s="503">
        <v>1.67</v>
      </c>
      <c r="F5774" s="499"/>
      <c r="G5774" s="347">
        <v>1.67</v>
      </c>
    </row>
    <row r="5775" spans="1:7" hidden="1" x14ac:dyDescent="0.25">
      <c r="A5775" s="336" t="s">
        <v>352</v>
      </c>
      <c r="B5775" s="336" t="s">
        <v>754</v>
      </c>
      <c r="C5775" s="337" t="s">
        <v>755</v>
      </c>
      <c r="D5775" s="338">
        <v>63533</v>
      </c>
      <c r="E5775" s="498">
        <v>34705.54</v>
      </c>
      <c r="F5775" s="499"/>
      <c r="G5775" s="338">
        <v>54.626005383029295</v>
      </c>
    </row>
    <row r="5776" spans="1:7" hidden="1" x14ac:dyDescent="0.25">
      <c r="A5776" s="339" t="s">
        <v>324</v>
      </c>
      <c r="B5776" s="339" t="s">
        <v>354</v>
      </c>
      <c r="C5776" s="340" t="s">
        <v>24</v>
      </c>
      <c r="D5776" s="341">
        <v>63533</v>
      </c>
      <c r="E5776" s="506">
        <v>34705.54</v>
      </c>
      <c r="F5776" s="499"/>
      <c r="G5776" s="341">
        <v>54.626005383029295</v>
      </c>
    </row>
    <row r="5777" spans="1:7" hidden="1" x14ac:dyDescent="0.25">
      <c r="A5777" s="342" t="s">
        <v>324</v>
      </c>
      <c r="B5777" s="342" t="s">
        <v>366</v>
      </c>
      <c r="C5777" s="343" t="s">
        <v>38</v>
      </c>
      <c r="D5777" s="344">
        <v>63533</v>
      </c>
      <c r="E5777" s="502">
        <v>34693.040000000001</v>
      </c>
      <c r="F5777" s="499"/>
      <c r="G5777" s="344">
        <v>54.606330568366047</v>
      </c>
    </row>
    <row r="5778" spans="1:7" hidden="1" x14ac:dyDescent="0.25">
      <c r="A5778" s="342" t="s">
        <v>324</v>
      </c>
      <c r="B5778" s="342" t="s">
        <v>367</v>
      </c>
      <c r="C5778" s="343" t="s">
        <v>138</v>
      </c>
      <c r="D5778" s="344">
        <v>10000</v>
      </c>
      <c r="E5778" s="502">
        <v>13872.6</v>
      </c>
      <c r="F5778" s="499"/>
      <c r="G5778" s="344">
        <v>138.726</v>
      </c>
    </row>
    <row r="5779" spans="1:7" hidden="1" x14ac:dyDescent="0.25">
      <c r="A5779" s="345" t="s">
        <v>2929</v>
      </c>
      <c r="B5779" s="345" t="s">
        <v>300</v>
      </c>
      <c r="C5779" s="346" t="s">
        <v>87</v>
      </c>
      <c r="D5779" s="347">
        <v>10000</v>
      </c>
      <c r="E5779" s="503">
        <v>13122.6</v>
      </c>
      <c r="F5779" s="499"/>
      <c r="G5779" s="347">
        <v>131.226</v>
      </c>
    </row>
    <row r="5780" spans="1:7" hidden="1" x14ac:dyDescent="0.25">
      <c r="A5780" s="345" t="s">
        <v>2930</v>
      </c>
      <c r="B5780" s="345" t="s">
        <v>415</v>
      </c>
      <c r="C5780" s="346" t="s">
        <v>88</v>
      </c>
      <c r="D5780" s="347">
        <v>0</v>
      </c>
      <c r="E5780" s="503">
        <v>750</v>
      </c>
      <c r="F5780" s="499"/>
      <c r="G5780" s="347">
        <v>0</v>
      </c>
    </row>
    <row r="5781" spans="1:7" hidden="1" x14ac:dyDescent="0.25">
      <c r="A5781" s="342" t="s">
        <v>324</v>
      </c>
      <c r="B5781" s="342" t="s">
        <v>419</v>
      </c>
      <c r="C5781" s="343" t="s">
        <v>108</v>
      </c>
      <c r="D5781" s="344">
        <v>6033</v>
      </c>
      <c r="E5781" s="502">
        <v>9374.2199999999993</v>
      </c>
      <c r="F5781" s="499"/>
      <c r="G5781" s="344">
        <v>155.38239681750372</v>
      </c>
    </row>
    <row r="5782" spans="1:7" hidden="1" x14ac:dyDescent="0.25">
      <c r="A5782" s="345" t="s">
        <v>2931</v>
      </c>
      <c r="B5782" s="345" t="s">
        <v>316</v>
      </c>
      <c r="C5782" s="346" t="s">
        <v>421</v>
      </c>
      <c r="D5782" s="347">
        <v>2033</v>
      </c>
      <c r="E5782" s="503">
        <v>3667</v>
      </c>
      <c r="F5782" s="499"/>
      <c r="G5782" s="347">
        <v>180.37383177570092</v>
      </c>
    </row>
    <row r="5783" spans="1:7" hidden="1" x14ac:dyDescent="0.25">
      <c r="A5783" s="345" t="s">
        <v>2932</v>
      </c>
      <c r="B5783" s="345" t="s">
        <v>423</v>
      </c>
      <c r="C5783" s="346" t="s">
        <v>90</v>
      </c>
      <c r="D5783" s="347">
        <v>2000</v>
      </c>
      <c r="E5783" s="503">
        <v>1553.43</v>
      </c>
      <c r="F5783" s="499"/>
      <c r="G5783" s="347">
        <v>77.671499999999995</v>
      </c>
    </row>
    <row r="5784" spans="1:7" hidden="1" x14ac:dyDescent="0.25">
      <c r="A5784" s="345" t="s">
        <v>2933</v>
      </c>
      <c r="B5784" s="345" t="s">
        <v>303</v>
      </c>
      <c r="C5784" s="346" t="s">
        <v>975</v>
      </c>
      <c r="D5784" s="347">
        <v>0</v>
      </c>
      <c r="E5784" s="503">
        <v>498.75</v>
      </c>
      <c r="F5784" s="499"/>
      <c r="G5784" s="347">
        <v>0</v>
      </c>
    </row>
    <row r="5785" spans="1:7" hidden="1" x14ac:dyDescent="0.25">
      <c r="A5785" s="345" t="s">
        <v>2934</v>
      </c>
      <c r="B5785" s="345" t="s">
        <v>318</v>
      </c>
      <c r="C5785" s="346" t="s">
        <v>425</v>
      </c>
      <c r="D5785" s="347">
        <v>1000</v>
      </c>
      <c r="E5785" s="503">
        <v>3655.04</v>
      </c>
      <c r="F5785" s="499"/>
      <c r="G5785" s="347">
        <v>365.50400000000002</v>
      </c>
    </row>
    <row r="5786" spans="1:7" hidden="1" x14ac:dyDescent="0.25">
      <c r="A5786" s="345" t="s">
        <v>2935</v>
      </c>
      <c r="B5786" s="345" t="s">
        <v>427</v>
      </c>
      <c r="C5786" s="346" t="s">
        <v>428</v>
      </c>
      <c r="D5786" s="347">
        <v>1000</v>
      </c>
      <c r="E5786" s="503">
        <v>0</v>
      </c>
      <c r="F5786" s="499"/>
      <c r="G5786" s="347">
        <v>0</v>
      </c>
    </row>
    <row r="5787" spans="1:7" hidden="1" x14ac:dyDescent="0.25">
      <c r="A5787" s="342" t="s">
        <v>324</v>
      </c>
      <c r="B5787" s="342" t="s">
        <v>429</v>
      </c>
      <c r="C5787" s="343" t="s">
        <v>110</v>
      </c>
      <c r="D5787" s="344">
        <v>45000</v>
      </c>
      <c r="E5787" s="502">
        <v>3600.04</v>
      </c>
      <c r="F5787" s="499"/>
      <c r="G5787" s="344">
        <v>8.0000888888888895</v>
      </c>
    </row>
    <row r="5788" spans="1:7" hidden="1" x14ac:dyDescent="0.25">
      <c r="A5788" s="345" t="s">
        <v>2936</v>
      </c>
      <c r="B5788" s="345" t="s">
        <v>431</v>
      </c>
      <c r="C5788" s="346" t="s">
        <v>160</v>
      </c>
      <c r="D5788" s="347">
        <v>0</v>
      </c>
      <c r="E5788" s="503">
        <v>983.45</v>
      </c>
      <c r="F5788" s="499"/>
      <c r="G5788" s="347">
        <v>0</v>
      </c>
    </row>
    <row r="5789" spans="1:7" hidden="1" x14ac:dyDescent="0.25">
      <c r="A5789" s="345" t="s">
        <v>2937</v>
      </c>
      <c r="B5789" s="345" t="s">
        <v>304</v>
      </c>
      <c r="C5789" s="346" t="s">
        <v>1083</v>
      </c>
      <c r="D5789" s="347">
        <v>45000</v>
      </c>
      <c r="E5789" s="503">
        <v>1924.14</v>
      </c>
      <c r="F5789" s="499"/>
      <c r="G5789" s="347">
        <v>4.2758666666666665</v>
      </c>
    </row>
    <row r="5790" spans="1:7" hidden="1" x14ac:dyDescent="0.25">
      <c r="A5790" s="345" t="s">
        <v>2938</v>
      </c>
      <c r="B5790" s="345" t="s">
        <v>312</v>
      </c>
      <c r="C5790" s="346" t="s">
        <v>97</v>
      </c>
      <c r="D5790" s="347">
        <v>0</v>
      </c>
      <c r="E5790" s="503">
        <v>350</v>
      </c>
      <c r="F5790" s="499"/>
      <c r="G5790" s="347">
        <v>0</v>
      </c>
    </row>
    <row r="5791" spans="1:7" hidden="1" x14ac:dyDescent="0.25">
      <c r="A5791" s="345" t="s">
        <v>2939</v>
      </c>
      <c r="B5791" s="345" t="s">
        <v>302</v>
      </c>
      <c r="C5791" s="346" t="s">
        <v>99</v>
      </c>
      <c r="D5791" s="347">
        <v>0</v>
      </c>
      <c r="E5791" s="503">
        <v>342.45</v>
      </c>
      <c r="F5791" s="499"/>
      <c r="G5791" s="347">
        <v>0</v>
      </c>
    </row>
    <row r="5792" spans="1:7" hidden="1" x14ac:dyDescent="0.25">
      <c r="A5792" s="342" t="s">
        <v>324</v>
      </c>
      <c r="B5792" s="342" t="s">
        <v>401</v>
      </c>
      <c r="C5792" s="343" t="s">
        <v>104</v>
      </c>
      <c r="D5792" s="344">
        <v>2500</v>
      </c>
      <c r="E5792" s="502">
        <v>7846.18</v>
      </c>
      <c r="F5792" s="499"/>
      <c r="G5792" s="344">
        <v>313.84719999999999</v>
      </c>
    </row>
    <row r="5793" spans="1:7" hidden="1" x14ac:dyDescent="0.25">
      <c r="A5793" s="345" t="s">
        <v>2940</v>
      </c>
      <c r="B5793" s="345" t="s">
        <v>310</v>
      </c>
      <c r="C5793" s="346" t="s">
        <v>163</v>
      </c>
      <c r="D5793" s="347">
        <v>0</v>
      </c>
      <c r="E5793" s="503">
        <v>2322.79</v>
      </c>
      <c r="F5793" s="499"/>
      <c r="G5793" s="347">
        <v>0</v>
      </c>
    </row>
    <row r="5794" spans="1:7" hidden="1" x14ac:dyDescent="0.25">
      <c r="A5794" s="345" t="s">
        <v>2941</v>
      </c>
      <c r="B5794" s="345" t="s">
        <v>294</v>
      </c>
      <c r="C5794" s="346" t="s">
        <v>101</v>
      </c>
      <c r="D5794" s="347">
        <v>1500</v>
      </c>
      <c r="E5794" s="503">
        <v>1764</v>
      </c>
      <c r="F5794" s="499"/>
      <c r="G5794" s="347">
        <v>117.6</v>
      </c>
    </row>
    <row r="5795" spans="1:7" hidden="1" x14ac:dyDescent="0.25">
      <c r="A5795" s="345" t="s">
        <v>2942</v>
      </c>
      <c r="B5795" s="345" t="s">
        <v>296</v>
      </c>
      <c r="C5795" s="346" t="s">
        <v>104</v>
      </c>
      <c r="D5795" s="347">
        <v>1000</v>
      </c>
      <c r="E5795" s="503">
        <v>3759.39</v>
      </c>
      <c r="F5795" s="499"/>
      <c r="G5795" s="347">
        <v>375.93900000000002</v>
      </c>
    </row>
    <row r="5796" spans="1:7" hidden="1" x14ac:dyDescent="0.25">
      <c r="A5796" s="342" t="s">
        <v>324</v>
      </c>
      <c r="B5796" s="342" t="s">
        <v>447</v>
      </c>
      <c r="C5796" s="343" t="s">
        <v>164</v>
      </c>
      <c r="D5796" s="344">
        <v>0</v>
      </c>
      <c r="E5796" s="502">
        <v>12.5</v>
      </c>
      <c r="F5796" s="499"/>
      <c r="G5796" s="344">
        <v>0</v>
      </c>
    </row>
    <row r="5797" spans="1:7" hidden="1" x14ac:dyDescent="0.25">
      <c r="A5797" s="342" t="s">
        <v>324</v>
      </c>
      <c r="B5797" s="342" t="s">
        <v>448</v>
      </c>
      <c r="C5797" s="343" t="s">
        <v>190</v>
      </c>
      <c r="D5797" s="344">
        <v>0</v>
      </c>
      <c r="E5797" s="502">
        <v>12.5</v>
      </c>
      <c r="F5797" s="499"/>
      <c r="G5797" s="344">
        <v>0</v>
      </c>
    </row>
    <row r="5798" spans="1:7" hidden="1" x14ac:dyDescent="0.25">
      <c r="A5798" s="345" t="s">
        <v>2943</v>
      </c>
      <c r="B5798" s="345" t="s">
        <v>293</v>
      </c>
      <c r="C5798" s="346" t="s">
        <v>450</v>
      </c>
      <c r="D5798" s="347">
        <v>0</v>
      </c>
      <c r="E5798" s="503">
        <v>12.5</v>
      </c>
      <c r="F5798" s="499"/>
      <c r="G5798" s="347">
        <v>0</v>
      </c>
    </row>
    <row r="5799" spans="1:7" hidden="1" x14ac:dyDescent="0.25">
      <c r="A5799" s="336" t="s">
        <v>352</v>
      </c>
      <c r="B5799" s="336" t="s">
        <v>773</v>
      </c>
      <c r="C5799" s="337" t="s">
        <v>774</v>
      </c>
      <c r="D5799" s="338">
        <v>8000</v>
      </c>
      <c r="E5799" s="498">
        <v>0</v>
      </c>
      <c r="F5799" s="499"/>
      <c r="G5799" s="338">
        <v>0</v>
      </c>
    </row>
    <row r="5800" spans="1:7" hidden="1" x14ac:dyDescent="0.25">
      <c r="A5800" s="339" t="s">
        <v>324</v>
      </c>
      <c r="B5800" s="339" t="s">
        <v>354</v>
      </c>
      <c r="C5800" s="340" t="s">
        <v>24</v>
      </c>
      <c r="D5800" s="341">
        <v>2600</v>
      </c>
      <c r="E5800" s="506">
        <v>0</v>
      </c>
      <c r="F5800" s="499"/>
      <c r="G5800" s="341">
        <v>0</v>
      </c>
    </row>
    <row r="5801" spans="1:7" hidden="1" x14ac:dyDescent="0.25">
      <c r="A5801" s="342" t="s">
        <v>324</v>
      </c>
      <c r="B5801" s="342" t="s">
        <v>366</v>
      </c>
      <c r="C5801" s="343" t="s">
        <v>38</v>
      </c>
      <c r="D5801" s="344">
        <v>2600</v>
      </c>
      <c r="E5801" s="502">
        <v>0</v>
      </c>
      <c r="F5801" s="499"/>
      <c r="G5801" s="344">
        <v>0</v>
      </c>
    </row>
    <row r="5802" spans="1:7" hidden="1" x14ac:dyDescent="0.25">
      <c r="A5802" s="342" t="s">
        <v>324</v>
      </c>
      <c r="B5802" s="342" t="s">
        <v>419</v>
      </c>
      <c r="C5802" s="343" t="s">
        <v>108</v>
      </c>
      <c r="D5802" s="344">
        <v>1600</v>
      </c>
      <c r="E5802" s="502">
        <v>0</v>
      </c>
      <c r="F5802" s="499"/>
      <c r="G5802" s="344">
        <v>0</v>
      </c>
    </row>
    <row r="5803" spans="1:7" hidden="1" x14ac:dyDescent="0.25">
      <c r="A5803" s="345" t="s">
        <v>2944</v>
      </c>
      <c r="B5803" s="345" t="s">
        <v>423</v>
      </c>
      <c r="C5803" s="346" t="s">
        <v>90</v>
      </c>
      <c r="D5803" s="347">
        <v>1600</v>
      </c>
      <c r="E5803" s="503">
        <v>0</v>
      </c>
      <c r="F5803" s="499"/>
      <c r="G5803" s="347">
        <v>0</v>
      </c>
    </row>
    <row r="5804" spans="1:7" hidden="1" x14ac:dyDescent="0.25">
      <c r="A5804" s="342" t="s">
        <v>324</v>
      </c>
      <c r="B5804" s="342" t="s">
        <v>429</v>
      </c>
      <c r="C5804" s="343" t="s">
        <v>110</v>
      </c>
      <c r="D5804" s="344">
        <v>1000</v>
      </c>
      <c r="E5804" s="502">
        <v>0</v>
      </c>
      <c r="F5804" s="499"/>
      <c r="G5804" s="344">
        <v>0</v>
      </c>
    </row>
    <row r="5805" spans="1:7" hidden="1" x14ac:dyDescent="0.25">
      <c r="A5805" s="345" t="s">
        <v>2945</v>
      </c>
      <c r="B5805" s="345" t="s">
        <v>304</v>
      </c>
      <c r="C5805" s="346" t="s">
        <v>1083</v>
      </c>
      <c r="D5805" s="347">
        <v>1000</v>
      </c>
      <c r="E5805" s="503">
        <v>0</v>
      </c>
      <c r="F5805" s="499"/>
      <c r="G5805" s="347">
        <v>0</v>
      </c>
    </row>
    <row r="5806" spans="1:7" hidden="1" x14ac:dyDescent="0.25">
      <c r="A5806" s="339" t="s">
        <v>324</v>
      </c>
      <c r="B5806" s="339" t="s">
        <v>1163</v>
      </c>
      <c r="C5806" s="340" t="s">
        <v>26</v>
      </c>
      <c r="D5806" s="341">
        <v>5400</v>
      </c>
      <c r="E5806" s="506">
        <v>0</v>
      </c>
      <c r="F5806" s="499"/>
      <c r="G5806" s="341">
        <v>0</v>
      </c>
    </row>
    <row r="5807" spans="1:7" hidden="1" x14ac:dyDescent="0.25">
      <c r="A5807" s="342" t="s">
        <v>324</v>
      </c>
      <c r="B5807" s="342" t="s">
        <v>1164</v>
      </c>
      <c r="C5807" s="343" t="s">
        <v>1165</v>
      </c>
      <c r="D5807" s="344">
        <v>5400</v>
      </c>
      <c r="E5807" s="502">
        <v>0</v>
      </c>
      <c r="F5807" s="499"/>
      <c r="G5807" s="344">
        <v>0</v>
      </c>
    </row>
    <row r="5808" spans="1:7" hidden="1" x14ac:dyDescent="0.25">
      <c r="A5808" s="342" t="s">
        <v>324</v>
      </c>
      <c r="B5808" s="342" t="s">
        <v>2576</v>
      </c>
      <c r="C5808" s="343" t="s">
        <v>171</v>
      </c>
      <c r="D5808" s="344">
        <v>5400</v>
      </c>
      <c r="E5808" s="502">
        <v>0</v>
      </c>
      <c r="F5808" s="499"/>
      <c r="G5808" s="344">
        <v>0</v>
      </c>
    </row>
    <row r="5809" spans="1:7" hidden="1" x14ac:dyDescent="0.25">
      <c r="A5809" s="345" t="s">
        <v>2946</v>
      </c>
      <c r="B5809" s="345" t="s">
        <v>306</v>
      </c>
      <c r="C5809" s="346" t="s">
        <v>173</v>
      </c>
      <c r="D5809" s="347">
        <v>5400</v>
      </c>
      <c r="E5809" s="503">
        <v>0</v>
      </c>
      <c r="F5809" s="499"/>
      <c r="G5809" s="347">
        <v>0</v>
      </c>
    </row>
    <row r="5810" spans="1:7" hidden="1" x14ac:dyDescent="0.25">
      <c r="A5810" s="336" t="s">
        <v>352</v>
      </c>
      <c r="B5810" s="336" t="s">
        <v>795</v>
      </c>
      <c r="C5810" s="337" t="s">
        <v>796</v>
      </c>
      <c r="D5810" s="338">
        <v>47064</v>
      </c>
      <c r="E5810" s="498">
        <v>44064</v>
      </c>
      <c r="F5810" s="499"/>
      <c r="G5810" s="338">
        <v>93.62570117287099</v>
      </c>
    </row>
    <row r="5811" spans="1:7" hidden="1" x14ac:dyDescent="0.25">
      <c r="A5811" s="339" t="s">
        <v>324</v>
      </c>
      <c r="B5811" s="339" t="s">
        <v>354</v>
      </c>
      <c r="C5811" s="340" t="s">
        <v>24</v>
      </c>
      <c r="D5811" s="341">
        <v>47064</v>
      </c>
      <c r="E5811" s="506">
        <v>44064</v>
      </c>
      <c r="F5811" s="499"/>
      <c r="G5811" s="341">
        <v>93.62570117287099</v>
      </c>
    </row>
    <row r="5812" spans="1:7" hidden="1" x14ac:dyDescent="0.25">
      <c r="A5812" s="342" t="s">
        <v>324</v>
      </c>
      <c r="B5812" s="342" t="s">
        <v>366</v>
      </c>
      <c r="C5812" s="343" t="s">
        <v>38</v>
      </c>
      <c r="D5812" s="344">
        <v>47064</v>
      </c>
      <c r="E5812" s="502">
        <v>44064</v>
      </c>
      <c r="F5812" s="499"/>
      <c r="G5812" s="344">
        <v>93.62570117287099</v>
      </c>
    </row>
    <row r="5813" spans="1:7" hidden="1" x14ac:dyDescent="0.25">
      <c r="A5813" s="342" t="s">
        <v>324</v>
      </c>
      <c r="B5813" s="342" t="s">
        <v>419</v>
      </c>
      <c r="C5813" s="343" t="s">
        <v>108</v>
      </c>
      <c r="D5813" s="344">
        <v>10000</v>
      </c>
      <c r="E5813" s="502">
        <v>37833.949999999997</v>
      </c>
      <c r="F5813" s="499"/>
      <c r="G5813" s="344">
        <v>378.33949999999999</v>
      </c>
    </row>
    <row r="5814" spans="1:7" hidden="1" x14ac:dyDescent="0.25">
      <c r="A5814" s="345" t="s">
        <v>2947</v>
      </c>
      <c r="B5814" s="345" t="s">
        <v>423</v>
      </c>
      <c r="C5814" s="346" t="s">
        <v>90</v>
      </c>
      <c r="D5814" s="347">
        <v>0</v>
      </c>
      <c r="E5814" s="503">
        <v>17802.330000000002</v>
      </c>
      <c r="F5814" s="499"/>
      <c r="G5814" s="347">
        <v>0</v>
      </c>
    </row>
    <row r="5815" spans="1:7" hidden="1" x14ac:dyDescent="0.25">
      <c r="A5815" s="345" t="s">
        <v>2948</v>
      </c>
      <c r="B5815" s="345" t="s">
        <v>303</v>
      </c>
      <c r="C5815" s="346" t="s">
        <v>975</v>
      </c>
      <c r="D5815" s="347">
        <v>0</v>
      </c>
      <c r="E5815" s="503">
        <v>20031.62</v>
      </c>
      <c r="F5815" s="499"/>
      <c r="G5815" s="347">
        <v>0</v>
      </c>
    </row>
    <row r="5816" spans="1:7" hidden="1" x14ac:dyDescent="0.25">
      <c r="A5816" s="345" t="s">
        <v>2949</v>
      </c>
      <c r="B5816" s="345" t="s">
        <v>427</v>
      </c>
      <c r="C5816" s="346" t="s">
        <v>428</v>
      </c>
      <c r="D5816" s="347">
        <v>10000</v>
      </c>
      <c r="E5816" s="503">
        <v>0</v>
      </c>
      <c r="F5816" s="499"/>
      <c r="G5816" s="347">
        <v>0</v>
      </c>
    </row>
    <row r="5817" spans="1:7" hidden="1" x14ac:dyDescent="0.25">
      <c r="A5817" s="342" t="s">
        <v>324</v>
      </c>
      <c r="B5817" s="342" t="s">
        <v>429</v>
      </c>
      <c r="C5817" s="343" t="s">
        <v>110</v>
      </c>
      <c r="D5817" s="344">
        <v>10000</v>
      </c>
      <c r="E5817" s="502">
        <v>1781.95</v>
      </c>
      <c r="F5817" s="499"/>
      <c r="G5817" s="344">
        <v>17.819500000000001</v>
      </c>
    </row>
    <row r="5818" spans="1:7" hidden="1" x14ac:dyDescent="0.25">
      <c r="A5818" s="345" t="s">
        <v>2950</v>
      </c>
      <c r="B5818" s="345" t="s">
        <v>431</v>
      </c>
      <c r="C5818" s="346" t="s">
        <v>160</v>
      </c>
      <c r="D5818" s="347">
        <v>0</v>
      </c>
      <c r="E5818" s="503">
        <v>104.75</v>
      </c>
      <c r="F5818" s="499"/>
      <c r="G5818" s="347">
        <v>0</v>
      </c>
    </row>
    <row r="5819" spans="1:7" hidden="1" x14ac:dyDescent="0.25">
      <c r="A5819" s="345" t="s">
        <v>2951</v>
      </c>
      <c r="B5819" s="345" t="s">
        <v>466</v>
      </c>
      <c r="C5819" s="346" t="s">
        <v>96</v>
      </c>
      <c r="D5819" s="347">
        <v>10000</v>
      </c>
      <c r="E5819" s="503">
        <v>1677.2</v>
      </c>
      <c r="F5819" s="499"/>
      <c r="G5819" s="347">
        <v>16.771999999999998</v>
      </c>
    </row>
    <row r="5820" spans="1:7" hidden="1" x14ac:dyDescent="0.25">
      <c r="A5820" s="342" t="s">
        <v>324</v>
      </c>
      <c r="B5820" s="342" t="s">
        <v>401</v>
      </c>
      <c r="C5820" s="343" t="s">
        <v>104</v>
      </c>
      <c r="D5820" s="344">
        <v>27064</v>
      </c>
      <c r="E5820" s="502">
        <v>4448.1000000000004</v>
      </c>
      <c r="F5820" s="499"/>
      <c r="G5820" s="344">
        <v>16.435486254803429</v>
      </c>
    </row>
    <row r="5821" spans="1:7" hidden="1" x14ac:dyDescent="0.25">
      <c r="A5821" s="345" t="s">
        <v>2952</v>
      </c>
      <c r="B5821" s="345" t="s">
        <v>442</v>
      </c>
      <c r="C5821" s="346" t="s">
        <v>443</v>
      </c>
      <c r="D5821" s="347">
        <v>0</v>
      </c>
      <c r="E5821" s="503">
        <v>600</v>
      </c>
      <c r="F5821" s="499"/>
      <c r="G5821" s="347">
        <v>0</v>
      </c>
    </row>
    <row r="5822" spans="1:7" hidden="1" x14ac:dyDescent="0.25">
      <c r="A5822" s="345" t="s">
        <v>2953</v>
      </c>
      <c r="B5822" s="345" t="s">
        <v>296</v>
      </c>
      <c r="C5822" s="346" t="s">
        <v>104</v>
      </c>
      <c r="D5822" s="347">
        <v>27064</v>
      </c>
      <c r="E5822" s="503">
        <v>3848.1</v>
      </c>
      <c r="F5822" s="499"/>
      <c r="G5822" s="347">
        <v>14.218519065917825</v>
      </c>
    </row>
    <row r="5823" spans="1:7" hidden="1" x14ac:dyDescent="0.25">
      <c r="A5823" s="336" t="s">
        <v>352</v>
      </c>
      <c r="B5823" s="336" t="s">
        <v>816</v>
      </c>
      <c r="C5823" s="337" t="s">
        <v>817</v>
      </c>
      <c r="D5823" s="338">
        <v>8000</v>
      </c>
      <c r="E5823" s="498">
        <v>9018.6200000000008</v>
      </c>
      <c r="F5823" s="499"/>
      <c r="G5823" s="338">
        <v>112.73275</v>
      </c>
    </row>
    <row r="5824" spans="1:7" hidden="1" x14ac:dyDescent="0.25">
      <c r="A5824" s="339" t="s">
        <v>324</v>
      </c>
      <c r="B5824" s="339" t="s">
        <v>354</v>
      </c>
      <c r="C5824" s="340" t="s">
        <v>24</v>
      </c>
      <c r="D5824" s="341">
        <v>8000</v>
      </c>
      <c r="E5824" s="506">
        <v>9018.6200000000008</v>
      </c>
      <c r="F5824" s="499"/>
      <c r="G5824" s="341">
        <v>112.73275</v>
      </c>
    </row>
    <row r="5825" spans="1:7" hidden="1" x14ac:dyDescent="0.25">
      <c r="A5825" s="342" t="s">
        <v>324</v>
      </c>
      <c r="B5825" s="342" t="s">
        <v>366</v>
      </c>
      <c r="C5825" s="343" t="s">
        <v>38</v>
      </c>
      <c r="D5825" s="344">
        <v>8000</v>
      </c>
      <c r="E5825" s="502">
        <v>9018.6200000000008</v>
      </c>
      <c r="F5825" s="499"/>
      <c r="G5825" s="344">
        <v>112.73275</v>
      </c>
    </row>
    <row r="5826" spans="1:7" hidden="1" x14ac:dyDescent="0.25">
      <c r="A5826" s="342" t="s">
        <v>324</v>
      </c>
      <c r="B5826" s="342" t="s">
        <v>367</v>
      </c>
      <c r="C5826" s="343" t="s">
        <v>138</v>
      </c>
      <c r="D5826" s="344">
        <v>5000</v>
      </c>
      <c r="E5826" s="502">
        <v>0</v>
      </c>
      <c r="F5826" s="499"/>
      <c r="G5826" s="344">
        <v>0</v>
      </c>
    </row>
    <row r="5827" spans="1:7" hidden="1" x14ac:dyDescent="0.25">
      <c r="A5827" s="345" t="s">
        <v>2954</v>
      </c>
      <c r="B5827" s="345" t="s">
        <v>300</v>
      </c>
      <c r="C5827" s="346" t="s">
        <v>87</v>
      </c>
      <c r="D5827" s="347">
        <v>2000</v>
      </c>
      <c r="E5827" s="503">
        <v>0</v>
      </c>
      <c r="F5827" s="499"/>
      <c r="G5827" s="347">
        <v>0</v>
      </c>
    </row>
    <row r="5828" spans="1:7" hidden="1" x14ac:dyDescent="0.25">
      <c r="A5828" s="345" t="s">
        <v>2955</v>
      </c>
      <c r="B5828" s="345" t="s">
        <v>415</v>
      </c>
      <c r="C5828" s="346" t="s">
        <v>2956</v>
      </c>
      <c r="D5828" s="347">
        <v>3000</v>
      </c>
      <c r="E5828" s="503">
        <v>0</v>
      </c>
      <c r="F5828" s="499"/>
      <c r="G5828" s="347">
        <v>0</v>
      </c>
    </row>
    <row r="5829" spans="1:7" hidden="1" x14ac:dyDescent="0.25">
      <c r="A5829" s="342" t="s">
        <v>324</v>
      </c>
      <c r="B5829" s="342" t="s">
        <v>419</v>
      </c>
      <c r="C5829" s="343" t="s">
        <v>108</v>
      </c>
      <c r="D5829" s="344">
        <v>0</v>
      </c>
      <c r="E5829" s="502">
        <v>1554.5</v>
      </c>
      <c r="F5829" s="499"/>
      <c r="G5829" s="344">
        <v>0</v>
      </c>
    </row>
    <row r="5830" spans="1:7" hidden="1" x14ac:dyDescent="0.25">
      <c r="A5830" s="345" t="s">
        <v>2957</v>
      </c>
      <c r="B5830" s="345" t="s">
        <v>427</v>
      </c>
      <c r="C5830" s="346" t="s">
        <v>428</v>
      </c>
      <c r="D5830" s="347">
        <v>0</v>
      </c>
      <c r="E5830" s="503">
        <v>1554.5</v>
      </c>
      <c r="F5830" s="499"/>
      <c r="G5830" s="347">
        <v>0</v>
      </c>
    </row>
    <row r="5831" spans="1:7" hidden="1" x14ac:dyDescent="0.25">
      <c r="A5831" s="342" t="s">
        <v>324</v>
      </c>
      <c r="B5831" s="342" t="s">
        <v>429</v>
      </c>
      <c r="C5831" s="343" t="s">
        <v>110</v>
      </c>
      <c r="D5831" s="344">
        <v>0</v>
      </c>
      <c r="E5831" s="502">
        <v>7464.12</v>
      </c>
      <c r="F5831" s="499"/>
      <c r="G5831" s="344">
        <v>0</v>
      </c>
    </row>
    <row r="5832" spans="1:7" hidden="1" x14ac:dyDescent="0.25">
      <c r="A5832" s="345" t="s">
        <v>2958</v>
      </c>
      <c r="B5832" s="345" t="s">
        <v>304</v>
      </c>
      <c r="C5832" s="346" t="s">
        <v>1083</v>
      </c>
      <c r="D5832" s="347">
        <v>0</v>
      </c>
      <c r="E5832" s="503">
        <v>4364.12</v>
      </c>
      <c r="F5832" s="499"/>
      <c r="G5832" s="347">
        <v>0</v>
      </c>
    </row>
    <row r="5833" spans="1:7" hidden="1" x14ac:dyDescent="0.25">
      <c r="A5833" s="345" t="s">
        <v>2959</v>
      </c>
      <c r="B5833" s="345" t="s">
        <v>312</v>
      </c>
      <c r="C5833" s="346" t="s">
        <v>97</v>
      </c>
      <c r="D5833" s="347">
        <v>0</v>
      </c>
      <c r="E5833" s="503">
        <v>3100</v>
      </c>
      <c r="F5833" s="499"/>
      <c r="G5833" s="347">
        <v>0</v>
      </c>
    </row>
    <row r="5834" spans="1:7" hidden="1" x14ac:dyDescent="0.25">
      <c r="A5834" s="342" t="s">
        <v>324</v>
      </c>
      <c r="B5834" s="342" t="s">
        <v>401</v>
      </c>
      <c r="C5834" s="343" t="s">
        <v>104</v>
      </c>
      <c r="D5834" s="344">
        <v>3000</v>
      </c>
      <c r="E5834" s="502">
        <v>0</v>
      </c>
      <c r="F5834" s="499"/>
      <c r="G5834" s="344">
        <v>0</v>
      </c>
    </row>
    <row r="5835" spans="1:7" hidden="1" x14ac:dyDescent="0.25">
      <c r="A5835" s="345" t="s">
        <v>2960</v>
      </c>
      <c r="B5835" s="345" t="s">
        <v>296</v>
      </c>
      <c r="C5835" s="346" t="s">
        <v>104</v>
      </c>
      <c r="D5835" s="347">
        <v>3000</v>
      </c>
      <c r="E5835" s="503">
        <v>0</v>
      </c>
      <c r="F5835" s="499"/>
      <c r="G5835" s="347">
        <v>0</v>
      </c>
    </row>
    <row r="5836" spans="1:7" hidden="1" x14ac:dyDescent="0.25">
      <c r="A5836" s="336" t="s">
        <v>352</v>
      </c>
      <c r="B5836" s="336" t="s">
        <v>836</v>
      </c>
      <c r="C5836" s="337" t="s">
        <v>837</v>
      </c>
      <c r="D5836" s="338">
        <v>500</v>
      </c>
      <c r="E5836" s="498">
        <v>0</v>
      </c>
      <c r="F5836" s="499"/>
      <c r="G5836" s="338">
        <v>0</v>
      </c>
    </row>
    <row r="5837" spans="1:7" hidden="1" x14ac:dyDescent="0.25">
      <c r="A5837" s="339" t="s">
        <v>324</v>
      </c>
      <c r="B5837" s="339" t="s">
        <v>354</v>
      </c>
      <c r="C5837" s="340" t="s">
        <v>24</v>
      </c>
      <c r="D5837" s="341">
        <v>500</v>
      </c>
      <c r="E5837" s="506">
        <v>0</v>
      </c>
      <c r="F5837" s="499"/>
      <c r="G5837" s="341">
        <v>0</v>
      </c>
    </row>
    <row r="5838" spans="1:7" hidden="1" x14ac:dyDescent="0.25">
      <c r="A5838" s="342" t="s">
        <v>324</v>
      </c>
      <c r="B5838" s="342" t="s">
        <v>366</v>
      </c>
      <c r="C5838" s="343" t="s">
        <v>38</v>
      </c>
      <c r="D5838" s="344">
        <v>500</v>
      </c>
      <c r="E5838" s="502">
        <v>0</v>
      </c>
      <c r="F5838" s="499"/>
      <c r="G5838" s="344">
        <v>0</v>
      </c>
    </row>
    <row r="5839" spans="1:7" hidden="1" x14ac:dyDescent="0.25">
      <c r="A5839" s="342" t="s">
        <v>324</v>
      </c>
      <c r="B5839" s="342" t="s">
        <v>429</v>
      </c>
      <c r="C5839" s="343" t="s">
        <v>110</v>
      </c>
      <c r="D5839" s="344">
        <v>500</v>
      </c>
      <c r="E5839" s="502">
        <v>0</v>
      </c>
      <c r="F5839" s="499"/>
      <c r="G5839" s="344">
        <v>0</v>
      </c>
    </row>
    <row r="5840" spans="1:7" hidden="1" x14ac:dyDescent="0.25">
      <c r="A5840" s="345" t="s">
        <v>2961</v>
      </c>
      <c r="B5840" s="345" t="s">
        <v>304</v>
      </c>
      <c r="C5840" s="346" t="s">
        <v>1083</v>
      </c>
      <c r="D5840" s="347">
        <v>500</v>
      </c>
      <c r="E5840" s="503">
        <v>0</v>
      </c>
      <c r="F5840" s="499"/>
      <c r="G5840" s="347">
        <v>0</v>
      </c>
    </row>
    <row r="5841" spans="1:7" hidden="1" x14ac:dyDescent="0.25">
      <c r="A5841" s="336" t="s">
        <v>352</v>
      </c>
      <c r="B5841" s="336" t="s">
        <v>860</v>
      </c>
      <c r="C5841" s="337" t="s">
        <v>861</v>
      </c>
      <c r="D5841" s="338">
        <v>5000</v>
      </c>
      <c r="E5841" s="498">
        <v>6905</v>
      </c>
      <c r="F5841" s="499"/>
      <c r="G5841" s="338">
        <v>138.1</v>
      </c>
    </row>
    <row r="5842" spans="1:7" hidden="1" x14ac:dyDescent="0.25">
      <c r="A5842" s="339" t="s">
        <v>324</v>
      </c>
      <c r="B5842" s="339" t="s">
        <v>354</v>
      </c>
      <c r="C5842" s="340" t="s">
        <v>24</v>
      </c>
      <c r="D5842" s="341">
        <v>5000</v>
      </c>
      <c r="E5842" s="506">
        <v>6905</v>
      </c>
      <c r="F5842" s="499"/>
      <c r="G5842" s="341">
        <v>138.1</v>
      </c>
    </row>
    <row r="5843" spans="1:7" hidden="1" x14ac:dyDescent="0.25">
      <c r="A5843" s="342" t="s">
        <v>324</v>
      </c>
      <c r="B5843" s="342" t="s">
        <v>366</v>
      </c>
      <c r="C5843" s="343" t="s">
        <v>38</v>
      </c>
      <c r="D5843" s="344">
        <v>5000</v>
      </c>
      <c r="E5843" s="502">
        <v>6905</v>
      </c>
      <c r="F5843" s="499"/>
      <c r="G5843" s="344">
        <v>138.1</v>
      </c>
    </row>
    <row r="5844" spans="1:7" hidden="1" x14ac:dyDescent="0.25">
      <c r="A5844" s="342" t="s">
        <v>324</v>
      </c>
      <c r="B5844" s="342" t="s">
        <v>419</v>
      </c>
      <c r="C5844" s="343" t="s">
        <v>108</v>
      </c>
      <c r="D5844" s="344">
        <v>5000</v>
      </c>
      <c r="E5844" s="502">
        <v>2985</v>
      </c>
      <c r="F5844" s="499"/>
      <c r="G5844" s="344">
        <v>59.7</v>
      </c>
    </row>
    <row r="5845" spans="1:7" hidden="1" x14ac:dyDescent="0.25">
      <c r="A5845" s="345" t="s">
        <v>2962</v>
      </c>
      <c r="B5845" s="345" t="s">
        <v>316</v>
      </c>
      <c r="C5845" s="346" t="s">
        <v>421</v>
      </c>
      <c r="D5845" s="347">
        <v>5000</v>
      </c>
      <c r="E5845" s="503">
        <v>2985</v>
      </c>
      <c r="F5845" s="499"/>
      <c r="G5845" s="347">
        <v>59.7</v>
      </c>
    </row>
    <row r="5846" spans="1:7" hidden="1" x14ac:dyDescent="0.25">
      <c r="A5846" s="345" t="s">
        <v>2963</v>
      </c>
      <c r="B5846" s="345" t="s">
        <v>423</v>
      </c>
      <c r="C5846" s="346" t="s">
        <v>90</v>
      </c>
      <c r="D5846" s="347">
        <v>0</v>
      </c>
      <c r="E5846" s="503">
        <v>0</v>
      </c>
      <c r="F5846" s="499"/>
      <c r="G5846" s="347">
        <v>0</v>
      </c>
    </row>
    <row r="5847" spans="1:7" hidden="1" x14ac:dyDescent="0.25">
      <c r="A5847" s="342" t="s">
        <v>324</v>
      </c>
      <c r="B5847" s="342" t="s">
        <v>429</v>
      </c>
      <c r="C5847" s="343" t="s">
        <v>110</v>
      </c>
      <c r="D5847" s="344">
        <v>0</v>
      </c>
      <c r="E5847" s="502">
        <v>3920</v>
      </c>
      <c r="F5847" s="499"/>
      <c r="G5847" s="344">
        <v>0</v>
      </c>
    </row>
    <row r="5848" spans="1:7" hidden="1" x14ac:dyDescent="0.25">
      <c r="A5848" s="345" t="s">
        <v>2964</v>
      </c>
      <c r="B5848" s="345" t="s">
        <v>433</v>
      </c>
      <c r="C5848" s="346" t="s">
        <v>95</v>
      </c>
      <c r="D5848" s="347">
        <v>0</v>
      </c>
      <c r="E5848" s="503">
        <v>3920</v>
      </c>
      <c r="F5848" s="499"/>
      <c r="G5848" s="347">
        <v>0</v>
      </c>
    </row>
    <row r="5849" spans="1:7" hidden="1" x14ac:dyDescent="0.25">
      <c r="A5849" s="345" t="s">
        <v>2965</v>
      </c>
      <c r="B5849" s="345" t="s">
        <v>439</v>
      </c>
      <c r="C5849" s="346" t="s">
        <v>100</v>
      </c>
      <c r="D5849" s="347">
        <v>0</v>
      </c>
      <c r="E5849" s="503">
        <v>0</v>
      </c>
      <c r="F5849" s="499"/>
      <c r="G5849" s="347">
        <v>0</v>
      </c>
    </row>
    <row r="5850" spans="1:7" hidden="1" x14ac:dyDescent="0.25">
      <c r="A5850" s="336" t="s">
        <v>352</v>
      </c>
      <c r="B5850" s="336" t="s">
        <v>877</v>
      </c>
      <c r="C5850" s="337" t="s">
        <v>878</v>
      </c>
      <c r="D5850" s="338">
        <v>1000</v>
      </c>
      <c r="E5850" s="498">
        <v>37</v>
      </c>
      <c r="F5850" s="499"/>
      <c r="G5850" s="338">
        <v>3.7</v>
      </c>
    </row>
    <row r="5851" spans="1:7" hidden="1" x14ac:dyDescent="0.25">
      <c r="A5851" s="339" t="s">
        <v>324</v>
      </c>
      <c r="B5851" s="339" t="s">
        <v>354</v>
      </c>
      <c r="C5851" s="340" t="s">
        <v>24</v>
      </c>
      <c r="D5851" s="341">
        <v>1000</v>
      </c>
      <c r="E5851" s="506">
        <v>37</v>
      </c>
      <c r="F5851" s="499"/>
      <c r="G5851" s="341">
        <v>3.7</v>
      </c>
    </row>
    <row r="5852" spans="1:7" hidden="1" x14ac:dyDescent="0.25">
      <c r="A5852" s="342" t="s">
        <v>324</v>
      </c>
      <c r="B5852" s="342" t="s">
        <v>366</v>
      </c>
      <c r="C5852" s="343" t="s">
        <v>38</v>
      </c>
      <c r="D5852" s="344">
        <v>1000</v>
      </c>
      <c r="E5852" s="502">
        <v>37</v>
      </c>
      <c r="F5852" s="499"/>
      <c r="G5852" s="344">
        <v>3.7</v>
      </c>
    </row>
    <row r="5853" spans="1:7" hidden="1" x14ac:dyDescent="0.25">
      <c r="A5853" s="342" t="s">
        <v>324</v>
      </c>
      <c r="B5853" s="342" t="s">
        <v>401</v>
      </c>
      <c r="C5853" s="343" t="s">
        <v>104</v>
      </c>
      <c r="D5853" s="344">
        <v>1000</v>
      </c>
      <c r="E5853" s="502">
        <v>37</v>
      </c>
      <c r="F5853" s="499"/>
      <c r="G5853" s="344">
        <v>3.7</v>
      </c>
    </row>
    <row r="5854" spans="1:7" hidden="1" x14ac:dyDescent="0.25">
      <c r="A5854" s="345" t="s">
        <v>2966</v>
      </c>
      <c r="B5854" s="345" t="s">
        <v>296</v>
      </c>
      <c r="C5854" s="346" t="s">
        <v>104</v>
      </c>
      <c r="D5854" s="347">
        <v>1000</v>
      </c>
      <c r="E5854" s="503">
        <v>37</v>
      </c>
      <c r="F5854" s="499"/>
      <c r="G5854" s="347">
        <v>3.7</v>
      </c>
    </row>
    <row r="5855" spans="1:7" hidden="1" x14ac:dyDescent="0.25">
      <c r="A5855" s="336" t="s">
        <v>352</v>
      </c>
      <c r="B5855" s="336" t="s">
        <v>899</v>
      </c>
      <c r="C5855" s="337" t="s">
        <v>900</v>
      </c>
      <c r="D5855" s="338">
        <v>6000</v>
      </c>
      <c r="E5855" s="498">
        <v>800</v>
      </c>
      <c r="F5855" s="499"/>
      <c r="G5855" s="338">
        <v>13.333333333333334</v>
      </c>
    </row>
    <row r="5856" spans="1:7" hidden="1" x14ac:dyDescent="0.25">
      <c r="A5856" s="339" t="s">
        <v>324</v>
      </c>
      <c r="B5856" s="339" t="s">
        <v>354</v>
      </c>
      <c r="C5856" s="340" t="s">
        <v>24</v>
      </c>
      <c r="D5856" s="341">
        <v>6000</v>
      </c>
      <c r="E5856" s="506">
        <v>800</v>
      </c>
      <c r="F5856" s="499"/>
      <c r="G5856" s="341">
        <v>13.333333333333334</v>
      </c>
    </row>
    <row r="5857" spans="1:7" hidden="1" x14ac:dyDescent="0.25">
      <c r="A5857" s="342" t="s">
        <v>324</v>
      </c>
      <c r="B5857" s="342" t="s">
        <v>366</v>
      </c>
      <c r="C5857" s="343" t="s">
        <v>38</v>
      </c>
      <c r="D5857" s="344">
        <v>6000</v>
      </c>
      <c r="E5857" s="502">
        <v>800</v>
      </c>
      <c r="F5857" s="499"/>
      <c r="G5857" s="344">
        <v>13.333333333333334</v>
      </c>
    </row>
    <row r="5858" spans="1:7" hidden="1" x14ac:dyDescent="0.25">
      <c r="A5858" s="342" t="s">
        <v>324</v>
      </c>
      <c r="B5858" s="342" t="s">
        <v>367</v>
      </c>
      <c r="C5858" s="343" t="s">
        <v>138</v>
      </c>
      <c r="D5858" s="344">
        <v>500</v>
      </c>
      <c r="E5858" s="502">
        <v>500</v>
      </c>
      <c r="F5858" s="499"/>
      <c r="G5858" s="344">
        <v>100</v>
      </c>
    </row>
    <row r="5859" spans="1:7" hidden="1" x14ac:dyDescent="0.25">
      <c r="A5859" s="345" t="s">
        <v>2967</v>
      </c>
      <c r="B5859" s="345" t="s">
        <v>300</v>
      </c>
      <c r="C5859" s="346" t="s">
        <v>87</v>
      </c>
      <c r="D5859" s="347">
        <v>500</v>
      </c>
      <c r="E5859" s="503">
        <v>500</v>
      </c>
      <c r="F5859" s="499"/>
      <c r="G5859" s="347">
        <v>100</v>
      </c>
    </row>
    <row r="5860" spans="1:7" hidden="1" x14ac:dyDescent="0.25">
      <c r="A5860" s="342" t="s">
        <v>324</v>
      </c>
      <c r="B5860" s="342" t="s">
        <v>419</v>
      </c>
      <c r="C5860" s="343" t="s">
        <v>108</v>
      </c>
      <c r="D5860" s="344">
        <v>1950</v>
      </c>
      <c r="E5860" s="502">
        <v>0</v>
      </c>
      <c r="F5860" s="499"/>
      <c r="G5860" s="344">
        <v>0</v>
      </c>
    </row>
    <row r="5861" spans="1:7" hidden="1" x14ac:dyDescent="0.25">
      <c r="A5861" s="345" t="s">
        <v>2968</v>
      </c>
      <c r="B5861" s="345" t="s">
        <v>316</v>
      </c>
      <c r="C5861" s="346" t="s">
        <v>421</v>
      </c>
      <c r="D5861" s="347">
        <v>950</v>
      </c>
      <c r="E5861" s="503">
        <v>0</v>
      </c>
      <c r="F5861" s="499"/>
      <c r="G5861" s="347">
        <v>0</v>
      </c>
    </row>
    <row r="5862" spans="1:7" hidden="1" x14ac:dyDescent="0.25">
      <c r="A5862" s="345" t="s">
        <v>2969</v>
      </c>
      <c r="B5862" s="345" t="s">
        <v>423</v>
      </c>
      <c r="C5862" s="346" t="s">
        <v>90</v>
      </c>
      <c r="D5862" s="347">
        <v>1000</v>
      </c>
      <c r="E5862" s="503">
        <v>0</v>
      </c>
      <c r="F5862" s="499"/>
      <c r="G5862" s="347">
        <v>0</v>
      </c>
    </row>
    <row r="5863" spans="1:7" hidden="1" x14ac:dyDescent="0.25">
      <c r="A5863" s="342" t="s">
        <v>324</v>
      </c>
      <c r="B5863" s="342" t="s">
        <v>429</v>
      </c>
      <c r="C5863" s="343" t="s">
        <v>110</v>
      </c>
      <c r="D5863" s="344">
        <v>2550</v>
      </c>
      <c r="E5863" s="502">
        <v>300</v>
      </c>
      <c r="F5863" s="499"/>
      <c r="G5863" s="344">
        <v>11.764705882352942</v>
      </c>
    </row>
    <row r="5864" spans="1:7" hidden="1" x14ac:dyDescent="0.25">
      <c r="A5864" s="345" t="s">
        <v>2970</v>
      </c>
      <c r="B5864" s="345" t="s">
        <v>431</v>
      </c>
      <c r="C5864" s="346" t="s">
        <v>160</v>
      </c>
      <c r="D5864" s="347">
        <v>400</v>
      </c>
      <c r="E5864" s="503">
        <v>0</v>
      </c>
      <c r="F5864" s="499"/>
      <c r="G5864" s="347">
        <v>0</v>
      </c>
    </row>
    <row r="5865" spans="1:7" hidden="1" x14ac:dyDescent="0.25">
      <c r="A5865" s="345" t="s">
        <v>2971</v>
      </c>
      <c r="B5865" s="345" t="s">
        <v>433</v>
      </c>
      <c r="C5865" s="346" t="s">
        <v>95</v>
      </c>
      <c r="D5865" s="347">
        <v>500</v>
      </c>
      <c r="E5865" s="503">
        <v>0</v>
      </c>
      <c r="F5865" s="499"/>
      <c r="G5865" s="347">
        <v>0</v>
      </c>
    </row>
    <row r="5866" spans="1:7" hidden="1" x14ac:dyDescent="0.25">
      <c r="A5866" s="345" t="s">
        <v>2972</v>
      </c>
      <c r="B5866" s="345" t="s">
        <v>436</v>
      </c>
      <c r="C5866" s="346" t="s">
        <v>2973</v>
      </c>
      <c r="D5866" s="347">
        <v>1150</v>
      </c>
      <c r="E5866" s="503">
        <v>300</v>
      </c>
      <c r="F5866" s="499"/>
      <c r="G5866" s="347">
        <v>26.086956521739129</v>
      </c>
    </row>
    <row r="5867" spans="1:7" hidden="1" x14ac:dyDescent="0.25">
      <c r="A5867" s="345" t="s">
        <v>2974</v>
      </c>
      <c r="B5867" s="345" t="s">
        <v>439</v>
      </c>
      <c r="C5867" s="346" t="s">
        <v>100</v>
      </c>
      <c r="D5867" s="347">
        <v>500</v>
      </c>
      <c r="E5867" s="503">
        <v>0</v>
      </c>
      <c r="F5867" s="499"/>
      <c r="G5867" s="347">
        <v>0</v>
      </c>
    </row>
    <row r="5868" spans="1:7" hidden="1" x14ac:dyDescent="0.25">
      <c r="A5868" s="342" t="s">
        <v>324</v>
      </c>
      <c r="B5868" s="342" t="s">
        <v>401</v>
      </c>
      <c r="C5868" s="343" t="s">
        <v>104</v>
      </c>
      <c r="D5868" s="344">
        <v>1000</v>
      </c>
      <c r="E5868" s="502">
        <v>0</v>
      </c>
      <c r="F5868" s="499"/>
      <c r="G5868" s="344">
        <v>0</v>
      </c>
    </row>
    <row r="5869" spans="1:7" hidden="1" x14ac:dyDescent="0.25">
      <c r="A5869" s="345" t="s">
        <v>2975</v>
      </c>
      <c r="B5869" s="345" t="s">
        <v>296</v>
      </c>
      <c r="C5869" s="346" t="s">
        <v>104</v>
      </c>
      <c r="D5869" s="347">
        <v>1000</v>
      </c>
      <c r="E5869" s="503">
        <v>0</v>
      </c>
      <c r="F5869" s="499"/>
      <c r="G5869" s="347">
        <v>0</v>
      </c>
    </row>
    <row r="5870" spans="1:7" hidden="1" x14ac:dyDescent="0.25">
      <c r="A5870" s="336" t="s">
        <v>352</v>
      </c>
      <c r="B5870" s="336" t="s">
        <v>918</v>
      </c>
      <c r="C5870" s="337" t="s">
        <v>919</v>
      </c>
      <c r="D5870" s="338">
        <v>4000</v>
      </c>
      <c r="E5870" s="498">
        <v>0</v>
      </c>
      <c r="F5870" s="499"/>
      <c r="G5870" s="338">
        <v>0</v>
      </c>
    </row>
    <row r="5871" spans="1:7" hidden="1" x14ac:dyDescent="0.25">
      <c r="A5871" s="339" t="s">
        <v>324</v>
      </c>
      <c r="B5871" s="339" t="s">
        <v>354</v>
      </c>
      <c r="C5871" s="340" t="s">
        <v>24</v>
      </c>
      <c r="D5871" s="341">
        <v>4000</v>
      </c>
      <c r="E5871" s="506">
        <v>0</v>
      </c>
      <c r="F5871" s="499"/>
      <c r="G5871" s="341">
        <v>0</v>
      </c>
    </row>
    <row r="5872" spans="1:7" hidden="1" x14ac:dyDescent="0.25">
      <c r="A5872" s="342" t="s">
        <v>324</v>
      </c>
      <c r="B5872" s="342" t="s">
        <v>366</v>
      </c>
      <c r="C5872" s="343" t="s">
        <v>38</v>
      </c>
      <c r="D5872" s="344">
        <v>4000</v>
      </c>
      <c r="E5872" s="502">
        <v>0</v>
      </c>
      <c r="F5872" s="499"/>
      <c r="G5872" s="344">
        <v>0</v>
      </c>
    </row>
    <row r="5873" spans="1:7" hidden="1" x14ac:dyDescent="0.25">
      <c r="A5873" s="342" t="s">
        <v>324</v>
      </c>
      <c r="B5873" s="342" t="s">
        <v>367</v>
      </c>
      <c r="C5873" s="343" t="s">
        <v>138</v>
      </c>
      <c r="D5873" s="344">
        <v>1800</v>
      </c>
      <c r="E5873" s="502">
        <v>0</v>
      </c>
      <c r="F5873" s="499"/>
      <c r="G5873" s="344">
        <v>0</v>
      </c>
    </row>
    <row r="5874" spans="1:7" hidden="1" x14ac:dyDescent="0.25">
      <c r="A5874" s="345" t="s">
        <v>2976</v>
      </c>
      <c r="B5874" s="345" t="s">
        <v>415</v>
      </c>
      <c r="C5874" s="346" t="s">
        <v>88</v>
      </c>
      <c r="D5874" s="347">
        <v>1800</v>
      </c>
      <c r="E5874" s="503">
        <v>0</v>
      </c>
      <c r="F5874" s="499"/>
      <c r="G5874" s="347">
        <v>0</v>
      </c>
    </row>
    <row r="5875" spans="1:7" hidden="1" x14ac:dyDescent="0.25">
      <c r="A5875" s="342" t="s">
        <v>324</v>
      </c>
      <c r="B5875" s="342" t="s">
        <v>419</v>
      </c>
      <c r="C5875" s="343" t="s">
        <v>108</v>
      </c>
      <c r="D5875" s="344">
        <v>2200</v>
      </c>
      <c r="E5875" s="502">
        <v>0</v>
      </c>
      <c r="F5875" s="499"/>
      <c r="G5875" s="344">
        <v>0</v>
      </c>
    </row>
    <row r="5876" spans="1:7" hidden="1" x14ac:dyDescent="0.25">
      <c r="A5876" s="345" t="s">
        <v>2977</v>
      </c>
      <c r="B5876" s="345" t="s">
        <v>423</v>
      </c>
      <c r="C5876" s="346" t="s">
        <v>90</v>
      </c>
      <c r="D5876" s="347">
        <v>1200</v>
      </c>
      <c r="E5876" s="503">
        <v>0</v>
      </c>
      <c r="F5876" s="499"/>
      <c r="G5876" s="347">
        <v>0</v>
      </c>
    </row>
    <row r="5877" spans="1:7" hidden="1" x14ac:dyDescent="0.25">
      <c r="A5877" s="345" t="s">
        <v>2978</v>
      </c>
      <c r="B5877" s="345" t="s">
        <v>318</v>
      </c>
      <c r="C5877" s="346" t="s">
        <v>425</v>
      </c>
      <c r="D5877" s="347">
        <v>1000</v>
      </c>
      <c r="E5877" s="503">
        <v>0</v>
      </c>
      <c r="F5877" s="499"/>
      <c r="G5877" s="347">
        <v>0</v>
      </c>
    </row>
    <row r="5878" spans="1:7" hidden="1" x14ac:dyDescent="0.25">
      <c r="A5878" s="336" t="s">
        <v>352</v>
      </c>
      <c r="B5878" s="336" t="s">
        <v>936</v>
      </c>
      <c r="C5878" s="337" t="s">
        <v>937</v>
      </c>
      <c r="D5878" s="338">
        <v>29000</v>
      </c>
      <c r="E5878" s="498">
        <v>18055.52</v>
      </c>
      <c r="F5878" s="499"/>
      <c r="G5878" s="338">
        <v>62.260413793103446</v>
      </c>
    </row>
    <row r="5879" spans="1:7" hidden="1" x14ac:dyDescent="0.25">
      <c r="A5879" s="339" t="s">
        <v>324</v>
      </c>
      <c r="B5879" s="339" t="s">
        <v>354</v>
      </c>
      <c r="C5879" s="340" t="s">
        <v>24</v>
      </c>
      <c r="D5879" s="341">
        <v>29000</v>
      </c>
      <c r="E5879" s="506">
        <v>18055.52</v>
      </c>
      <c r="F5879" s="499"/>
      <c r="G5879" s="341">
        <v>62.260413793103446</v>
      </c>
    </row>
    <row r="5880" spans="1:7" hidden="1" x14ac:dyDescent="0.25">
      <c r="A5880" s="342" t="s">
        <v>324</v>
      </c>
      <c r="B5880" s="342" t="s">
        <v>366</v>
      </c>
      <c r="C5880" s="343" t="s">
        <v>38</v>
      </c>
      <c r="D5880" s="344">
        <v>29000</v>
      </c>
      <c r="E5880" s="502">
        <v>18055.52</v>
      </c>
      <c r="F5880" s="499"/>
      <c r="G5880" s="344">
        <v>62.260413793103446</v>
      </c>
    </row>
    <row r="5881" spans="1:7" hidden="1" x14ac:dyDescent="0.25">
      <c r="A5881" s="342" t="s">
        <v>324</v>
      </c>
      <c r="B5881" s="342" t="s">
        <v>419</v>
      </c>
      <c r="C5881" s="343" t="s">
        <v>108</v>
      </c>
      <c r="D5881" s="344">
        <v>29000</v>
      </c>
      <c r="E5881" s="502">
        <v>18055.52</v>
      </c>
      <c r="F5881" s="499"/>
      <c r="G5881" s="344">
        <v>62.260413793103446</v>
      </c>
    </row>
    <row r="5882" spans="1:7" hidden="1" x14ac:dyDescent="0.25">
      <c r="A5882" s="345" t="s">
        <v>2979</v>
      </c>
      <c r="B5882" s="345" t="s">
        <v>316</v>
      </c>
      <c r="C5882" s="346" t="s">
        <v>421</v>
      </c>
      <c r="D5882" s="347">
        <v>24000</v>
      </c>
      <c r="E5882" s="503">
        <v>18055.52</v>
      </c>
      <c r="F5882" s="499"/>
      <c r="G5882" s="347">
        <v>75.231333333333339</v>
      </c>
    </row>
    <row r="5883" spans="1:7" hidden="1" x14ac:dyDescent="0.25">
      <c r="A5883" s="345" t="s">
        <v>2980</v>
      </c>
      <c r="B5883" s="345" t="s">
        <v>318</v>
      </c>
      <c r="C5883" s="346" t="s">
        <v>425</v>
      </c>
      <c r="D5883" s="347">
        <v>5000</v>
      </c>
      <c r="E5883" s="503">
        <v>0</v>
      </c>
      <c r="F5883" s="499"/>
      <c r="G5883" s="347">
        <v>0</v>
      </c>
    </row>
    <row r="5884" spans="1:7" hidden="1" x14ac:dyDescent="0.25">
      <c r="A5884" s="336" t="s">
        <v>352</v>
      </c>
      <c r="B5884" s="336" t="s">
        <v>950</v>
      </c>
      <c r="C5884" s="337" t="s">
        <v>951</v>
      </c>
      <c r="D5884" s="338">
        <v>10000</v>
      </c>
      <c r="E5884" s="498">
        <v>2945.45</v>
      </c>
      <c r="F5884" s="499"/>
      <c r="G5884" s="338">
        <v>29.454499999999999</v>
      </c>
    </row>
    <row r="5885" spans="1:7" hidden="1" x14ac:dyDescent="0.25">
      <c r="A5885" s="339" t="s">
        <v>324</v>
      </c>
      <c r="B5885" s="339" t="s">
        <v>354</v>
      </c>
      <c r="C5885" s="340" t="s">
        <v>24</v>
      </c>
      <c r="D5885" s="341">
        <v>10000</v>
      </c>
      <c r="E5885" s="506">
        <v>2805.46</v>
      </c>
      <c r="F5885" s="499"/>
      <c r="G5885" s="341">
        <v>28.054600000000001</v>
      </c>
    </row>
    <row r="5886" spans="1:7" hidden="1" x14ac:dyDescent="0.25">
      <c r="A5886" s="342" t="s">
        <v>324</v>
      </c>
      <c r="B5886" s="342" t="s">
        <v>366</v>
      </c>
      <c r="C5886" s="343" t="s">
        <v>38</v>
      </c>
      <c r="D5886" s="344">
        <v>10000</v>
      </c>
      <c r="E5886" s="502">
        <v>2805.46</v>
      </c>
      <c r="F5886" s="499"/>
      <c r="G5886" s="344">
        <v>28.054600000000001</v>
      </c>
    </row>
    <row r="5887" spans="1:7" hidden="1" x14ac:dyDescent="0.25">
      <c r="A5887" s="342" t="s">
        <v>324</v>
      </c>
      <c r="B5887" s="342" t="s">
        <v>367</v>
      </c>
      <c r="C5887" s="343" t="s">
        <v>138</v>
      </c>
      <c r="D5887" s="344">
        <v>4200</v>
      </c>
      <c r="E5887" s="502">
        <v>0</v>
      </c>
      <c r="F5887" s="499"/>
      <c r="G5887" s="344">
        <v>0</v>
      </c>
    </row>
    <row r="5888" spans="1:7" hidden="1" x14ac:dyDescent="0.25">
      <c r="A5888" s="345" t="s">
        <v>2981</v>
      </c>
      <c r="B5888" s="345" t="s">
        <v>300</v>
      </c>
      <c r="C5888" s="346" t="s">
        <v>87</v>
      </c>
      <c r="D5888" s="347">
        <v>1200</v>
      </c>
      <c r="E5888" s="503">
        <v>0</v>
      </c>
      <c r="F5888" s="499"/>
      <c r="G5888" s="347">
        <v>0</v>
      </c>
    </row>
    <row r="5889" spans="1:7" hidden="1" x14ac:dyDescent="0.25">
      <c r="A5889" s="345" t="s">
        <v>2982</v>
      </c>
      <c r="B5889" s="345" t="s">
        <v>415</v>
      </c>
      <c r="C5889" s="346" t="s">
        <v>88</v>
      </c>
      <c r="D5889" s="347">
        <v>3000</v>
      </c>
      <c r="E5889" s="503">
        <v>0</v>
      </c>
      <c r="F5889" s="499"/>
      <c r="G5889" s="347">
        <v>0</v>
      </c>
    </row>
    <row r="5890" spans="1:7" hidden="1" x14ac:dyDescent="0.25">
      <c r="A5890" s="342" t="s">
        <v>324</v>
      </c>
      <c r="B5890" s="342" t="s">
        <v>419</v>
      </c>
      <c r="C5890" s="343" t="s">
        <v>108</v>
      </c>
      <c r="D5890" s="344">
        <v>2000</v>
      </c>
      <c r="E5890" s="502">
        <v>1287.71</v>
      </c>
      <c r="F5890" s="499"/>
      <c r="G5890" s="344">
        <v>64.385499999999993</v>
      </c>
    </row>
    <row r="5891" spans="1:7" hidden="1" x14ac:dyDescent="0.25">
      <c r="A5891" s="345" t="s">
        <v>2983</v>
      </c>
      <c r="B5891" s="345" t="s">
        <v>316</v>
      </c>
      <c r="C5891" s="346" t="s">
        <v>421</v>
      </c>
      <c r="D5891" s="347">
        <v>0</v>
      </c>
      <c r="E5891" s="503">
        <v>5.03</v>
      </c>
      <c r="F5891" s="499"/>
      <c r="G5891" s="347">
        <v>0</v>
      </c>
    </row>
    <row r="5892" spans="1:7" hidden="1" x14ac:dyDescent="0.25">
      <c r="A5892" s="345" t="s">
        <v>2984</v>
      </c>
      <c r="B5892" s="345" t="s">
        <v>423</v>
      </c>
      <c r="C5892" s="346" t="s">
        <v>90</v>
      </c>
      <c r="D5892" s="347">
        <v>2000</v>
      </c>
      <c r="E5892" s="503">
        <v>1282.68</v>
      </c>
      <c r="F5892" s="499"/>
      <c r="G5892" s="347">
        <v>64.134</v>
      </c>
    </row>
    <row r="5893" spans="1:7" hidden="1" x14ac:dyDescent="0.25">
      <c r="A5893" s="342" t="s">
        <v>324</v>
      </c>
      <c r="B5893" s="342" t="s">
        <v>429</v>
      </c>
      <c r="C5893" s="343" t="s">
        <v>110</v>
      </c>
      <c r="D5893" s="344">
        <v>1500</v>
      </c>
      <c r="E5893" s="502">
        <v>140</v>
      </c>
      <c r="F5893" s="499"/>
      <c r="G5893" s="344">
        <v>9.3333333333333339</v>
      </c>
    </row>
    <row r="5894" spans="1:7" hidden="1" x14ac:dyDescent="0.25">
      <c r="A5894" s="345" t="s">
        <v>2985</v>
      </c>
      <c r="B5894" s="345" t="s">
        <v>436</v>
      </c>
      <c r="C5894" s="346" t="s">
        <v>98</v>
      </c>
      <c r="D5894" s="347">
        <v>1500</v>
      </c>
      <c r="E5894" s="503">
        <v>140</v>
      </c>
      <c r="F5894" s="499"/>
      <c r="G5894" s="347">
        <v>9.3333333333333339</v>
      </c>
    </row>
    <row r="5895" spans="1:7" hidden="1" x14ac:dyDescent="0.25">
      <c r="A5895" s="342" t="s">
        <v>324</v>
      </c>
      <c r="B5895" s="342" t="s">
        <v>401</v>
      </c>
      <c r="C5895" s="343" t="s">
        <v>104</v>
      </c>
      <c r="D5895" s="344">
        <v>2300</v>
      </c>
      <c r="E5895" s="502">
        <v>1377.75</v>
      </c>
      <c r="F5895" s="499"/>
      <c r="G5895" s="344">
        <v>59.902173913043477</v>
      </c>
    </row>
    <row r="5896" spans="1:7" hidden="1" x14ac:dyDescent="0.25">
      <c r="A5896" s="345" t="s">
        <v>2986</v>
      </c>
      <c r="B5896" s="345" t="s">
        <v>310</v>
      </c>
      <c r="C5896" s="346" t="s">
        <v>163</v>
      </c>
      <c r="D5896" s="347">
        <v>2300</v>
      </c>
      <c r="E5896" s="503">
        <v>699</v>
      </c>
      <c r="F5896" s="499"/>
      <c r="G5896" s="347">
        <v>30.391304347826086</v>
      </c>
    </row>
    <row r="5897" spans="1:7" hidden="1" x14ac:dyDescent="0.25">
      <c r="A5897" s="345" t="s">
        <v>2987</v>
      </c>
      <c r="B5897" s="345" t="s">
        <v>296</v>
      </c>
      <c r="C5897" s="346" t="s">
        <v>104</v>
      </c>
      <c r="D5897" s="347">
        <v>0</v>
      </c>
      <c r="E5897" s="503">
        <v>678.75</v>
      </c>
      <c r="F5897" s="499"/>
      <c r="G5897" s="347">
        <v>0</v>
      </c>
    </row>
    <row r="5898" spans="1:7" hidden="1" x14ac:dyDescent="0.25">
      <c r="A5898" s="339" t="s">
        <v>324</v>
      </c>
      <c r="B5898" s="339" t="s">
        <v>1163</v>
      </c>
      <c r="C5898" s="340" t="s">
        <v>26</v>
      </c>
      <c r="D5898" s="341">
        <v>0</v>
      </c>
      <c r="E5898" s="506">
        <v>139.99</v>
      </c>
      <c r="F5898" s="499"/>
      <c r="G5898" s="341">
        <v>0</v>
      </c>
    </row>
    <row r="5899" spans="1:7" hidden="1" x14ac:dyDescent="0.25">
      <c r="A5899" s="342" t="s">
        <v>324</v>
      </c>
      <c r="B5899" s="342" t="s">
        <v>1164</v>
      </c>
      <c r="C5899" s="343" t="s">
        <v>1165</v>
      </c>
      <c r="D5899" s="344">
        <v>0</v>
      </c>
      <c r="E5899" s="502">
        <v>139.99</v>
      </c>
      <c r="F5899" s="499"/>
      <c r="G5899" s="344">
        <v>0</v>
      </c>
    </row>
    <row r="5900" spans="1:7" hidden="1" x14ac:dyDescent="0.25">
      <c r="A5900" s="342" t="s">
        <v>324</v>
      </c>
      <c r="B5900" s="342" t="s">
        <v>2988</v>
      </c>
      <c r="C5900" s="343" t="s">
        <v>178</v>
      </c>
      <c r="D5900" s="344">
        <v>0</v>
      </c>
      <c r="E5900" s="502">
        <v>139.99</v>
      </c>
      <c r="F5900" s="499"/>
      <c r="G5900" s="344">
        <v>0</v>
      </c>
    </row>
    <row r="5901" spans="1:7" hidden="1" x14ac:dyDescent="0.25">
      <c r="A5901" s="345" t="s">
        <v>2989</v>
      </c>
      <c r="B5901" s="345" t="s">
        <v>309</v>
      </c>
      <c r="C5901" s="346" t="s">
        <v>2990</v>
      </c>
      <c r="D5901" s="347">
        <v>0</v>
      </c>
      <c r="E5901" s="503">
        <v>139.99</v>
      </c>
      <c r="F5901" s="499"/>
      <c r="G5901" s="347">
        <v>0</v>
      </c>
    </row>
    <row r="5902" spans="1:7" hidden="1" x14ac:dyDescent="0.25">
      <c r="A5902" s="336" t="s">
        <v>352</v>
      </c>
      <c r="B5902" s="336" t="s">
        <v>967</v>
      </c>
      <c r="C5902" s="337" t="s">
        <v>968</v>
      </c>
      <c r="D5902" s="338">
        <v>31000</v>
      </c>
      <c r="E5902" s="498">
        <v>3989</v>
      </c>
      <c r="F5902" s="499"/>
      <c r="G5902" s="338">
        <v>12.86774193548387</v>
      </c>
    </row>
    <row r="5903" spans="1:7" hidden="1" x14ac:dyDescent="0.25">
      <c r="A5903" s="339" t="s">
        <v>324</v>
      </c>
      <c r="B5903" s="339" t="s">
        <v>354</v>
      </c>
      <c r="C5903" s="340" t="s">
        <v>24</v>
      </c>
      <c r="D5903" s="341">
        <v>31000</v>
      </c>
      <c r="E5903" s="506">
        <v>3989</v>
      </c>
      <c r="F5903" s="499"/>
      <c r="G5903" s="341">
        <v>12.86774193548387</v>
      </c>
    </row>
    <row r="5904" spans="1:7" hidden="1" x14ac:dyDescent="0.25">
      <c r="A5904" s="342" t="s">
        <v>324</v>
      </c>
      <c r="B5904" s="342" t="s">
        <v>366</v>
      </c>
      <c r="C5904" s="343" t="s">
        <v>38</v>
      </c>
      <c r="D5904" s="344">
        <v>31000</v>
      </c>
      <c r="E5904" s="502">
        <v>3989</v>
      </c>
      <c r="F5904" s="499"/>
      <c r="G5904" s="344">
        <v>12.86774193548387</v>
      </c>
    </row>
    <row r="5905" spans="1:7" hidden="1" x14ac:dyDescent="0.25">
      <c r="A5905" s="342" t="s">
        <v>324</v>
      </c>
      <c r="B5905" s="342" t="s">
        <v>367</v>
      </c>
      <c r="C5905" s="343" t="s">
        <v>138</v>
      </c>
      <c r="D5905" s="344">
        <v>2000</v>
      </c>
      <c r="E5905" s="502">
        <v>266</v>
      </c>
      <c r="F5905" s="499"/>
      <c r="G5905" s="344">
        <v>13.3</v>
      </c>
    </row>
    <row r="5906" spans="1:7" hidden="1" x14ac:dyDescent="0.25">
      <c r="A5906" s="345" t="s">
        <v>2991</v>
      </c>
      <c r="B5906" s="345" t="s">
        <v>300</v>
      </c>
      <c r="C5906" s="346" t="s">
        <v>87</v>
      </c>
      <c r="D5906" s="347">
        <v>2000</v>
      </c>
      <c r="E5906" s="503">
        <v>266</v>
      </c>
      <c r="F5906" s="499"/>
      <c r="G5906" s="347">
        <v>13.3</v>
      </c>
    </row>
    <row r="5907" spans="1:7" hidden="1" x14ac:dyDescent="0.25">
      <c r="A5907" s="342" t="s">
        <v>324</v>
      </c>
      <c r="B5907" s="342" t="s">
        <v>419</v>
      </c>
      <c r="C5907" s="343" t="s">
        <v>108</v>
      </c>
      <c r="D5907" s="344">
        <v>16000</v>
      </c>
      <c r="E5907" s="502">
        <v>0</v>
      </c>
      <c r="F5907" s="499"/>
      <c r="G5907" s="344">
        <v>0</v>
      </c>
    </row>
    <row r="5908" spans="1:7" hidden="1" x14ac:dyDescent="0.25">
      <c r="A5908" s="345" t="s">
        <v>2992</v>
      </c>
      <c r="B5908" s="345" t="s">
        <v>316</v>
      </c>
      <c r="C5908" s="346" t="s">
        <v>421</v>
      </c>
      <c r="D5908" s="347">
        <v>2000</v>
      </c>
      <c r="E5908" s="503">
        <v>0</v>
      </c>
      <c r="F5908" s="499"/>
      <c r="G5908" s="347">
        <v>0</v>
      </c>
    </row>
    <row r="5909" spans="1:7" hidden="1" x14ac:dyDescent="0.25">
      <c r="A5909" s="345" t="s">
        <v>2993</v>
      </c>
      <c r="B5909" s="345" t="s">
        <v>423</v>
      </c>
      <c r="C5909" s="346" t="s">
        <v>90</v>
      </c>
      <c r="D5909" s="347">
        <v>8000</v>
      </c>
      <c r="E5909" s="503">
        <v>0</v>
      </c>
      <c r="F5909" s="499"/>
      <c r="G5909" s="347">
        <v>0</v>
      </c>
    </row>
    <row r="5910" spans="1:7" hidden="1" x14ac:dyDescent="0.25">
      <c r="A5910" s="345" t="s">
        <v>2994</v>
      </c>
      <c r="B5910" s="345" t="s">
        <v>303</v>
      </c>
      <c r="C5910" s="346" t="s">
        <v>975</v>
      </c>
      <c r="D5910" s="347">
        <v>4000</v>
      </c>
      <c r="E5910" s="503">
        <v>0</v>
      </c>
      <c r="F5910" s="499"/>
      <c r="G5910" s="347">
        <v>0</v>
      </c>
    </row>
    <row r="5911" spans="1:7" hidden="1" x14ac:dyDescent="0.25">
      <c r="A5911" s="345" t="s">
        <v>2995</v>
      </c>
      <c r="B5911" s="345" t="s">
        <v>318</v>
      </c>
      <c r="C5911" s="346" t="s">
        <v>425</v>
      </c>
      <c r="D5911" s="347">
        <v>2000</v>
      </c>
      <c r="E5911" s="503">
        <v>0</v>
      </c>
      <c r="F5911" s="499"/>
      <c r="G5911" s="347">
        <v>0</v>
      </c>
    </row>
    <row r="5912" spans="1:7" hidden="1" x14ac:dyDescent="0.25">
      <c r="A5912" s="342" t="s">
        <v>324</v>
      </c>
      <c r="B5912" s="342" t="s">
        <v>429</v>
      </c>
      <c r="C5912" s="343" t="s">
        <v>110</v>
      </c>
      <c r="D5912" s="344">
        <v>2000</v>
      </c>
      <c r="E5912" s="502">
        <v>0</v>
      </c>
      <c r="F5912" s="499"/>
      <c r="G5912" s="344">
        <v>0</v>
      </c>
    </row>
    <row r="5913" spans="1:7" hidden="1" x14ac:dyDescent="0.25">
      <c r="A5913" s="345" t="s">
        <v>2996</v>
      </c>
      <c r="B5913" s="345" t="s">
        <v>439</v>
      </c>
      <c r="C5913" s="346" t="s">
        <v>100</v>
      </c>
      <c r="D5913" s="347">
        <v>2000</v>
      </c>
      <c r="E5913" s="503">
        <v>0</v>
      </c>
      <c r="F5913" s="499"/>
      <c r="G5913" s="347">
        <v>0</v>
      </c>
    </row>
    <row r="5914" spans="1:7" hidden="1" x14ac:dyDescent="0.25">
      <c r="A5914" s="342" t="s">
        <v>324</v>
      </c>
      <c r="B5914" s="342" t="s">
        <v>372</v>
      </c>
      <c r="C5914" s="343" t="s">
        <v>373</v>
      </c>
      <c r="D5914" s="344">
        <v>1000</v>
      </c>
      <c r="E5914" s="502">
        <v>0</v>
      </c>
      <c r="F5914" s="499"/>
      <c r="G5914" s="344">
        <v>0</v>
      </c>
    </row>
    <row r="5915" spans="1:7" hidden="1" x14ac:dyDescent="0.25">
      <c r="A5915" s="345" t="s">
        <v>2997</v>
      </c>
      <c r="B5915" s="345" t="s">
        <v>375</v>
      </c>
      <c r="C5915" s="346" t="s">
        <v>373</v>
      </c>
      <c r="D5915" s="347">
        <v>1000</v>
      </c>
      <c r="E5915" s="503">
        <v>0</v>
      </c>
      <c r="F5915" s="499"/>
      <c r="G5915" s="347">
        <v>0</v>
      </c>
    </row>
    <row r="5916" spans="1:7" hidden="1" x14ac:dyDescent="0.25">
      <c r="A5916" s="342" t="s">
        <v>324</v>
      </c>
      <c r="B5916" s="342" t="s">
        <v>401</v>
      </c>
      <c r="C5916" s="343" t="s">
        <v>104</v>
      </c>
      <c r="D5916" s="344">
        <v>10000</v>
      </c>
      <c r="E5916" s="502">
        <v>3723</v>
      </c>
      <c r="F5916" s="499"/>
      <c r="G5916" s="344">
        <v>37.229999999999997</v>
      </c>
    </row>
    <row r="5917" spans="1:7" hidden="1" x14ac:dyDescent="0.25">
      <c r="A5917" s="345" t="s">
        <v>2998</v>
      </c>
      <c r="B5917" s="345" t="s">
        <v>310</v>
      </c>
      <c r="C5917" s="346" t="s">
        <v>163</v>
      </c>
      <c r="D5917" s="347">
        <v>9000</v>
      </c>
      <c r="E5917" s="503">
        <v>3723</v>
      </c>
      <c r="F5917" s="499"/>
      <c r="G5917" s="347">
        <v>41.366666666666667</v>
      </c>
    </row>
    <row r="5918" spans="1:7" hidden="1" x14ac:dyDescent="0.25">
      <c r="A5918" s="345" t="s">
        <v>2999</v>
      </c>
      <c r="B5918" s="345" t="s">
        <v>296</v>
      </c>
      <c r="C5918" s="346" t="s">
        <v>104</v>
      </c>
      <c r="D5918" s="347">
        <v>1000</v>
      </c>
      <c r="E5918" s="503">
        <v>0</v>
      </c>
      <c r="F5918" s="499"/>
      <c r="G5918" s="347">
        <v>0</v>
      </c>
    </row>
    <row r="5919" spans="1:7" hidden="1" x14ac:dyDescent="0.25">
      <c r="A5919" s="336" t="s">
        <v>352</v>
      </c>
      <c r="B5919" s="336" t="s">
        <v>991</v>
      </c>
      <c r="C5919" s="337" t="s">
        <v>992</v>
      </c>
      <c r="D5919" s="338">
        <v>3500</v>
      </c>
      <c r="E5919" s="498">
        <v>0</v>
      </c>
      <c r="F5919" s="499"/>
      <c r="G5919" s="338">
        <v>0</v>
      </c>
    </row>
    <row r="5920" spans="1:7" hidden="1" x14ac:dyDescent="0.25">
      <c r="A5920" s="339" t="s">
        <v>324</v>
      </c>
      <c r="B5920" s="339" t="s">
        <v>354</v>
      </c>
      <c r="C5920" s="340" t="s">
        <v>24</v>
      </c>
      <c r="D5920" s="341">
        <v>3500</v>
      </c>
      <c r="E5920" s="506">
        <v>0</v>
      </c>
      <c r="F5920" s="499"/>
      <c r="G5920" s="341">
        <v>0</v>
      </c>
    </row>
    <row r="5921" spans="1:7" hidden="1" x14ac:dyDescent="0.25">
      <c r="A5921" s="342" t="s">
        <v>324</v>
      </c>
      <c r="B5921" s="342" t="s">
        <v>366</v>
      </c>
      <c r="C5921" s="343" t="s">
        <v>38</v>
      </c>
      <c r="D5921" s="344">
        <v>3500</v>
      </c>
      <c r="E5921" s="502">
        <v>0</v>
      </c>
      <c r="F5921" s="499"/>
      <c r="G5921" s="344">
        <v>0</v>
      </c>
    </row>
    <row r="5922" spans="1:7" hidden="1" x14ac:dyDescent="0.25">
      <c r="A5922" s="342" t="s">
        <v>324</v>
      </c>
      <c r="B5922" s="342" t="s">
        <v>419</v>
      </c>
      <c r="C5922" s="343" t="s">
        <v>108</v>
      </c>
      <c r="D5922" s="344">
        <v>3500</v>
      </c>
      <c r="E5922" s="502">
        <v>0</v>
      </c>
      <c r="F5922" s="499"/>
      <c r="G5922" s="344">
        <v>0</v>
      </c>
    </row>
    <row r="5923" spans="1:7" hidden="1" x14ac:dyDescent="0.25">
      <c r="A5923" s="345" t="s">
        <v>3000</v>
      </c>
      <c r="B5923" s="345" t="s">
        <v>316</v>
      </c>
      <c r="C5923" s="346" t="s">
        <v>421</v>
      </c>
      <c r="D5923" s="347">
        <v>1500</v>
      </c>
      <c r="E5923" s="503">
        <v>0</v>
      </c>
      <c r="F5923" s="499"/>
      <c r="G5923" s="347">
        <v>0</v>
      </c>
    </row>
    <row r="5924" spans="1:7" hidden="1" x14ac:dyDescent="0.25">
      <c r="A5924" s="345" t="s">
        <v>3001</v>
      </c>
      <c r="B5924" s="345" t="s">
        <v>423</v>
      </c>
      <c r="C5924" s="346" t="s">
        <v>90</v>
      </c>
      <c r="D5924" s="347">
        <v>2000</v>
      </c>
      <c r="E5924" s="503">
        <v>0</v>
      </c>
      <c r="F5924" s="499"/>
      <c r="G5924" s="347">
        <v>0</v>
      </c>
    </row>
    <row r="5925" spans="1:7" hidden="1" x14ac:dyDescent="0.25">
      <c r="A5925" s="336" t="s">
        <v>352</v>
      </c>
      <c r="B5925" s="336" t="s">
        <v>1016</v>
      </c>
      <c r="C5925" s="337" t="s">
        <v>1017</v>
      </c>
      <c r="D5925" s="338">
        <v>101500</v>
      </c>
      <c r="E5925" s="498">
        <v>334816.77</v>
      </c>
      <c r="F5925" s="499"/>
      <c r="G5925" s="338">
        <v>329.86873891625618</v>
      </c>
    </row>
    <row r="5926" spans="1:7" hidden="1" x14ac:dyDescent="0.25">
      <c r="A5926" s="339" t="s">
        <v>324</v>
      </c>
      <c r="B5926" s="339" t="s">
        <v>354</v>
      </c>
      <c r="C5926" s="340" t="s">
        <v>24</v>
      </c>
      <c r="D5926" s="341">
        <v>101500</v>
      </c>
      <c r="E5926" s="506">
        <v>213750.48</v>
      </c>
      <c r="F5926" s="499"/>
      <c r="G5926" s="341">
        <v>210.59160591133005</v>
      </c>
    </row>
    <row r="5927" spans="1:7" hidden="1" x14ac:dyDescent="0.25">
      <c r="A5927" s="342" t="s">
        <v>324</v>
      </c>
      <c r="B5927" s="342" t="s">
        <v>366</v>
      </c>
      <c r="C5927" s="343" t="s">
        <v>38</v>
      </c>
      <c r="D5927" s="344">
        <v>101500</v>
      </c>
      <c r="E5927" s="502">
        <v>212153.9</v>
      </c>
      <c r="F5927" s="499"/>
      <c r="G5927" s="344">
        <v>209.01862068965517</v>
      </c>
    </row>
    <row r="5928" spans="1:7" hidden="1" x14ac:dyDescent="0.25">
      <c r="A5928" s="342" t="s">
        <v>324</v>
      </c>
      <c r="B5928" s="342" t="s">
        <v>367</v>
      </c>
      <c r="C5928" s="343" t="s">
        <v>138</v>
      </c>
      <c r="D5928" s="344">
        <v>7000</v>
      </c>
      <c r="E5928" s="502">
        <v>54789.04</v>
      </c>
      <c r="F5928" s="499"/>
      <c r="G5928" s="344">
        <v>782.70057142857138</v>
      </c>
    </row>
    <row r="5929" spans="1:7" hidden="1" x14ac:dyDescent="0.25">
      <c r="A5929" s="345" t="s">
        <v>3002</v>
      </c>
      <c r="B5929" s="345" t="s">
        <v>300</v>
      </c>
      <c r="C5929" s="346" t="s">
        <v>87</v>
      </c>
      <c r="D5929" s="347">
        <v>5000</v>
      </c>
      <c r="E5929" s="503">
        <v>43096.06</v>
      </c>
      <c r="F5929" s="499"/>
      <c r="G5929" s="347">
        <v>861.9212</v>
      </c>
    </row>
    <row r="5930" spans="1:7" hidden="1" x14ac:dyDescent="0.25">
      <c r="A5930" s="345" t="s">
        <v>3003</v>
      </c>
      <c r="B5930" s="345" t="s">
        <v>417</v>
      </c>
      <c r="C5930" s="346" t="s">
        <v>418</v>
      </c>
      <c r="D5930" s="347">
        <v>2000</v>
      </c>
      <c r="E5930" s="503">
        <v>11692.98</v>
      </c>
      <c r="F5930" s="499"/>
      <c r="G5930" s="347">
        <v>584.649</v>
      </c>
    </row>
    <row r="5931" spans="1:7" hidden="1" x14ac:dyDescent="0.25">
      <c r="A5931" s="342" t="s">
        <v>324</v>
      </c>
      <c r="B5931" s="342" t="s">
        <v>419</v>
      </c>
      <c r="C5931" s="343" t="s">
        <v>108</v>
      </c>
      <c r="D5931" s="344">
        <v>42500</v>
      </c>
      <c r="E5931" s="502">
        <v>55217.25</v>
      </c>
      <c r="F5931" s="499"/>
      <c r="G5931" s="344">
        <v>129.9229411764706</v>
      </c>
    </row>
    <row r="5932" spans="1:7" hidden="1" x14ac:dyDescent="0.25">
      <c r="A5932" s="345" t="s">
        <v>3004</v>
      </c>
      <c r="B5932" s="345" t="s">
        <v>316</v>
      </c>
      <c r="C5932" s="346" t="s">
        <v>421</v>
      </c>
      <c r="D5932" s="347">
        <v>25000</v>
      </c>
      <c r="E5932" s="503">
        <v>42379.06</v>
      </c>
      <c r="F5932" s="499"/>
      <c r="G5932" s="347">
        <v>169.51624000000001</v>
      </c>
    </row>
    <row r="5933" spans="1:7" hidden="1" x14ac:dyDescent="0.25">
      <c r="A5933" s="345" t="s">
        <v>3005</v>
      </c>
      <c r="B5933" s="345" t="s">
        <v>303</v>
      </c>
      <c r="C5933" s="346" t="s">
        <v>975</v>
      </c>
      <c r="D5933" s="347">
        <v>4500</v>
      </c>
      <c r="E5933" s="503">
        <v>1763.03</v>
      </c>
      <c r="F5933" s="499"/>
      <c r="G5933" s="347">
        <v>39.178444444444445</v>
      </c>
    </row>
    <row r="5934" spans="1:7" hidden="1" x14ac:dyDescent="0.25">
      <c r="A5934" s="345" t="s">
        <v>3006</v>
      </c>
      <c r="B5934" s="345" t="s">
        <v>318</v>
      </c>
      <c r="C5934" s="346" t="s">
        <v>425</v>
      </c>
      <c r="D5934" s="347">
        <v>10000</v>
      </c>
      <c r="E5934" s="503">
        <v>9362.8799999999992</v>
      </c>
      <c r="F5934" s="499"/>
      <c r="G5934" s="347">
        <v>93.628799999999998</v>
      </c>
    </row>
    <row r="5935" spans="1:7" hidden="1" x14ac:dyDescent="0.25">
      <c r="A5935" s="345" t="s">
        <v>3007</v>
      </c>
      <c r="B5935" s="345" t="s">
        <v>427</v>
      </c>
      <c r="C5935" s="346" t="s">
        <v>428</v>
      </c>
      <c r="D5935" s="347">
        <v>3000</v>
      </c>
      <c r="E5935" s="503">
        <v>1712.28</v>
      </c>
      <c r="F5935" s="499"/>
      <c r="G5935" s="347">
        <v>57.076000000000001</v>
      </c>
    </row>
    <row r="5936" spans="1:7" hidden="1" x14ac:dyDescent="0.25">
      <c r="A5936" s="342" t="s">
        <v>324</v>
      </c>
      <c r="B5936" s="342" t="s">
        <v>429</v>
      </c>
      <c r="C5936" s="343" t="s">
        <v>110</v>
      </c>
      <c r="D5936" s="344">
        <v>37000</v>
      </c>
      <c r="E5936" s="502">
        <v>85213.67</v>
      </c>
      <c r="F5936" s="499"/>
      <c r="G5936" s="344">
        <v>230.3072162162162</v>
      </c>
    </row>
    <row r="5937" spans="1:7" hidden="1" x14ac:dyDescent="0.25">
      <c r="A5937" s="345" t="s">
        <v>3008</v>
      </c>
      <c r="B5937" s="345" t="s">
        <v>431</v>
      </c>
      <c r="C5937" s="346" t="s">
        <v>160</v>
      </c>
      <c r="D5937" s="347">
        <v>0</v>
      </c>
      <c r="E5937" s="503">
        <v>33771.17</v>
      </c>
      <c r="F5937" s="499"/>
      <c r="G5937" s="347">
        <v>0</v>
      </c>
    </row>
    <row r="5938" spans="1:7" hidden="1" x14ac:dyDescent="0.25">
      <c r="A5938" s="345" t="s">
        <v>3009</v>
      </c>
      <c r="B5938" s="345" t="s">
        <v>304</v>
      </c>
      <c r="C5938" s="346" t="s">
        <v>1083</v>
      </c>
      <c r="D5938" s="347">
        <v>5000</v>
      </c>
      <c r="E5938" s="503">
        <v>5930.44</v>
      </c>
      <c r="F5938" s="499"/>
      <c r="G5938" s="347">
        <v>118.6088</v>
      </c>
    </row>
    <row r="5939" spans="1:7" hidden="1" x14ac:dyDescent="0.25">
      <c r="A5939" s="345" t="s">
        <v>3010</v>
      </c>
      <c r="B5939" s="345" t="s">
        <v>433</v>
      </c>
      <c r="C5939" s="346" t="s">
        <v>95</v>
      </c>
      <c r="D5939" s="347">
        <v>10000</v>
      </c>
      <c r="E5939" s="503">
        <v>9471.2800000000007</v>
      </c>
      <c r="F5939" s="499"/>
      <c r="G5939" s="347">
        <v>94.712800000000001</v>
      </c>
    </row>
    <row r="5940" spans="1:7" hidden="1" x14ac:dyDescent="0.25">
      <c r="A5940" s="345" t="s">
        <v>3011</v>
      </c>
      <c r="B5940" s="345" t="s">
        <v>466</v>
      </c>
      <c r="C5940" s="346" t="s">
        <v>96</v>
      </c>
      <c r="D5940" s="347">
        <v>0</v>
      </c>
      <c r="E5940" s="503">
        <v>2330.75</v>
      </c>
      <c r="F5940" s="499"/>
      <c r="G5940" s="347">
        <v>0</v>
      </c>
    </row>
    <row r="5941" spans="1:7" hidden="1" x14ac:dyDescent="0.25">
      <c r="A5941" s="345" t="s">
        <v>3012</v>
      </c>
      <c r="B5941" s="345" t="s">
        <v>312</v>
      </c>
      <c r="C5941" s="346" t="s">
        <v>97</v>
      </c>
      <c r="D5941" s="347">
        <v>12000</v>
      </c>
      <c r="E5941" s="503">
        <v>8837.9599999999991</v>
      </c>
      <c r="F5941" s="499"/>
      <c r="G5941" s="347">
        <v>73.649666666666661</v>
      </c>
    </row>
    <row r="5942" spans="1:7" hidden="1" x14ac:dyDescent="0.25">
      <c r="A5942" s="345" t="s">
        <v>3013</v>
      </c>
      <c r="B5942" s="345" t="s">
        <v>436</v>
      </c>
      <c r="C5942" s="346" t="s">
        <v>98</v>
      </c>
      <c r="D5942" s="347">
        <v>0</v>
      </c>
      <c r="E5942" s="503">
        <v>11229.24</v>
      </c>
      <c r="F5942" s="499"/>
      <c r="G5942" s="347">
        <v>0</v>
      </c>
    </row>
    <row r="5943" spans="1:7" hidden="1" x14ac:dyDescent="0.25">
      <c r="A5943" s="345" t="s">
        <v>3014</v>
      </c>
      <c r="B5943" s="345" t="s">
        <v>302</v>
      </c>
      <c r="C5943" s="346" t="s">
        <v>99</v>
      </c>
      <c r="D5943" s="347">
        <v>0</v>
      </c>
      <c r="E5943" s="503">
        <v>1875</v>
      </c>
      <c r="F5943" s="499"/>
      <c r="G5943" s="347">
        <v>0</v>
      </c>
    </row>
    <row r="5944" spans="1:7" hidden="1" x14ac:dyDescent="0.25">
      <c r="A5944" s="345" t="s">
        <v>3015</v>
      </c>
      <c r="B5944" s="345" t="s">
        <v>439</v>
      </c>
      <c r="C5944" s="346" t="s">
        <v>100</v>
      </c>
      <c r="D5944" s="347">
        <v>10000</v>
      </c>
      <c r="E5944" s="503">
        <v>11767.83</v>
      </c>
      <c r="F5944" s="499"/>
      <c r="G5944" s="347">
        <v>117.67829999999999</v>
      </c>
    </row>
    <row r="5945" spans="1:7" hidden="1" x14ac:dyDescent="0.25">
      <c r="A5945" s="342" t="s">
        <v>324</v>
      </c>
      <c r="B5945" s="342" t="s">
        <v>372</v>
      </c>
      <c r="C5945" s="343" t="s">
        <v>373</v>
      </c>
      <c r="D5945" s="344">
        <v>15000</v>
      </c>
      <c r="E5945" s="502">
        <v>0</v>
      </c>
      <c r="F5945" s="499"/>
      <c r="G5945" s="344">
        <v>0</v>
      </c>
    </row>
    <row r="5946" spans="1:7" hidden="1" x14ac:dyDescent="0.25">
      <c r="A5946" s="345" t="s">
        <v>3016</v>
      </c>
      <c r="B5946" s="345" t="s">
        <v>375</v>
      </c>
      <c r="C5946" s="346" t="s">
        <v>373</v>
      </c>
      <c r="D5946" s="347">
        <v>15000</v>
      </c>
      <c r="E5946" s="503">
        <v>0</v>
      </c>
      <c r="F5946" s="499"/>
      <c r="G5946" s="347">
        <v>0</v>
      </c>
    </row>
    <row r="5947" spans="1:7" hidden="1" x14ac:dyDescent="0.25">
      <c r="A5947" s="342" t="s">
        <v>324</v>
      </c>
      <c r="B5947" s="342" t="s">
        <v>401</v>
      </c>
      <c r="C5947" s="343" t="s">
        <v>104</v>
      </c>
      <c r="D5947" s="344">
        <v>0</v>
      </c>
      <c r="E5947" s="502">
        <v>16933.939999999999</v>
      </c>
      <c r="F5947" s="499"/>
      <c r="G5947" s="344">
        <v>0</v>
      </c>
    </row>
    <row r="5948" spans="1:7" hidden="1" x14ac:dyDescent="0.25">
      <c r="A5948" s="345" t="s">
        <v>3017</v>
      </c>
      <c r="B5948" s="345" t="s">
        <v>310</v>
      </c>
      <c r="C5948" s="346" t="s">
        <v>163</v>
      </c>
      <c r="D5948" s="347">
        <v>0</v>
      </c>
      <c r="E5948" s="503">
        <v>16933.939999999999</v>
      </c>
      <c r="F5948" s="499"/>
      <c r="G5948" s="347">
        <v>0</v>
      </c>
    </row>
    <row r="5949" spans="1:7" hidden="1" x14ac:dyDescent="0.25">
      <c r="A5949" s="342" t="s">
        <v>324</v>
      </c>
      <c r="B5949" s="342" t="s">
        <v>447</v>
      </c>
      <c r="C5949" s="343" t="s">
        <v>164</v>
      </c>
      <c r="D5949" s="344">
        <v>0</v>
      </c>
      <c r="E5949" s="502">
        <v>1596.58</v>
      </c>
      <c r="F5949" s="499"/>
      <c r="G5949" s="344">
        <v>0</v>
      </c>
    </row>
    <row r="5950" spans="1:7" hidden="1" x14ac:dyDescent="0.25">
      <c r="A5950" s="342" t="s">
        <v>324</v>
      </c>
      <c r="B5950" s="342" t="s">
        <v>448</v>
      </c>
      <c r="C5950" s="343" t="s">
        <v>190</v>
      </c>
      <c r="D5950" s="344">
        <v>0</v>
      </c>
      <c r="E5950" s="502">
        <v>1596.58</v>
      </c>
      <c r="F5950" s="499"/>
      <c r="G5950" s="344">
        <v>0</v>
      </c>
    </row>
    <row r="5951" spans="1:7" hidden="1" x14ac:dyDescent="0.25">
      <c r="A5951" s="345" t="s">
        <v>3018</v>
      </c>
      <c r="B5951" s="345" t="s">
        <v>293</v>
      </c>
      <c r="C5951" s="346" t="s">
        <v>450</v>
      </c>
      <c r="D5951" s="347">
        <v>0</v>
      </c>
      <c r="E5951" s="503">
        <v>1579.58</v>
      </c>
      <c r="F5951" s="499"/>
      <c r="G5951" s="347">
        <v>0</v>
      </c>
    </row>
    <row r="5952" spans="1:7" hidden="1" x14ac:dyDescent="0.25">
      <c r="A5952" s="345" t="s">
        <v>3019</v>
      </c>
      <c r="B5952" s="345" t="s">
        <v>305</v>
      </c>
      <c r="C5952" s="346" t="s">
        <v>166</v>
      </c>
      <c r="D5952" s="347">
        <v>0</v>
      </c>
      <c r="E5952" s="503">
        <v>17</v>
      </c>
      <c r="F5952" s="499"/>
      <c r="G5952" s="347">
        <v>0</v>
      </c>
    </row>
    <row r="5953" spans="1:7" hidden="1" x14ac:dyDescent="0.25">
      <c r="A5953" s="339" t="s">
        <v>324</v>
      </c>
      <c r="B5953" s="339" t="s">
        <v>1163</v>
      </c>
      <c r="C5953" s="340" t="s">
        <v>26</v>
      </c>
      <c r="D5953" s="341">
        <v>0</v>
      </c>
      <c r="E5953" s="506">
        <v>121066.29</v>
      </c>
      <c r="F5953" s="499"/>
      <c r="G5953" s="341">
        <v>0</v>
      </c>
    </row>
    <row r="5954" spans="1:7" hidden="1" x14ac:dyDescent="0.25">
      <c r="A5954" s="342" t="s">
        <v>324</v>
      </c>
      <c r="B5954" s="342" t="s">
        <v>1164</v>
      </c>
      <c r="C5954" s="343" t="s">
        <v>1165</v>
      </c>
      <c r="D5954" s="344">
        <v>0</v>
      </c>
      <c r="E5954" s="502">
        <v>121066.29</v>
      </c>
      <c r="F5954" s="499"/>
      <c r="G5954" s="344">
        <v>0</v>
      </c>
    </row>
    <row r="5955" spans="1:7" hidden="1" x14ac:dyDescent="0.25">
      <c r="A5955" s="342" t="s">
        <v>324</v>
      </c>
      <c r="B5955" s="342" t="s">
        <v>2576</v>
      </c>
      <c r="C5955" s="343" t="s">
        <v>171</v>
      </c>
      <c r="D5955" s="344">
        <v>0</v>
      </c>
      <c r="E5955" s="502">
        <v>121066.29</v>
      </c>
      <c r="F5955" s="499"/>
      <c r="G5955" s="344">
        <v>0</v>
      </c>
    </row>
    <row r="5956" spans="1:7" hidden="1" x14ac:dyDescent="0.25">
      <c r="A5956" s="345" t="s">
        <v>3020</v>
      </c>
      <c r="B5956" s="345" t="s">
        <v>306</v>
      </c>
      <c r="C5956" s="346" t="s">
        <v>173</v>
      </c>
      <c r="D5956" s="347">
        <v>0</v>
      </c>
      <c r="E5956" s="503">
        <v>35373.74</v>
      </c>
      <c r="F5956" s="499"/>
      <c r="G5956" s="347">
        <v>0</v>
      </c>
    </row>
    <row r="5957" spans="1:7" hidden="1" x14ac:dyDescent="0.25">
      <c r="A5957" s="345" t="s">
        <v>3021</v>
      </c>
      <c r="B5957" s="345" t="s">
        <v>3022</v>
      </c>
      <c r="C5957" s="346" t="s">
        <v>3023</v>
      </c>
      <c r="D5957" s="347">
        <v>0</v>
      </c>
      <c r="E5957" s="503">
        <v>3230</v>
      </c>
      <c r="F5957" s="499"/>
      <c r="G5957" s="347">
        <v>0</v>
      </c>
    </row>
    <row r="5958" spans="1:7" hidden="1" x14ac:dyDescent="0.25">
      <c r="A5958" s="345" t="s">
        <v>3024</v>
      </c>
      <c r="B5958" s="345" t="s">
        <v>2591</v>
      </c>
      <c r="C5958" s="346" t="s">
        <v>2592</v>
      </c>
      <c r="D5958" s="347">
        <v>0</v>
      </c>
      <c r="E5958" s="503">
        <v>74362.55</v>
      </c>
      <c r="F5958" s="499"/>
      <c r="G5958" s="347">
        <v>0</v>
      </c>
    </row>
    <row r="5959" spans="1:7" hidden="1" x14ac:dyDescent="0.25">
      <c r="A5959" s="345" t="s">
        <v>3025</v>
      </c>
      <c r="B5959" s="345" t="s">
        <v>308</v>
      </c>
      <c r="C5959" s="346" t="s">
        <v>198</v>
      </c>
      <c r="D5959" s="347">
        <v>0</v>
      </c>
      <c r="E5959" s="503">
        <v>8100</v>
      </c>
      <c r="F5959" s="499"/>
      <c r="G5959" s="347">
        <v>0</v>
      </c>
    </row>
    <row r="5960" spans="1:7" hidden="1" x14ac:dyDescent="0.25">
      <c r="A5960" s="336" t="s">
        <v>352</v>
      </c>
      <c r="B5960" s="336" t="s">
        <v>1035</v>
      </c>
      <c r="C5960" s="337" t="s">
        <v>1036</v>
      </c>
      <c r="D5960" s="338">
        <v>184100</v>
      </c>
      <c r="E5960" s="498">
        <v>84135.78</v>
      </c>
      <c r="F5960" s="499"/>
      <c r="G5960" s="338">
        <v>45.701129820749593</v>
      </c>
    </row>
    <row r="5961" spans="1:7" hidden="1" x14ac:dyDescent="0.25">
      <c r="A5961" s="339" t="s">
        <v>324</v>
      </c>
      <c r="B5961" s="339" t="s">
        <v>354</v>
      </c>
      <c r="C5961" s="340" t="s">
        <v>24</v>
      </c>
      <c r="D5961" s="341">
        <v>184100</v>
      </c>
      <c r="E5961" s="506">
        <v>84135.78</v>
      </c>
      <c r="F5961" s="499"/>
      <c r="G5961" s="341">
        <v>45.701129820749593</v>
      </c>
    </row>
    <row r="5962" spans="1:7" hidden="1" x14ac:dyDescent="0.25">
      <c r="A5962" s="342" t="s">
        <v>324</v>
      </c>
      <c r="B5962" s="342" t="s">
        <v>355</v>
      </c>
      <c r="C5962" s="343" t="s">
        <v>25</v>
      </c>
      <c r="D5962" s="344">
        <v>46000</v>
      </c>
      <c r="E5962" s="502">
        <v>36559</v>
      </c>
      <c r="F5962" s="499"/>
      <c r="G5962" s="344">
        <v>79.47608695652174</v>
      </c>
    </row>
    <row r="5963" spans="1:7" hidden="1" x14ac:dyDescent="0.25">
      <c r="A5963" s="342" t="s">
        <v>324</v>
      </c>
      <c r="B5963" s="342" t="s">
        <v>356</v>
      </c>
      <c r="C5963" s="343" t="s">
        <v>133</v>
      </c>
      <c r="D5963" s="344">
        <v>9000</v>
      </c>
      <c r="E5963" s="502">
        <v>6892.73</v>
      </c>
      <c r="F5963" s="499"/>
      <c r="G5963" s="344">
        <v>76.585888888888888</v>
      </c>
    </row>
    <row r="5964" spans="1:7" hidden="1" x14ac:dyDescent="0.25">
      <c r="A5964" s="345" t="s">
        <v>3026</v>
      </c>
      <c r="B5964" s="345" t="s">
        <v>297</v>
      </c>
      <c r="C5964" s="346" t="s">
        <v>134</v>
      </c>
      <c r="D5964" s="347">
        <v>9000</v>
      </c>
      <c r="E5964" s="503">
        <v>6892.73</v>
      </c>
      <c r="F5964" s="499"/>
      <c r="G5964" s="347">
        <v>76.585888888888888</v>
      </c>
    </row>
    <row r="5965" spans="1:7" hidden="1" x14ac:dyDescent="0.25">
      <c r="A5965" s="342" t="s">
        <v>324</v>
      </c>
      <c r="B5965" s="342" t="s">
        <v>361</v>
      </c>
      <c r="C5965" s="343" t="s">
        <v>135</v>
      </c>
      <c r="D5965" s="344">
        <v>37000</v>
      </c>
      <c r="E5965" s="502">
        <v>29666.27</v>
      </c>
      <c r="F5965" s="499"/>
      <c r="G5965" s="344">
        <v>80.17910810810811</v>
      </c>
    </row>
    <row r="5966" spans="1:7" hidden="1" x14ac:dyDescent="0.25">
      <c r="A5966" s="345" t="s">
        <v>3027</v>
      </c>
      <c r="B5966" s="345" t="s">
        <v>298</v>
      </c>
      <c r="C5966" s="346" t="s">
        <v>135</v>
      </c>
      <c r="D5966" s="347">
        <v>37000</v>
      </c>
      <c r="E5966" s="503">
        <v>29666.27</v>
      </c>
      <c r="F5966" s="499"/>
      <c r="G5966" s="347">
        <v>80.17910810810811</v>
      </c>
    </row>
    <row r="5967" spans="1:7" hidden="1" x14ac:dyDescent="0.25">
      <c r="A5967" s="342" t="s">
        <v>324</v>
      </c>
      <c r="B5967" s="342" t="s">
        <v>366</v>
      </c>
      <c r="C5967" s="343" t="s">
        <v>38</v>
      </c>
      <c r="D5967" s="344">
        <v>134100</v>
      </c>
      <c r="E5967" s="502">
        <v>46561.79</v>
      </c>
      <c r="F5967" s="499"/>
      <c r="G5967" s="344">
        <v>34.721692766592092</v>
      </c>
    </row>
    <row r="5968" spans="1:7" hidden="1" x14ac:dyDescent="0.25">
      <c r="A5968" s="342" t="s">
        <v>324</v>
      </c>
      <c r="B5968" s="342" t="s">
        <v>367</v>
      </c>
      <c r="C5968" s="343" t="s">
        <v>138</v>
      </c>
      <c r="D5968" s="344">
        <v>15000</v>
      </c>
      <c r="E5968" s="502">
        <v>5369.45</v>
      </c>
      <c r="F5968" s="499"/>
      <c r="G5968" s="344">
        <v>35.796333333333337</v>
      </c>
    </row>
    <row r="5969" spans="1:7" hidden="1" x14ac:dyDescent="0.25">
      <c r="A5969" s="345" t="s">
        <v>3028</v>
      </c>
      <c r="B5969" s="345" t="s">
        <v>300</v>
      </c>
      <c r="C5969" s="346" t="s">
        <v>87</v>
      </c>
      <c r="D5969" s="347">
        <v>2000</v>
      </c>
      <c r="E5969" s="503">
        <v>418.93</v>
      </c>
      <c r="F5969" s="499"/>
      <c r="G5969" s="347">
        <v>20.9465</v>
      </c>
    </row>
    <row r="5970" spans="1:7" hidden="1" x14ac:dyDescent="0.25">
      <c r="A5970" s="345" t="s">
        <v>3029</v>
      </c>
      <c r="B5970" s="345" t="s">
        <v>415</v>
      </c>
      <c r="C5970" s="346" t="s">
        <v>88</v>
      </c>
      <c r="D5970" s="347">
        <v>10000</v>
      </c>
      <c r="E5970" s="503">
        <v>2354.52</v>
      </c>
      <c r="F5970" s="499"/>
      <c r="G5970" s="347">
        <v>23.545200000000001</v>
      </c>
    </row>
    <row r="5971" spans="1:7" hidden="1" x14ac:dyDescent="0.25">
      <c r="A5971" s="345" t="s">
        <v>3030</v>
      </c>
      <c r="B5971" s="345" t="s">
        <v>417</v>
      </c>
      <c r="C5971" s="346" t="s">
        <v>418</v>
      </c>
      <c r="D5971" s="347">
        <v>3000</v>
      </c>
      <c r="E5971" s="503">
        <v>2596</v>
      </c>
      <c r="F5971" s="499"/>
      <c r="G5971" s="347">
        <v>86.533333333333331</v>
      </c>
    </row>
    <row r="5972" spans="1:7" hidden="1" x14ac:dyDescent="0.25">
      <c r="A5972" s="342" t="s">
        <v>324</v>
      </c>
      <c r="B5972" s="342" t="s">
        <v>419</v>
      </c>
      <c r="C5972" s="343" t="s">
        <v>108</v>
      </c>
      <c r="D5972" s="344">
        <v>67500</v>
      </c>
      <c r="E5972" s="502">
        <v>21094.9</v>
      </c>
      <c r="F5972" s="499"/>
      <c r="G5972" s="344">
        <v>31.251703703703704</v>
      </c>
    </row>
    <row r="5973" spans="1:7" hidden="1" x14ac:dyDescent="0.25">
      <c r="A5973" s="345" t="s">
        <v>3031</v>
      </c>
      <c r="B5973" s="345" t="s">
        <v>316</v>
      </c>
      <c r="C5973" s="346" t="s">
        <v>421</v>
      </c>
      <c r="D5973" s="347">
        <v>30000</v>
      </c>
      <c r="E5973" s="503">
        <v>21094.9</v>
      </c>
      <c r="F5973" s="499"/>
      <c r="G5973" s="347">
        <v>70.316333333333333</v>
      </c>
    </row>
    <row r="5974" spans="1:7" hidden="1" x14ac:dyDescent="0.25">
      <c r="A5974" s="345" t="s">
        <v>3032</v>
      </c>
      <c r="B5974" s="345" t="s">
        <v>317</v>
      </c>
      <c r="C5974" s="346" t="s">
        <v>193</v>
      </c>
      <c r="D5974" s="347">
        <v>500</v>
      </c>
      <c r="E5974" s="503">
        <v>0</v>
      </c>
      <c r="F5974" s="499"/>
      <c r="G5974" s="347">
        <v>0</v>
      </c>
    </row>
    <row r="5975" spans="1:7" hidden="1" x14ac:dyDescent="0.25">
      <c r="A5975" s="345" t="s">
        <v>3033</v>
      </c>
      <c r="B5975" s="345" t="s">
        <v>423</v>
      </c>
      <c r="C5975" s="346" t="s">
        <v>90</v>
      </c>
      <c r="D5975" s="347">
        <v>30000</v>
      </c>
      <c r="E5975" s="503">
        <v>0</v>
      </c>
      <c r="F5975" s="499"/>
      <c r="G5975" s="347">
        <v>0</v>
      </c>
    </row>
    <row r="5976" spans="1:7" hidden="1" x14ac:dyDescent="0.25">
      <c r="A5976" s="345" t="s">
        <v>3034</v>
      </c>
      <c r="B5976" s="345" t="s">
        <v>318</v>
      </c>
      <c r="C5976" s="346" t="s">
        <v>425</v>
      </c>
      <c r="D5976" s="347">
        <v>7000</v>
      </c>
      <c r="E5976" s="503">
        <v>0</v>
      </c>
      <c r="F5976" s="499"/>
      <c r="G5976" s="347">
        <v>0</v>
      </c>
    </row>
    <row r="5977" spans="1:7" hidden="1" x14ac:dyDescent="0.25">
      <c r="A5977" s="342" t="s">
        <v>324</v>
      </c>
      <c r="B5977" s="342" t="s">
        <v>429</v>
      </c>
      <c r="C5977" s="343" t="s">
        <v>110</v>
      </c>
      <c r="D5977" s="344">
        <v>37500</v>
      </c>
      <c r="E5977" s="502">
        <v>9847.0400000000009</v>
      </c>
      <c r="F5977" s="499"/>
      <c r="G5977" s="344">
        <v>26.258773333333334</v>
      </c>
    </row>
    <row r="5978" spans="1:7" hidden="1" x14ac:dyDescent="0.25">
      <c r="A5978" s="345" t="s">
        <v>3035</v>
      </c>
      <c r="B5978" s="345" t="s">
        <v>304</v>
      </c>
      <c r="C5978" s="346" t="s">
        <v>1083</v>
      </c>
      <c r="D5978" s="347">
        <v>5000</v>
      </c>
      <c r="E5978" s="503">
        <v>0</v>
      </c>
      <c r="F5978" s="499"/>
      <c r="G5978" s="347">
        <v>0</v>
      </c>
    </row>
    <row r="5979" spans="1:7" hidden="1" x14ac:dyDescent="0.25">
      <c r="A5979" s="345" t="s">
        <v>3036</v>
      </c>
      <c r="B5979" s="345" t="s">
        <v>463</v>
      </c>
      <c r="C5979" s="346" t="s">
        <v>94</v>
      </c>
      <c r="D5979" s="347">
        <v>1000</v>
      </c>
      <c r="E5979" s="503">
        <v>95</v>
      </c>
      <c r="F5979" s="499"/>
      <c r="G5979" s="347">
        <v>9.5</v>
      </c>
    </row>
    <row r="5980" spans="1:7" hidden="1" x14ac:dyDescent="0.25">
      <c r="A5980" s="345" t="s">
        <v>3037</v>
      </c>
      <c r="B5980" s="345" t="s">
        <v>433</v>
      </c>
      <c r="C5980" s="346" t="s">
        <v>95</v>
      </c>
      <c r="D5980" s="347">
        <v>10000</v>
      </c>
      <c r="E5980" s="503">
        <v>5652.49</v>
      </c>
      <c r="F5980" s="499"/>
      <c r="G5980" s="347">
        <v>56.524900000000002</v>
      </c>
    </row>
    <row r="5981" spans="1:7" hidden="1" x14ac:dyDescent="0.25">
      <c r="A5981" s="345" t="s">
        <v>3038</v>
      </c>
      <c r="B5981" s="345" t="s">
        <v>466</v>
      </c>
      <c r="C5981" s="346" t="s">
        <v>96</v>
      </c>
      <c r="D5981" s="347">
        <v>10000</v>
      </c>
      <c r="E5981" s="503">
        <v>2842.42</v>
      </c>
      <c r="F5981" s="499"/>
      <c r="G5981" s="347">
        <v>28.424199999999999</v>
      </c>
    </row>
    <row r="5982" spans="1:7" hidden="1" x14ac:dyDescent="0.25">
      <c r="A5982" s="345" t="s">
        <v>3039</v>
      </c>
      <c r="B5982" s="345" t="s">
        <v>312</v>
      </c>
      <c r="C5982" s="346" t="s">
        <v>97</v>
      </c>
      <c r="D5982" s="347">
        <v>2500</v>
      </c>
      <c r="E5982" s="503">
        <v>0</v>
      </c>
      <c r="F5982" s="499"/>
      <c r="G5982" s="347">
        <v>0</v>
      </c>
    </row>
    <row r="5983" spans="1:7" hidden="1" x14ac:dyDescent="0.25">
      <c r="A5983" s="345" t="s">
        <v>3040</v>
      </c>
      <c r="B5983" s="345" t="s">
        <v>436</v>
      </c>
      <c r="C5983" s="346" t="s">
        <v>98</v>
      </c>
      <c r="D5983" s="347">
        <v>2000</v>
      </c>
      <c r="E5983" s="503">
        <v>1257.1300000000001</v>
      </c>
      <c r="F5983" s="499"/>
      <c r="G5983" s="347">
        <v>62.856499999999997</v>
      </c>
    </row>
    <row r="5984" spans="1:7" hidden="1" x14ac:dyDescent="0.25">
      <c r="A5984" s="345" t="s">
        <v>3041</v>
      </c>
      <c r="B5984" s="345" t="s">
        <v>302</v>
      </c>
      <c r="C5984" s="346" t="s">
        <v>99</v>
      </c>
      <c r="D5984" s="347">
        <v>7000</v>
      </c>
      <c r="E5984" s="503">
        <v>0</v>
      </c>
      <c r="F5984" s="499"/>
      <c r="G5984" s="347">
        <v>0</v>
      </c>
    </row>
    <row r="5985" spans="1:7" hidden="1" x14ac:dyDescent="0.25">
      <c r="A5985" s="342" t="s">
        <v>324</v>
      </c>
      <c r="B5985" s="342" t="s">
        <v>372</v>
      </c>
      <c r="C5985" s="343" t="s">
        <v>373</v>
      </c>
      <c r="D5985" s="344">
        <v>3000</v>
      </c>
      <c r="E5985" s="502">
        <v>2285.4</v>
      </c>
      <c r="F5985" s="499"/>
      <c r="G5985" s="344">
        <v>76.180000000000007</v>
      </c>
    </row>
    <row r="5986" spans="1:7" hidden="1" x14ac:dyDescent="0.25">
      <c r="A5986" s="345" t="s">
        <v>3042</v>
      </c>
      <c r="B5986" s="345" t="s">
        <v>375</v>
      </c>
      <c r="C5986" s="346" t="s">
        <v>3043</v>
      </c>
      <c r="D5986" s="347">
        <v>3000</v>
      </c>
      <c r="E5986" s="503">
        <v>2285.4</v>
      </c>
      <c r="F5986" s="499"/>
      <c r="G5986" s="347">
        <v>76.180000000000007</v>
      </c>
    </row>
    <row r="5987" spans="1:7" hidden="1" x14ac:dyDescent="0.25">
      <c r="A5987" s="342" t="s">
        <v>324</v>
      </c>
      <c r="B5987" s="342" t="s">
        <v>401</v>
      </c>
      <c r="C5987" s="343" t="s">
        <v>104</v>
      </c>
      <c r="D5987" s="344">
        <v>11100</v>
      </c>
      <c r="E5987" s="502">
        <v>7965</v>
      </c>
      <c r="F5987" s="499"/>
      <c r="G5987" s="344">
        <v>71.756756756756758</v>
      </c>
    </row>
    <row r="5988" spans="1:7" hidden="1" x14ac:dyDescent="0.25">
      <c r="A5988" s="345" t="s">
        <v>3044</v>
      </c>
      <c r="B5988" s="345" t="s">
        <v>294</v>
      </c>
      <c r="C5988" s="346" t="s">
        <v>101</v>
      </c>
      <c r="D5988" s="347">
        <v>5000</v>
      </c>
      <c r="E5988" s="503">
        <v>5535.15</v>
      </c>
      <c r="F5988" s="499"/>
      <c r="G5988" s="347">
        <v>110.703</v>
      </c>
    </row>
    <row r="5989" spans="1:7" hidden="1" x14ac:dyDescent="0.25">
      <c r="A5989" s="345" t="s">
        <v>3045</v>
      </c>
      <c r="B5989" s="345" t="s">
        <v>442</v>
      </c>
      <c r="C5989" s="346" t="s">
        <v>443</v>
      </c>
      <c r="D5989" s="347">
        <v>100</v>
      </c>
      <c r="E5989" s="503">
        <v>0</v>
      </c>
      <c r="F5989" s="499"/>
      <c r="G5989" s="347">
        <v>0</v>
      </c>
    </row>
    <row r="5990" spans="1:7" hidden="1" x14ac:dyDescent="0.25">
      <c r="A5990" s="345" t="s">
        <v>3046</v>
      </c>
      <c r="B5990" s="345" t="s">
        <v>314</v>
      </c>
      <c r="C5990" s="346" t="s">
        <v>445</v>
      </c>
      <c r="D5990" s="347">
        <v>1000</v>
      </c>
      <c r="E5990" s="503">
        <v>505</v>
      </c>
      <c r="F5990" s="499"/>
      <c r="G5990" s="347">
        <v>50.5</v>
      </c>
    </row>
    <row r="5991" spans="1:7" hidden="1" x14ac:dyDescent="0.25">
      <c r="A5991" s="345" t="s">
        <v>3047</v>
      </c>
      <c r="B5991" s="345" t="s">
        <v>296</v>
      </c>
      <c r="C5991" s="346" t="s">
        <v>104</v>
      </c>
      <c r="D5991" s="347">
        <v>5000</v>
      </c>
      <c r="E5991" s="503">
        <v>1924.85</v>
      </c>
      <c r="F5991" s="499"/>
      <c r="G5991" s="347">
        <v>38.497</v>
      </c>
    </row>
    <row r="5992" spans="1:7" hidden="1" x14ac:dyDescent="0.25">
      <c r="A5992" s="342" t="s">
        <v>324</v>
      </c>
      <c r="B5992" s="342" t="s">
        <v>447</v>
      </c>
      <c r="C5992" s="343" t="s">
        <v>164</v>
      </c>
      <c r="D5992" s="344">
        <v>4000</v>
      </c>
      <c r="E5992" s="502">
        <v>1014.99</v>
      </c>
      <c r="F5992" s="499"/>
      <c r="G5992" s="344">
        <v>25.374749999999999</v>
      </c>
    </row>
    <row r="5993" spans="1:7" hidden="1" x14ac:dyDescent="0.25">
      <c r="A5993" s="342" t="s">
        <v>324</v>
      </c>
      <c r="B5993" s="342" t="s">
        <v>448</v>
      </c>
      <c r="C5993" s="343" t="s">
        <v>190</v>
      </c>
      <c r="D5993" s="344">
        <v>4000</v>
      </c>
      <c r="E5993" s="502">
        <v>1014.99</v>
      </c>
      <c r="F5993" s="499"/>
      <c r="G5993" s="344">
        <v>25.374749999999999</v>
      </c>
    </row>
    <row r="5994" spans="1:7" hidden="1" x14ac:dyDescent="0.25">
      <c r="A5994" s="345" t="s">
        <v>3048</v>
      </c>
      <c r="B5994" s="345" t="s">
        <v>293</v>
      </c>
      <c r="C5994" s="346" t="s">
        <v>450</v>
      </c>
      <c r="D5994" s="347">
        <v>3000</v>
      </c>
      <c r="E5994" s="503">
        <v>1014.99</v>
      </c>
      <c r="F5994" s="499"/>
      <c r="G5994" s="347">
        <v>33.832999999999998</v>
      </c>
    </row>
    <row r="5995" spans="1:7" hidden="1" x14ac:dyDescent="0.25">
      <c r="A5995" s="345" t="s">
        <v>3049</v>
      </c>
      <c r="B5995" s="345" t="s">
        <v>305</v>
      </c>
      <c r="C5995" s="346" t="s">
        <v>166</v>
      </c>
      <c r="D5995" s="347">
        <v>1000</v>
      </c>
      <c r="E5995" s="503">
        <v>0</v>
      </c>
      <c r="F5995" s="499"/>
      <c r="G5995" s="347">
        <v>0</v>
      </c>
    </row>
    <row r="5996" spans="1:7" hidden="1" x14ac:dyDescent="0.25">
      <c r="A5996" s="336" t="s">
        <v>352</v>
      </c>
      <c r="B5996" s="336" t="s">
        <v>1056</v>
      </c>
      <c r="C5996" s="337" t="s">
        <v>1057</v>
      </c>
      <c r="D5996" s="338">
        <v>50000</v>
      </c>
      <c r="E5996" s="498">
        <v>0</v>
      </c>
      <c r="F5996" s="499"/>
      <c r="G5996" s="338">
        <v>0</v>
      </c>
    </row>
    <row r="5997" spans="1:7" hidden="1" x14ac:dyDescent="0.25">
      <c r="A5997" s="339" t="s">
        <v>324</v>
      </c>
      <c r="B5997" s="339" t="s">
        <v>354</v>
      </c>
      <c r="C5997" s="340" t="s">
        <v>24</v>
      </c>
      <c r="D5997" s="341">
        <v>50000</v>
      </c>
      <c r="E5997" s="506">
        <v>0</v>
      </c>
      <c r="F5997" s="499"/>
      <c r="G5997" s="341">
        <v>0</v>
      </c>
    </row>
    <row r="5998" spans="1:7" hidden="1" x14ac:dyDescent="0.25">
      <c r="A5998" s="342" t="s">
        <v>324</v>
      </c>
      <c r="B5998" s="342" t="s">
        <v>366</v>
      </c>
      <c r="C5998" s="343" t="s">
        <v>38</v>
      </c>
      <c r="D5998" s="344">
        <v>49800</v>
      </c>
      <c r="E5998" s="502">
        <v>0</v>
      </c>
      <c r="F5998" s="499"/>
      <c r="G5998" s="344">
        <v>0</v>
      </c>
    </row>
    <row r="5999" spans="1:7" hidden="1" x14ac:dyDescent="0.25">
      <c r="A5999" s="342" t="s">
        <v>324</v>
      </c>
      <c r="B5999" s="342" t="s">
        <v>367</v>
      </c>
      <c r="C5999" s="343" t="s">
        <v>138</v>
      </c>
      <c r="D5999" s="344">
        <v>10000</v>
      </c>
      <c r="E5999" s="502">
        <v>0</v>
      </c>
      <c r="F5999" s="499"/>
      <c r="G5999" s="344">
        <v>0</v>
      </c>
    </row>
    <row r="6000" spans="1:7" hidden="1" x14ac:dyDescent="0.25">
      <c r="A6000" s="345" t="s">
        <v>3050</v>
      </c>
      <c r="B6000" s="345" t="s">
        <v>300</v>
      </c>
      <c r="C6000" s="346" t="s">
        <v>87</v>
      </c>
      <c r="D6000" s="347">
        <v>10000</v>
      </c>
      <c r="E6000" s="503">
        <v>0</v>
      </c>
      <c r="F6000" s="499"/>
      <c r="G6000" s="347">
        <v>0</v>
      </c>
    </row>
    <row r="6001" spans="1:7" hidden="1" x14ac:dyDescent="0.25">
      <c r="A6001" s="342" t="s">
        <v>324</v>
      </c>
      <c r="B6001" s="342" t="s">
        <v>419</v>
      </c>
      <c r="C6001" s="343" t="s">
        <v>108</v>
      </c>
      <c r="D6001" s="344">
        <v>10000</v>
      </c>
      <c r="E6001" s="502">
        <v>0</v>
      </c>
      <c r="F6001" s="499"/>
      <c r="G6001" s="344">
        <v>0</v>
      </c>
    </row>
    <row r="6002" spans="1:7" hidden="1" x14ac:dyDescent="0.25">
      <c r="A6002" s="345" t="s">
        <v>3051</v>
      </c>
      <c r="B6002" s="345" t="s">
        <v>318</v>
      </c>
      <c r="C6002" s="346" t="s">
        <v>425</v>
      </c>
      <c r="D6002" s="347">
        <v>10000</v>
      </c>
      <c r="E6002" s="503">
        <v>0</v>
      </c>
      <c r="F6002" s="499"/>
      <c r="G6002" s="347">
        <v>0</v>
      </c>
    </row>
    <row r="6003" spans="1:7" hidden="1" x14ac:dyDescent="0.25">
      <c r="A6003" s="342" t="s">
        <v>324</v>
      </c>
      <c r="B6003" s="342" t="s">
        <v>429</v>
      </c>
      <c r="C6003" s="343" t="s">
        <v>110</v>
      </c>
      <c r="D6003" s="344">
        <v>18000</v>
      </c>
      <c r="E6003" s="502">
        <v>0</v>
      </c>
      <c r="F6003" s="499"/>
      <c r="G6003" s="344">
        <v>0</v>
      </c>
    </row>
    <row r="6004" spans="1:7" hidden="1" x14ac:dyDescent="0.25">
      <c r="A6004" s="345" t="s">
        <v>3052</v>
      </c>
      <c r="B6004" s="345" t="s">
        <v>439</v>
      </c>
      <c r="C6004" s="346" t="s">
        <v>100</v>
      </c>
      <c r="D6004" s="347">
        <v>18000</v>
      </c>
      <c r="E6004" s="503">
        <v>0</v>
      </c>
      <c r="F6004" s="499"/>
      <c r="G6004" s="347">
        <v>0</v>
      </c>
    </row>
    <row r="6005" spans="1:7" hidden="1" x14ac:dyDescent="0.25">
      <c r="A6005" s="342" t="s">
        <v>324</v>
      </c>
      <c r="B6005" s="342" t="s">
        <v>401</v>
      </c>
      <c r="C6005" s="343" t="s">
        <v>104</v>
      </c>
      <c r="D6005" s="344">
        <v>11800</v>
      </c>
      <c r="E6005" s="502">
        <v>0</v>
      </c>
      <c r="F6005" s="499"/>
      <c r="G6005" s="344">
        <v>0</v>
      </c>
    </row>
    <row r="6006" spans="1:7" hidden="1" x14ac:dyDescent="0.25">
      <c r="A6006" s="345" t="s">
        <v>3053</v>
      </c>
      <c r="B6006" s="345" t="s">
        <v>294</v>
      </c>
      <c r="C6006" s="346" t="s">
        <v>101</v>
      </c>
      <c r="D6006" s="347">
        <v>5000</v>
      </c>
      <c r="E6006" s="503">
        <v>0</v>
      </c>
      <c r="F6006" s="499"/>
      <c r="G6006" s="347">
        <v>0</v>
      </c>
    </row>
    <row r="6007" spans="1:7" hidden="1" x14ac:dyDescent="0.25">
      <c r="A6007" s="345" t="s">
        <v>3054</v>
      </c>
      <c r="B6007" s="345" t="s">
        <v>296</v>
      </c>
      <c r="C6007" s="346" t="s">
        <v>104</v>
      </c>
      <c r="D6007" s="347">
        <v>6800</v>
      </c>
      <c r="E6007" s="503">
        <v>0</v>
      </c>
      <c r="F6007" s="499"/>
      <c r="G6007" s="347">
        <v>0</v>
      </c>
    </row>
    <row r="6008" spans="1:7" hidden="1" x14ac:dyDescent="0.25">
      <c r="A6008" s="342" t="s">
        <v>324</v>
      </c>
      <c r="B6008" s="342" t="s">
        <v>447</v>
      </c>
      <c r="C6008" s="343" t="s">
        <v>164</v>
      </c>
      <c r="D6008" s="344">
        <v>200</v>
      </c>
      <c r="E6008" s="502">
        <v>0</v>
      </c>
      <c r="F6008" s="499"/>
      <c r="G6008" s="344">
        <v>0</v>
      </c>
    </row>
    <row r="6009" spans="1:7" hidden="1" x14ac:dyDescent="0.25">
      <c r="A6009" s="342" t="s">
        <v>324</v>
      </c>
      <c r="B6009" s="342" t="s">
        <v>448</v>
      </c>
      <c r="C6009" s="343" t="s">
        <v>190</v>
      </c>
      <c r="D6009" s="344">
        <v>200</v>
      </c>
      <c r="E6009" s="502">
        <v>0</v>
      </c>
      <c r="F6009" s="499"/>
      <c r="G6009" s="344">
        <v>0</v>
      </c>
    </row>
    <row r="6010" spans="1:7" hidden="1" x14ac:dyDescent="0.25">
      <c r="A6010" s="345" t="s">
        <v>3055</v>
      </c>
      <c r="B6010" s="345" t="s">
        <v>305</v>
      </c>
      <c r="C6010" s="346" t="s">
        <v>166</v>
      </c>
      <c r="D6010" s="347">
        <v>200</v>
      </c>
      <c r="E6010" s="503">
        <v>0</v>
      </c>
      <c r="F6010" s="499"/>
      <c r="G6010" s="347">
        <v>0</v>
      </c>
    </row>
    <row r="6011" spans="1:7" x14ac:dyDescent="0.25">
      <c r="A6011" s="333" t="s">
        <v>349</v>
      </c>
      <c r="B6011" s="333" t="s">
        <v>269</v>
      </c>
      <c r="C6011" s="334" t="s">
        <v>3056</v>
      </c>
      <c r="D6011" s="335">
        <v>335034.03999999998</v>
      </c>
      <c r="E6011" s="505">
        <v>191300.49</v>
      </c>
      <c r="F6011" s="499"/>
      <c r="G6011" s="335">
        <v>57.098821958509049</v>
      </c>
    </row>
    <row r="6012" spans="1:7" hidden="1" x14ac:dyDescent="0.25">
      <c r="A6012" s="336" t="s">
        <v>352</v>
      </c>
      <c r="B6012" s="336" t="s">
        <v>411</v>
      </c>
      <c r="C6012" s="337" t="s">
        <v>412</v>
      </c>
      <c r="D6012" s="338">
        <v>0</v>
      </c>
      <c r="E6012" s="498">
        <v>4604.5200000000004</v>
      </c>
      <c r="F6012" s="499"/>
      <c r="G6012" s="338">
        <v>0</v>
      </c>
    </row>
    <row r="6013" spans="1:7" hidden="1" x14ac:dyDescent="0.25">
      <c r="A6013" s="339" t="s">
        <v>324</v>
      </c>
      <c r="B6013" s="339" t="s">
        <v>354</v>
      </c>
      <c r="C6013" s="340" t="s">
        <v>24</v>
      </c>
      <c r="D6013" s="341">
        <v>0</v>
      </c>
      <c r="E6013" s="506">
        <v>4604.5200000000004</v>
      </c>
      <c r="F6013" s="499"/>
      <c r="G6013" s="341">
        <v>0</v>
      </c>
    </row>
    <row r="6014" spans="1:7" hidden="1" x14ac:dyDescent="0.25">
      <c r="A6014" s="342" t="s">
        <v>324</v>
      </c>
      <c r="B6014" s="342" t="s">
        <v>366</v>
      </c>
      <c r="C6014" s="343" t="s">
        <v>38</v>
      </c>
      <c r="D6014" s="344">
        <v>0</v>
      </c>
      <c r="E6014" s="502">
        <v>4604.5200000000004</v>
      </c>
      <c r="F6014" s="499"/>
      <c r="G6014" s="344">
        <v>0</v>
      </c>
    </row>
    <row r="6015" spans="1:7" hidden="1" x14ac:dyDescent="0.25">
      <c r="A6015" s="342" t="s">
        <v>324</v>
      </c>
      <c r="B6015" s="342" t="s">
        <v>429</v>
      </c>
      <c r="C6015" s="343" t="s">
        <v>110</v>
      </c>
      <c r="D6015" s="344">
        <v>0</v>
      </c>
      <c r="E6015" s="502">
        <v>4604.5200000000004</v>
      </c>
      <c r="F6015" s="499"/>
      <c r="G6015" s="344">
        <v>0</v>
      </c>
    </row>
    <row r="6016" spans="1:7" hidden="1" x14ac:dyDescent="0.25">
      <c r="A6016" s="345" t="s">
        <v>3057</v>
      </c>
      <c r="B6016" s="345" t="s">
        <v>436</v>
      </c>
      <c r="C6016" s="346" t="s">
        <v>98</v>
      </c>
      <c r="D6016" s="347">
        <v>0</v>
      </c>
      <c r="E6016" s="503">
        <v>4604.5200000000004</v>
      </c>
      <c r="F6016" s="499"/>
      <c r="G6016" s="347">
        <v>0</v>
      </c>
    </row>
    <row r="6017" spans="1:13" x14ac:dyDescent="0.25">
      <c r="A6017" s="336" t="s">
        <v>352</v>
      </c>
      <c r="B6017" s="336" t="s">
        <v>477</v>
      </c>
      <c r="C6017" s="337" t="s">
        <v>478</v>
      </c>
      <c r="D6017" s="338">
        <v>97942</v>
      </c>
      <c r="E6017" s="498">
        <v>38181.58</v>
      </c>
      <c r="F6017" s="499"/>
      <c r="G6017" s="338">
        <v>38.983868003512285</v>
      </c>
      <c r="L6017" s="498">
        <f t="shared" ref="L6017" si="12">E6017/$L$11</f>
        <v>5067.5665273077175</v>
      </c>
      <c r="M6017" s="499"/>
    </row>
    <row r="6018" spans="1:13" x14ac:dyDescent="0.25">
      <c r="A6018" s="339" t="s">
        <v>324</v>
      </c>
      <c r="B6018" s="339" t="s">
        <v>354</v>
      </c>
      <c r="C6018" s="340" t="s">
        <v>24</v>
      </c>
      <c r="D6018" s="341">
        <v>55536</v>
      </c>
      <c r="E6018" s="506">
        <v>6235.06</v>
      </c>
      <c r="F6018" s="499"/>
      <c r="G6018" s="341">
        <v>11.227059925093632</v>
      </c>
    </row>
    <row r="6019" spans="1:13" x14ac:dyDescent="0.25">
      <c r="A6019" s="342" t="s">
        <v>324</v>
      </c>
      <c r="B6019" s="342" t="s">
        <v>366</v>
      </c>
      <c r="C6019" s="343" t="s">
        <v>38</v>
      </c>
      <c r="D6019" s="344">
        <v>54036</v>
      </c>
      <c r="E6019" s="502">
        <v>5719.07</v>
      </c>
      <c r="F6019" s="499"/>
      <c r="G6019" s="344">
        <v>10.583814494041009</v>
      </c>
    </row>
    <row r="6020" spans="1:13" x14ac:dyDescent="0.25">
      <c r="A6020" s="342" t="s">
        <v>324</v>
      </c>
      <c r="B6020" s="342" t="s">
        <v>367</v>
      </c>
      <c r="C6020" s="343" t="s">
        <v>138</v>
      </c>
      <c r="D6020" s="344">
        <v>1500</v>
      </c>
      <c r="E6020" s="502">
        <v>353.6</v>
      </c>
      <c r="F6020" s="499"/>
      <c r="G6020" s="344">
        <v>23.573333333333334</v>
      </c>
    </row>
    <row r="6021" spans="1:13" x14ac:dyDescent="0.25">
      <c r="A6021" s="345" t="s">
        <v>3058</v>
      </c>
      <c r="B6021" s="345" t="s">
        <v>300</v>
      </c>
      <c r="C6021" s="346" t="s">
        <v>87</v>
      </c>
      <c r="D6021" s="347">
        <v>1500</v>
      </c>
      <c r="E6021" s="503">
        <v>237.6</v>
      </c>
      <c r="F6021" s="499"/>
      <c r="G6021" s="347">
        <v>15.84</v>
      </c>
    </row>
    <row r="6022" spans="1:13" x14ac:dyDescent="0.25">
      <c r="A6022" s="345" t="s">
        <v>3059</v>
      </c>
      <c r="B6022" s="345" t="s">
        <v>415</v>
      </c>
      <c r="C6022" s="346" t="s">
        <v>88</v>
      </c>
      <c r="D6022" s="347">
        <v>0</v>
      </c>
      <c r="E6022" s="503">
        <v>116</v>
      </c>
      <c r="F6022" s="499"/>
      <c r="G6022" s="347">
        <v>0</v>
      </c>
    </row>
    <row r="6023" spans="1:13" x14ac:dyDescent="0.25">
      <c r="A6023" s="342" t="s">
        <v>324</v>
      </c>
      <c r="B6023" s="342" t="s">
        <v>419</v>
      </c>
      <c r="C6023" s="343" t="s">
        <v>108</v>
      </c>
      <c r="D6023" s="344">
        <v>12536</v>
      </c>
      <c r="E6023" s="502">
        <v>1627.85</v>
      </c>
      <c r="F6023" s="499"/>
      <c r="G6023" s="344">
        <v>12.985402042118698</v>
      </c>
    </row>
    <row r="6024" spans="1:13" x14ac:dyDescent="0.25">
      <c r="A6024" s="345" t="s">
        <v>3060</v>
      </c>
      <c r="B6024" s="345" t="s">
        <v>316</v>
      </c>
      <c r="C6024" s="346" t="s">
        <v>421</v>
      </c>
      <c r="D6024" s="347">
        <v>1200</v>
      </c>
      <c r="E6024" s="503">
        <v>205.36</v>
      </c>
      <c r="F6024" s="499"/>
      <c r="G6024" s="347">
        <v>17.113333333333333</v>
      </c>
    </row>
    <row r="6025" spans="1:13" x14ac:dyDescent="0.25">
      <c r="A6025" s="345" t="s">
        <v>3061</v>
      </c>
      <c r="B6025" s="345" t="s">
        <v>423</v>
      </c>
      <c r="C6025" s="346" t="s">
        <v>90</v>
      </c>
      <c r="D6025" s="347">
        <v>1336</v>
      </c>
      <c r="E6025" s="503">
        <v>1336</v>
      </c>
      <c r="F6025" s="499"/>
      <c r="G6025" s="347">
        <v>100</v>
      </c>
    </row>
    <row r="6026" spans="1:13" x14ac:dyDescent="0.25">
      <c r="A6026" s="345" t="s">
        <v>3062</v>
      </c>
      <c r="B6026" s="345" t="s">
        <v>303</v>
      </c>
      <c r="C6026" s="346" t="s">
        <v>975</v>
      </c>
      <c r="D6026" s="347">
        <v>10000</v>
      </c>
      <c r="E6026" s="503">
        <v>83.19</v>
      </c>
      <c r="F6026" s="499"/>
      <c r="G6026" s="347">
        <v>0.83189999999999997</v>
      </c>
    </row>
    <row r="6027" spans="1:13" x14ac:dyDescent="0.25">
      <c r="A6027" s="345" t="s">
        <v>3063</v>
      </c>
      <c r="B6027" s="345" t="s">
        <v>427</v>
      </c>
      <c r="C6027" s="346" t="s">
        <v>428</v>
      </c>
      <c r="D6027" s="347">
        <v>0</v>
      </c>
      <c r="E6027" s="503">
        <v>3.3</v>
      </c>
      <c r="F6027" s="499"/>
      <c r="G6027" s="347">
        <v>0</v>
      </c>
    </row>
    <row r="6028" spans="1:13" x14ac:dyDescent="0.25">
      <c r="A6028" s="342" t="s">
        <v>324</v>
      </c>
      <c r="B6028" s="342" t="s">
        <v>429</v>
      </c>
      <c r="C6028" s="343" t="s">
        <v>110</v>
      </c>
      <c r="D6028" s="344">
        <v>35000</v>
      </c>
      <c r="E6028" s="502">
        <v>1146</v>
      </c>
      <c r="F6028" s="499"/>
      <c r="G6028" s="344">
        <v>3.2742857142857145</v>
      </c>
    </row>
    <row r="6029" spans="1:13" x14ac:dyDescent="0.25">
      <c r="A6029" s="345" t="s">
        <v>3064</v>
      </c>
      <c r="B6029" s="345" t="s">
        <v>431</v>
      </c>
      <c r="C6029" s="346" t="s">
        <v>160</v>
      </c>
      <c r="D6029" s="347">
        <v>0</v>
      </c>
      <c r="E6029" s="503">
        <v>100.5</v>
      </c>
      <c r="F6029" s="499"/>
      <c r="G6029" s="347">
        <v>0</v>
      </c>
    </row>
    <row r="6030" spans="1:13" x14ac:dyDescent="0.25">
      <c r="A6030" s="345" t="s">
        <v>3065</v>
      </c>
      <c r="B6030" s="345" t="s">
        <v>304</v>
      </c>
      <c r="C6030" s="346" t="s">
        <v>1083</v>
      </c>
      <c r="D6030" s="347">
        <v>25000</v>
      </c>
      <c r="E6030" s="503">
        <v>333.38</v>
      </c>
      <c r="F6030" s="499"/>
      <c r="G6030" s="347">
        <v>1.33352</v>
      </c>
    </row>
    <row r="6031" spans="1:13" x14ac:dyDescent="0.25">
      <c r="A6031" s="345" t="s">
        <v>3066</v>
      </c>
      <c r="B6031" s="345" t="s">
        <v>436</v>
      </c>
      <c r="C6031" s="346" t="s">
        <v>98</v>
      </c>
      <c r="D6031" s="347">
        <v>1000</v>
      </c>
      <c r="E6031" s="503">
        <v>649.82000000000005</v>
      </c>
      <c r="F6031" s="499"/>
      <c r="G6031" s="347">
        <v>64.981999999999999</v>
      </c>
    </row>
    <row r="6032" spans="1:13" x14ac:dyDescent="0.25">
      <c r="A6032" s="345" t="s">
        <v>3067</v>
      </c>
      <c r="B6032" s="345" t="s">
        <v>439</v>
      </c>
      <c r="C6032" s="346" t="s">
        <v>100</v>
      </c>
      <c r="D6032" s="347">
        <v>9000</v>
      </c>
      <c r="E6032" s="503">
        <v>62.3</v>
      </c>
      <c r="F6032" s="499"/>
      <c r="G6032" s="347">
        <v>0.69222222222222218</v>
      </c>
    </row>
    <row r="6033" spans="1:7" x14ac:dyDescent="0.25">
      <c r="A6033" s="342" t="s">
        <v>324</v>
      </c>
      <c r="B6033" s="342" t="s">
        <v>401</v>
      </c>
      <c r="C6033" s="343" t="s">
        <v>104</v>
      </c>
      <c r="D6033" s="344">
        <v>5000</v>
      </c>
      <c r="E6033" s="502">
        <v>2591.62</v>
      </c>
      <c r="F6033" s="499"/>
      <c r="G6033" s="344">
        <v>51.8324</v>
      </c>
    </row>
    <row r="6034" spans="1:7" x14ac:dyDescent="0.25">
      <c r="A6034" s="345" t="s">
        <v>3068</v>
      </c>
      <c r="B6034" s="345" t="s">
        <v>296</v>
      </c>
      <c r="C6034" s="346" t="s">
        <v>104</v>
      </c>
      <c r="D6034" s="347">
        <v>5000</v>
      </c>
      <c r="E6034" s="503">
        <v>2591.62</v>
      </c>
      <c r="F6034" s="499"/>
      <c r="G6034" s="347">
        <v>51.8324</v>
      </c>
    </row>
    <row r="6035" spans="1:7" x14ac:dyDescent="0.25">
      <c r="A6035" s="342" t="s">
        <v>324</v>
      </c>
      <c r="B6035" s="342" t="s">
        <v>447</v>
      </c>
      <c r="C6035" s="343" t="s">
        <v>164</v>
      </c>
      <c r="D6035" s="344">
        <v>1000</v>
      </c>
      <c r="E6035" s="502">
        <v>15.99</v>
      </c>
      <c r="F6035" s="499"/>
      <c r="G6035" s="344">
        <v>1.599</v>
      </c>
    </row>
    <row r="6036" spans="1:7" x14ac:dyDescent="0.25">
      <c r="A6036" s="342" t="s">
        <v>324</v>
      </c>
      <c r="B6036" s="342" t="s">
        <v>448</v>
      </c>
      <c r="C6036" s="343" t="s">
        <v>190</v>
      </c>
      <c r="D6036" s="344">
        <v>1000</v>
      </c>
      <c r="E6036" s="502">
        <v>15.99</v>
      </c>
      <c r="F6036" s="499"/>
      <c r="G6036" s="344">
        <v>1.599</v>
      </c>
    </row>
    <row r="6037" spans="1:7" x14ac:dyDescent="0.25">
      <c r="A6037" s="345" t="s">
        <v>3069</v>
      </c>
      <c r="B6037" s="345" t="s">
        <v>293</v>
      </c>
      <c r="C6037" s="346" t="s">
        <v>450</v>
      </c>
      <c r="D6037" s="347">
        <v>900</v>
      </c>
      <c r="E6037" s="503">
        <v>0</v>
      </c>
      <c r="F6037" s="499"/>
      <c r="G6037" s="347">
        <v>0</v>
      </c>
    </row>
    <row r="6038" spans="1:7" x14ac:dyDescent="0.25">
      <c r="A6038" s="345" t="s">
        <v>3070</v>
      </c>
      <c r="B6038" s="345" t="s">
        <v>305</v>
      </c>
      <c r="C6038" s="346" t="s">
        <v>2789</v>
      </c>
      <c r="D6038" s="347">
        <v>100</v>
      </c>
      <c r="E6038" s="503">
        <v>15.99</v>
      </c>
      <c r="F6038" s="499"/>
      <c r="G6038" s="347">
        <v>15.99</v>
      </c>
    </row>
    <row r="6039" spans="1:7" x14ac:dyDescent="0.25">
      <c r="A6039" s="342" t="s">
        <v>324</v>
      </c>
      <c r="B6039" s="342" t="s">
        <v>1632</v>
      </c>
      <c r="C6039" s="343" t="s">
        <v>167</v>
      </c>
      <c r="D6039" s="344">
        <v>500</v>
      </c>
      <c r="E6039" s="502">
        <v>500</v>
      </c>
      <c r="F6039" s="499"/>
      <c r="G6039" s="344">
        <v>100</v>
      </c>
    </row>
    <row r="6040" spans="1:7" x14ac:dyDescent="0.25">
      <c r="A6040" s="342" t="s">
        <v>324</v>
      </c>
      <c r="B6040" s="342" t="s">
        <v>1749</v>
      </c>
      <c r="C6040" s="343" t="s">
        <v>168</v>
      </c>
      <c r="D6040" s="344">
        <v>500</v>
      </c>
      <c r="E6040" s="502">
        <v>500</v>
      </c>
      <c r="F6040" s="499"/>
      <c r="G6040" s="344">
        <v>100</v>
      </c>
    </row>
    <row r="6041" spans="1:7" x14ac:dyDescent="0.25">
      <c r="A6041" s="345" t="s">
        <v>3071</v>
      </c>
      <c r="B6041" s="345" t="s">
        <v>1751</v>
      </c>
      <c r="C6041" s="346" t="s">
        <v>104</v>
      </c>
      <c r="D6041" s="347">
        <v>500</v>
      </c>
      <c r="E6041" s="503">
        <v>500</v>
      </c>
      <c r="F6041" s="499"/>
      <c r="G6041" s="347">
        <v>100</v>
      </c>
    </row>
    <row r="6042" spans="1:7" x14ac:dyDescent="0.25">
      <c r="A6042" s="339" t="s">
        <v>324</v>
      </c>
      <c r="B6042" s="339" t="s">
        <v>1163</v>
      </c>
      <c r="C6042" s="340" t="s">
        <v>26</v>
      </c>
      <c r="D6042" s="341">
        <v>42406</v>
      </c>
      <c r="E6042" s="506">
        <v>31946.52</v>
      </c>
      <c r="F6042" s="499"/>
      <c r="G6042" s="341">
        <v>75.334905437909725</v>
      </c>
    </row>
    <row r="6043" spans="1:7" x14ac:dyDescent="0.25">
      <c r="A6043" s="342" t="s">
        <v>324</v>
      </c>
      <c r="B6043" s="342" t="s">
        <v>1164</v>
      </c>
      <c r="C6043" s="343" t="s">
        <v>1165</v>
      </c>
      <c r="D6043" s="344">
        <v>42406</v>
      </c>
      <c r="E6043" s="502">
        <v>31946.52</v>
      </c>
      <c r="F6043" s="499"/>
      <c r="G6043" s="344">
        <v>75.334905437909725</v>
      </c>
    </row>
    <row r="6044" spans="1:7" x14ac:dyDescent="0.25">
      <c r="A6044" s="342" t="s">
        <v>324</v>
      </c>
      <c r="B6044" s="342" t="s">
        <v>2576</v>
      </c>
      <c r="C6044" s="343" t="s">
        <v>171</v>
      </c>
      <c r="D6044" s="344">
        <v>42406</v>
      </c>
      <c r="E6044" s="502">
        <v>30224.9</v>
      </c>
      <c r="F6044" s="499"/>
      <c r="G6044" s="344">
        <v>71.275055416686314</v>
      </c>
    </row>
    <row r="6045" spans="1:7" x14ac:dyDescent="0.25">
      <c r="A6045" s="345" t="s">
        <v>3072</v>
      </c>
      <c r="B6045" s="345" t="s">
        <v>306</v>
      </c>
      <c r="C6045" s="346" t="s">
        <v>173</v>
      </c>
      <c r="D6045" s="347">
        <v>42406</v>
      </c>
      <c r="E6045" s="503">
        <v>30224.9</v>
      </c>
      <c r="F6045" s="499"/>
      <c r="G6045" s="347">
        <v>71.275055416686314</v>
      </c>
    </row>
    <row r="6046" spans="1:7" x14ac:dyDescent="0.25">
      <c r="A6046" s="342" t="s">
        <v>324</v>
      </c>
      <c r="B6046" s="342" t="s">
        <v>2988</v>
      </c>
      <c r="C6046" s="343" t="s">
        <v>178</v>
      </c>
      <c r="D6046" s="344">
        <v>0</v>
      </c>
      <c r="E6046" s="502">
        <v>1721.62</v>
      </c>
      <c r="F6046" s="499"/>
      <c r="G6046" s="344">
        <v>0</v>
      </c>
    </row>
    <row r="6047" spans="1:7" x14ac:dyDescent="0.25">
      <c r="A6047" s="345" t="s">
        <v>3073</v>
      </c>
      <c r="B6047" s="345" t="s">
        <v>309</v>
      </c>
      <c r="C6047" s="346" t="s">
        <v>2990</v>
      </c>
      <c r="D6047" s="347">
        <v>0</v>
      </c>
      <c r="E6047" s="503">
        <v>1721.62</v>
      </c>
      <c r="F6047" s="499"/>
      <c r="G6047" s="347">
        <v>0</v>
      </c>
    </row>
    <row r="6048" spans="1:7" hidden="1" x14ac:dyDescent="0.25">
      <c r="A6048" s="336" t="s">
        <v>352</v>
      </c>
      <c r="B6048" s="336" t="s">
        <v>399</v>
      </c>
      <c r="C6048" s="337" t="s">
        <v>400</v>
      </c>
      <c r="D6048" s="338">
        <v>126921.34</v>
      </c>
      <c r="E6048" s="498">
        <v>31561.95</v>
      </c>
      <c r="F6048" s="499"/>
      <c r="G6048" s="338">
        <v>24.867331214750806</v>
      </c>
    </row>
    <row r="6049" spans="1:7" hidden="1" x14ac:dyDescent="0.25">
      <c r="A6049" s="339" t="s">
        <v>324</v>
      </c>
      <c r="B6049" s="339" t="s">
        <v>354</v>
      </c>
      <c r="C6049" s="340" t="s">
        <v>24</v>
      </c>
      <c r="D6049" s="341">
        <v>121541.1</v>
      </c>
      <c r="E6049" s="506">
        <v>26181.71</v>
      </c>
      <c r="F6049" s="499"/>
      <c r="G6049" s="341">
        <v>21.541445650895046</v>
      </c>
    </row>
    <row r="6050" spans="1:7" hidden="1" x14ac:dyDescent="0.25">
      <c r="A6050" s="342" t="s">
        <v>324</v>
      </c>
      <c r="B6050" s="342" t="s">
        <v>366</v>
      </c>
      <c r="C6050" s="343" t="s">
        <v>38</v>
      </c>
      <c r="D6050" s="344">
        <v>121541.1</v>
      </c>
      <c r="E6050" s="502">
        <v>26181.71</v>
      </c>
      <c r="F6050" s="499"/>
      <c r="G6050" s="344">
        <v>21.541445650895046</v>
      </c>
    </row>
    <row r="6051" spans="1:7" hidden="1" x14ac:dyDescent="0.25">
      <c r="A6051" s="342" t="s">
        <v>324</v>
      </c>
      <c r="B6051" s="342" t="s">
        <v>367</v>
      </c>
      <c r="C6051" s="343" t="s">
        <v>138</v>
      </c>
      <c r="D6051" s="344">
        <v>99876.54</v>
      </c>
      <c r="E6051" s="502">
        <v>15614.3</v>
      </c>
      <c r="F6051" s="499"/>
      <c r="G6051" s="344">
        <v>15.633601244095962</v>
      </c>
    </row>
    <row r="6052" spans="1:7" hidden="1" x14ac:dyDescent="0.25">
      <c r="A6052" s="345" t="s">
        <v>3074</v>
      </c>
      <c r="B6052" s="345" t="s">
        <v>300</v>
      </c>
      <c r="C6052" s="346" t="s">
        <v>3075</v>
      </c>
      <c r="D6052" s="347">
        <v>0</v>
      </c>
      <c r="E6052" s="503">
        <v>200</v>
      </c>
      <c r="F6052" s="499"/>
      <c r="G6052" s="347">
        <v>0</v>
      </c>
    </row>
    <row r="6053" spans="1:7" hidden="1" x14ac:dyDescent="0.25">
      <c r="A6053" s="345" t="s">
        <v>3076</v>
      </c>
      <c r="B6053" s="345" t="s">
        <v>415</v>
      </c>
      <c r="C6053" s="346" t="s">
        <v>88</v>
      </c>
      <c r="D6053" s="347">
        <v>99876.54</v>
      </c>
      <c r="E6053" s="503">
        <v>15414.3</v>
      </c>
      <c r="F6053" s="499"/>
      <c r="G6053" s="347">
        <v>15.433354018871698</v>
      </c>
    </row>
    <row r="6054" spans="1:7" hidden="1" x14ac:dyDescent="0.25">
      <c r="A6054" s="342" t="s">
        <v>324</v>
      </c>
      <c r="B6054" s="342" t="s">
        <v>429</v>
      </c>
      <c r="C6054" s="343" t="s">
        <v>110</v>
      </c>
      <c r="D6054" s="344">
        <v>8365.5400000000009</v>
      </c>
      <c r="E6054" s="502">
        <v>8365.5400000000009</v>
      </c>
      <c r="F6054" s="499"/>
      <c r="G6054" s="344">
        <v>100</v>
      </c>
    </row>
    <row r="6055" spans="1:7" hidden="1" x14ac:dyDescent="0.25">
      <c r="A6055" s="345" t="s">
        <v>3077</v>
      </c>
      <c r="B6055" s="345" t="s">
        <v>304</v>
      </c>
      <c r="C6055" s="346" t="s">
        <v>1083</v>
      </c>
      <c r="D6055" s="347">
        <v>8365.5400000000009</v>
      </c>
      <c r="E6055" s="503">
        <v>8365.5400000000009</v>
      </c>
      <c r="F6055" s="499"/>
      <c r="G6055" s="347">
        <v>100</v>
      </c>
    </row>
    <row r="6056" spans="1:7" hidden="1" x14ac:dyDescent="0.25">
      <c r="A6056" s="342" t="s">
        <v>324</v>
      </c>
      <c r="B6056" s="342" t="s">
        <v>401</v>
      </c>
      <c r="C6056" s="343" t="s">
        <v>104</v>
      </c>
      <c r="D6056" s="344">
        <v>13299.02</v>
      </c>
      <c r="E6056" s="502">
        <v>2201.87</v>
      </c>
      <c r="F6056" s="499"/>
      <c r="G6056" s="344">
        <v>16.556633496302734</v>
      </c>
    </row>
    <row r="6057" spans="1:7" hidden="1" x14ac:dyDescent="0.25">
      <c r="A6057" s="345" t="s">
        <v>3078</v>
      </c>
      <c r="B6057" s="345" t="s">
        <v>296</v>
      </c>
      <c r="C6057" s="346" t="s">
        <v>104</v>
      </c>
      <c r="D6057" s="347">
        <v>13299.02</v>
      </c>
      <c r="E6057" s="503">
        <v>2201.87</v>
      </c>
      <c r="F6057" s="499"/>
      <c r="G6057" s="347">
        <v>16.556633496302734</v>
      </c>
    </row>
    <row r="6058" spans="1:7" hidden="1" x14ac:dyDescent="0.25">
      <c r="A6058" s="342" t="s">
        <v>324</v>
      </c>
      <c r="B6058" s="342" t="s">
        <v>447</v>
      </c>
      <c r="C6058" s="343" t="s">
        <v>164</v>
      </c>
      <c r="D6058" s="344">
        <v>0</v>
      </c>
      <c r="E6058" s="502">
        <v>0</v>
      </c>
      <c r="F6058" s="499"/>
      <c r="G6058" s="344">
        <v>0</v>
      </c>
    </row>
    <row r="6059" spans="1:7" hidden="1" x14ac:dyDescent="0.25">
      <c r="A6059" s="342" t="s">
        <v>324</v>
      </c>
      <c r="B6059" s="342" t="s">
        <v>448</v>
      </c>
      <c r="C6059" s="343" t="s">
        <v>190</v>
      </c>
      <c r="D6059" s="344">
        <v>0</v>
      </c>
      <c r="E6059" s="502">
        <v>0</v>
      </c>
      <c r="F6059" s="499"/>
      <c r="G6059" s="344">
        <v>0</v>
      </c>
    </row>
    <row r="6060" spans="1:7" hidden="1" x14ac:dyDescent="0.25">
      <c r="A6060" s="345" t="s">
        <v>3079</v>
      </c>
      <c r="B6060" s="345" t="s">
        <v>293</v>
      </c>
      <c r="C6060" s="346" t="s">
        <v>450</v>
      </c>
      <c r="D6060" s="347">
        <v>0</v>
      </c>
      <c r="E6060" s="503">
        <v>0</v>
      </c>
      <c r="F6060" s="499"/>
      <c r="G6060" s="347">
        <v>0</v>
      </c>
    </row>
    <row r="6061" spans="1:7" hidden="1" x14ac:dyDescent="0.25">
      <c r="A6061" s="339" t="s">
        <v>324</v>
      </c>
      <c r="B6061" s="339" t="s">
        <v>1163</v>
      </c>
      <c r="C6061" s="340" t="s">
        <v>26</v>
      </c>
      <c r="D6061" s="341">
        <v>5380.24</v>
      </c>
      <c r="E6061" s="506">
        <v>5380.24</v>
      </c>
      <c r="F6061" s="499"/>
      <c r="G6061" s="341">
        <v>100</v>
      </c>
    </row>
    <row r="6062" spans="1:7" hidden="1" x14ac:dyDescent="0.25">
      <c r="A6062" s="342" t="s">
        <v>324</v>
      </c>
      <c r="B6062" s="342" t="s">
        <v>1164</v>
      </c>
      <c r="C6062" s="343" t="s">
        <v>1165</v>
      </c>
      <c r="D6062" s="344">
        <v>5380.24</v>
      </c>
      <c r="E6062" s="502">
        <v>5380.24</v>
      </c>
      <c r="F6062" s="499"/>
      <c r="G6062" s="344">
        <v>100</v>
      </c>
    </row>
    <row r="6063" spans="1:7" hidden="1" x14ac:dyDescent="0.25">
      <c r="A6063" s="342" t="s">
        <v>324</v>
      </c>
      <c r="B6063" s="342" t="s">
        <v>2576</v>
      </c>
      <c r="C6063" s="343" t="s">
        <v>171</v>
      </c>
      <c r="D6063" s="344">
        <v>5380.24</v>
      </c>
      <c r="E6063" s="502">
        <v>5380.24</v>
      </c>
      <c r="F6063" s="499"/>
      <c r="G6063" s="344">
        <v>100</v>
      </c>
    </row>
    <row r="6064" spans="1:7" hidden="1" x14ac:dyDescent="0.25">
      <c r="A6064" s="345" t="s">
        <v>3080</v>
      </c>
      <c r="B6064" s="345" t="s">
        <v>306</v>
      </c>
      <c r="C6064" s="346" t="s">
        <v>173</v>
      </c>
      <c r="D6064" s="347">
        <v>5380.24</v>
      </c>
      <c r="E6064" s="503">
        <v>5380.24</v>
      </c>
      <c r="F6064" s="499"/>
      <c r="G6064" s="347">
        <v>100</v>
      </c>
    </row>
    <row r="6065" spans="1:7" hidden="1" x14ac:dyDescent="0.25">
      <c r="A6065" s="336" t="s">
        <v>352</v>
      </c>
      <c r="B6065" s="336" t="s">
        <v>541</v>
      </c>
      <c r="C6065" s="337" t="s">
        <v>542</v>
      </c>
      <c r="D6065" s="338">
        <v>0</v>
      </c>
      <c r="E6065" s="498">
        <v>23574.86</v>
      </c>
      <c r="F6065" s="499"/>
      <c r="G6065" s="338">
        <v>0</v>
      </c>
    </row>
    <row r="6066" spans="1:7" hidden="1" x14ac:dyDescent="0.25">
      <c r="A6066" s="339" t="s">
        <v>324</v>
      </c>
      <c r="B6066" s="339" t="s">
        <v>354</v>
      </c>
      <c r="C6066" s="340" t="s">
        <v>24</v>
      </c>
      <c r="D6066" s="341">
        <v>0</v>
      </c>
      <c r="E6066" s="506">
        <v>23574.86</v>
      </c>
      <c r="F6066" s="499"/>
      <c r="G6066" s="341">
        <v>0</v>
      </c>
    </row>
    <row r="6067" spans="1:7" hidden="1" x14ac:dyDescent="0.25">
      <c r="A6067" s="342" t="s">
        <v>324</v>
      </c>
      <c r="B6067" s="342" t="s">
        <v>366</v>
      </c>
      <c r="C6067" s="343" t="s">
        <v>38</v>
      </c>
      <c r="D6067" s="344">
        <v>0</v>
      </c>
      <c r="E6067" s="502">
        <v>23574.86</v>
      </c>
      <c r="F6067" s="499"/>
      <c r="G6067" s="344">
        <v>0</v>
      </c>
    </row>
    <row r="6068" spans="1:7" hidden="1" x14ac:dyDescent="0.25">
      <c r="A6068" s="342" t="s">
        <v>324</v>
      </c>
      <c r="B6068" s="342" t="s">
        <v>429</v>
      </c>
      <c r="C6068" s="343" t="s">
        <v>110</v>
      </c>
      <c r="D6068" s="344">
        <v>0</v>
      </c>
      <c r="E6068" s="502">
        <v>23574.86</v>
      </c>
      <c r="F6068" s="499"/>
      <c r="G6068" s="344">
        <v>0</v>
      </c>
    </row>
    <row r="6069" spans="1:7" hidden="1" x14ac:dyDescent="0.25">
      <c r="A6069" s="345" t="s">
        <v>3081</v>
      </c>
      <c r="B6069" s="345" t="s">
        <v>439</v>
      </c>
      <c r="C6069" s="346" t="s">
        <v>100</v>
      </c>
      <c r="D6069" s="347">
        <v>0</v>
      </c>
      <c r="E6069" s="503">
        <v>23574.86</v>
      </c>
      <c r="F6069" s="499"/>
      <c r="G6069" s="347">
        <v>0</v>
      </c>
    </row>
    <row r="6070" spans="1:7" hidden="1" x14ac:dyDescent="0.25">
      <c r="A6070" s="336" t="s">
        <v>352</v>
      </c>
      <c r="B6070" s="336" t="s">
        <v>611</v>
      </c>
      <c r="C6070" s="337" t="s">
        <v>612</v>
      </c>
      <c r="D6070" s="338">
        <v>0</v>
      </c>
      <c r="E6070" s="498">
        <v>47774.31</v>
      </c>
      <c r="F6070" s="499"/>
      <c r="G6070" s="338">
        <v>0</v>
      </c>
    </row>
    <row r="6071" spans="1:7" hidden="1" x14ac:dyDescent="0.25">
      <c r="A6071" s="339" t="s">
        <v>324</v>
      </c>
      <c r="B6071" s="339" t="s">
        <v>354</v>
      </c>
      <c r="C6071" s="340" t="s">
        <v>24</v>
      </c>
      <c r="D6071" s="341">
        <v>0</v>
      </c>
      <c r="E6071" s="506">
        <v>47774.31</v>
      </c>
      <c r="F6071" s="499"/>
      <c r="G6071" s="341">
        <v>0</v>
      </c>
    </row>
    <row r="6072" spans="1:7" hidden="1" x14ac:dyDescent="0.25">
      <c r="A6072" s="342" t="s">
        <v>324</v>
      </c>
      <c r="B6072" s="342" t="s">
        <v>366</v>
      </c>
      <c r="C6072" s="343" t="s">
        <v>38</v>
      </c>
      <c r="D6072" s="344">
        <v>0</v>
      </c>
      <c r="E6072" s="502">
        <v>47774.31</v>
      </c>
      <c r="F6072" s="499"/>
      <c r="G6072" s="344">
        <v>0</v>
      </c>
    </row>
    <row r="6073" spans="1:7" hidden="1" x14ac:dyDescent="0.25">
      <c r="A6073" s="342" t="s">
        <v>324</v>
      </c>
      <c r="B6073" s="342" t="s">
        <v>367</v>
      </c>
      <c r="C6073" s="343" t="s">
        <v>138</v>
      </c>
      <c r="D6073" s="344">
        <v>0</v>
      </c>
      <c r="E6073" s="502">
        <v>1156.5</v>
      </c>
      <c r="F6073" s="499"/>
      <c r="G6073" s="344">
        <v>0</v>
      </c>
    </row>
    <row r="6074" spans="1:7" hidden="1" x14ac:dyDescent="0.25">
      <c r="A6074" s="345" t="s">
        <v>3082</v>
      </c>
      <c r="B6074" s="345" t="s">
        <v>415</v>
      </c>
      <c r="C6074" s="346" t="s">
        <v>88</v>
      </c>
      <c r="D6074" s="347">
        <v>0</v>
      </c>
      <c r="E6074" s="503">
        <v>1156.5</v>
      </c>
      <c r="F6074" s="499"/>
      <c r="G6074" s="347">
        <v>0</v>
      </c>
    </row>
    <row r="6075" spans="1:7" hidden="1" x14ac:dyDescent="0.25">
      <c r="A6075" s="342" t="s">
        <v>324</v>
      </c>
      <c r="B6075" s="342" t="s">
        <v>419</v>
      </c>
      <c r="C6075" s="343" t="s">
        <v>108</v>
      </c>
      <c r="D6075" s="344">
        <v>0</v>
      </c>
      <c r="E6075" s="502">
        <v>20366.7</v>
      </c>
      <c r="F6075" s="499"/>
      <c r="G6075" s="344">
        <v>0</v>
      </c>
    </row>
    <row r="6076" spans="1:7" hidden="1" x14ac:dyDescent="0.25">
      <c r="A6076" s="345" t="s">
        <v>3083</v>
      </c>
      <c r="B6076" s="345" t="s">
        <v>316</v>
      </c>
      <c r="C6076" s="346" t="s">
        <v>421</v>
      </c>
      <c r="D6076" s="347">
        <v>0</v>
      </c>
      <c r="E6076" s="503">
        <v>17049.919999999998</v>
      </c>
      <c r="F6076" s="499"/>
      <c r="G6076" s="347">
        <v>0</v>
      </c>
    </row>
    <row r="6077" spans="1:7" hidden="1" x14ac:dyDescent="0.25">
      <c r="A6077" s="345" t="s">
        <v>3084</v>
      </c>
      <c r="B6077" s="345" t="s">
        <v>423</v>
      </c>
      <c r="C6077" s="346" t="s">
        <v>90</v>
      </c>
      <c r="D6077" s="347">
        <v>0</v>
      </c>
      <c r="E6077" s="503">
        <v>977.32</v>
      </c>
      <c r="F6077" s="499"/>
      <c r="G6077" s="347">
        <v>0</v>
      </c>
    </row>
    <row r="6078" spans="1:7" hidden="1" x14ac:dyDescent="0.25">
      <c r="A6078" s="345" t="s">
        <v>3085</v>
      </c>
      <c r="B6078" s="345" t="s">
        <v>303</v>
      </c>
      <c r="C6078" s="346" t="s">
        <v>975</v>
      </c>
      <c r="D6078" s="347">
        <v>0</v>
      </c>
      <c r="E6078" s="503">
        <v>2339.46</v>
      </c>
      <c r="F6078" s="499"/>
      <c r="G6078" s="347">
        <v>0</v>
      </c>
    </row>
    <row r="6079" spans="1:7" hidden="1" x14ac:dyDescent="0.25">
      <c r="A6079" s="342" t="s">
        <v>324</v>
      </c>
      <c r="B6079" s="342" t="s">
        <v>429</v>
      </c>
      <c r="C6079" s="343" t="s">
        <v>110</v>
      </c>
      <c r="D6079" s="344">
        <v>0</v>
      </c>
      <c r="E6079" s="502">
        <v>26251.11</v>
      </c>
      <c r="F6079" s="499"/>
      <c r="G6079" s="344">
        <v>0</v>
      </c>
    </row>
    <row r="6080" spans="1:7" hidden="1" x14ac:dyDescent="0.25">
      <c r="A6080" s="345" t="s">
        <v>3086</v>
      </c>
      <c r="B6080" s="345" t="s">
        <v>304</v>
      </c>
      <c r="C6080" s="346" t="s">
        <v>1083</v>
      </c>
      <c r="D6080" s="347">
        <v>0</v>
      </c>
      <c r="E6080" s="503">
        <v>1630.26</v>
      </c>
      <c r="F6080" s="499"/>
      <c r="G6080" s="347">
        <v>0</v>
      </c>
    </row>
    <row r="6081" spans="1:7" hidden="1" x14ac:dyDescent="0.25">
      <c r="A6081" s="345" t="s">
        <v>3087</v>
      </c>
      <c r="B6081" s="345" t="s">
        <v>433</v>
      </c>
      <c r="C6081" s="346" t="s">
        <v>95</v>
      </c>
      <c r="D6081" s="347">
        <v>0</v>
      </c>
      <c r="E6081" s="503">
        <v>16194.6</v>
      </c>
      <c r="F6081" s="499"/>
      <c r="G6081" s="347">
        <v>0</v>
      </c>
    </row>
    <row r="6082" spans="1:7" hidden="1" x14ac:dyDescent="0.25">
      <c r="A6082" s="345" t="s">
        <v>3088</v>
      </c>
      <c r="B6082" s="345" t="s">
        <v>302</v>
      </c>
      <c r="C6082" s="346" t="s">
        <v>99</v>
      </c>
      <c r="D6082" s="347">
        <v>0</v>
      </c>
      <c r="E6082" s="503">
        <v>1362.5</v>
      </c>
      <c r="F6082" s="499"/>
      <c r="G6082" s="347">
        <v>0</v>
      </c>
    </row>
    <row r="6083" spans="1:7" hidden="1" x14ac:dyDescent="0.25">
      <c r="A6083" s="345" t="s">
        <v>3089</v>
      </c>
      <c r="B6083" s="345" t="s">
        <v>439</v>
      </c>
      <c r="C6083" s="346" t="s">
        <v>100</v>
      </c>
      <c r="D6083" s="347">
        <v>0</v>
      </c>
      <c r="E6083" s="503">
        <v>7063.75</v>
      </c>
      <c r="F6083" s="499"/>
      <c r="G6083" s="347">
        <v>0</v>
      </c>
    </row>
    <row r="6084" spans="1:7" hidden="1" x14ac:dyDescent="0.25">
      <c r="A6084" s="336" t="s">
        <v>352</v>
      </c>
      <c r="B6084" s="336" t="s">
        <v>634</v>
      </c>
      <c r="C6084" s="337" t="s">
        <v>635</v>
      </c>
      <c r="D6084" s="338">
        <v>14750</v>
      </c>
      <c r="E6084" s="498">
        <v>4575.8900000000003</v>
      </c>
      <c r="F6084" s="499"/>
      <c r="G6084" s="338">
        <v>31.022983050847458</v>
      </c>
    </row>
    <row r="6085" spans="1:7" hidden="1" x14ac:dyDescent="0.25">
      <c r="A6085" s="339" t="s">
        <v>324</v>
      </c>
      <c r="B6085" s="339" t="s">
        <v>354</v>
      </c>
      <c r="C6085" s="340" t="s">
        <v>24</v>
      </c>
      <c r="D6085" s="341">
        <v>14750</v>
      </c>
      <c r="E6085" s="506">
        <v>4575.8900000000003</v>
      </c>
      <c r="F6085" s="499"/>
      <c r="G6085" s="341">
        <v>31.022983050847458</v>
      </c>
    </row>
    <row r="6086" spans="1:7" hidden="1" x14ac:dyDescent="0.25">
      <c r="A6086" s="342" t="s">
        <v>324</v>
      </c>
      <c r="B6086" s="342" t="s">
        <v>366</v>
      </c>
      <c r="C6086" s="343" t="s">
        <v>38</v>
      </c>
      <c r="D6086" s="344">
        <v>14250</v>
      </c>
      <c r="E6086" s="502">
        <v>4524.49</v>
      </c>
      <c r="F6086" s="499"/>
      <c r="G6086" s="344">
        <v>31.75080701754386</v>
      </c>
    </row>
    <row r="6087" spans="1:7" hidden="1" x14ac:dyDescent="0.25">
      <c r="A6087" s="342" t="s">
        <v>324</v>
      </c>
      <c r="B6087" s="342" t="s">
        <v>367</v>
      </c>
      <c r="C6087" s="343" t="s">
        <v>138</v>
      </c>
      <c r="D6087" s="344">
        <v>4500</v>
      </c>
      <c r="E6087" s="502">
        <v>3285.68</v>
      </c>
      <c r="F6087" s="499"/>
      <c r="G6087" s="344">
        <v>73.015111111111111</v>
      </c>
    </row>
    <row r="6088" spans="1:7" hidden="1" x14ac:dyDescent="0.25">
      <c r="A6088" s="345" t="s">
        <v>3090</v>
      </c>
      <c r="B6088" s="345" t="s">
        <v>300</v>
      </c>
      <c r="C6088" s="346" t="s">
        <v>87</v>
      </c>
      <c r="D6088" s="347">
        <v>3500</v>
      </c>
      <c r="E6088" s="503">
        <v>3125.68</v>
      </c>
      <c r="F6088" s="499"/>
      <c r="G6088" s="347">
        <v>89.305142857142854</v>
      </c>
    </row>
    <row r="6089" spans="1:7" hidden="1" x14ac:dyDescent="0.25">
      <c r="A6089" s="345" t="s">
        <v>3091</v>
      </c>
      <c r="B6089" s="345" t="s">
        <v>417</v>
      </c>
      <c r="C6089" s="346" t="s">
        <v>418</v>
      </c>
      <c r="D6089" s="347">
        <v>1000</v>
      </c>
      <c r="E6089" s="503">
        <v>160</v>
      </c>
      <c r="F6089" s="499"/>
      <c r="G6089" s="347">
        <v>16</v>
      </c>
    </row>
    <row r="6090" spans="1:7" hidden="1" x14ac:dyDescent="0.25">
      <c r="A6090" s="342" t="s">
        <v>324</v>
      </c>
      <c r="B6090" s="342" t="s">
        <v>419</v>
      </c>
      <c r="C6090" s="343" t="s">
        <v>108</v>
      </c>
      <c r="D6090" s="344">
        <v>6000</v>
      </c>
      <c r="E6090" s="502">
        <v>25.96</v>
      </c>
      <c r="F6090" s="499"/>
      <c r="G6090" s="344">
        <v>0.43266666666666664</v>
      </c>
    </row>
    <row r="6091" spans="1:7" hidden="1" x14ac:dyDescent="0.25">
      <c r="A6091" s="345" t="s">
        <v>3092</v>
      </c>
      <c r="B6091" s="345" t="s">
        <v>316</v>
      </c>
      <c r="C6091" s="346" t="s">
        <v>421</v>
      </c>
      <c r="D6091" s="347">
        <v>3500</v>
      </c>
      <c r="E6091" s="503">
        <v>25.96</v>
      </c>
      <c r="F6091" s="499"/>
      <c r="G6091" s="347">
        <v>0.74171428571428566</v>
      </c>
    </row>
    <row r="6092" spans="1:7" hidden="1" x14ac:dyDescent="0.25">
      <c r="A6092" s="345" t="s">
        <v>3093</v>
      </c>
      <c r="B6092" s="345" t="s">
        <v>317</v>
      </c>
      <c r="C6092" s="346" t="s">
        <v>193</v>
      </c>
      <c r="D6092" s="347">
        <v>500</v>
      </c>
      <c r="E6092" s="503">
        <v>0</v>
      </c>
      <c r="F6092" s="499"/>
      <c r="G6092" s="347">
        <v>0</v>
      </c>
    </row>
    <row r="6093" spans="1:7" hidden="1" x14ac:dyDescent="0.25">
      <c r="A6093" s="345" t="s">
        <v>3094</v>
      </c>
      <c r="B6093" s="345" t="s">
        <v>318</v>
      </c>
      <c r="C6093" s="346" t="s">
        <v>425</v>
      </c>
      <c r="D6093" s="347">
        <v>1000</v>
      </c>
      <c r="E6093" s="503">
        <v>0</v>
      </c>
      <c r="F6093" s="499"/>
      <c r="G6093" s="347">
        <v>0</v>
      </c>
    </row>
    <row r="6094" spans="1:7" hidden="1" x14ac:dyDescent="0.25">
      <c r="A6094" s="345" t="s">
        <v>3095</v>
      </c>
      <c r="B6094" s="345" t="s">
        <v>427</v>
      </c>
      <c r="C6094" s="346" t="s">
        <v>428</v>
      </c>
      <c r="D6094" s="347">
        <v>1000</v>
      </c>
      <c r="E6094" s="503">
        <v>0</v>
      </c>
      <c r="F6094" s="499"/>
      <c r="G6094" s="347">
        <v>0</v>
      </c>
    </row>
    <row r="6095" spans="1:7" hidden="1" x14ac:dyDescent="0.25">
      <c r="A6095" s="342" t="s">
        <v>324</v>
      </c>
      <c r="B6095" s="342" t="s">
        <v>401</v>
      </c>
      <c r="C6095" s="343" t="s">
        <v>104</v>
      </c>
      <c r="D6095" s="344">
        <v>3750</v>
      </c>
      <c r="E6095" s="502">
        <v>1212.8499999999999</v>
      </c>
      <c r="F6095" s="499"/>
      <c r="G6095" s="344">
        <v>32.342666666666666</v>
      </c>
    </row>
    <row r="6096" spans="1:7" hidden="1" x14ac:dyDescent="0.25">
      <c r="A6096" s="345" t="s">
        <v>3096</v>
      </c>
      <c r="B6096" s="345" t="s">
        <v>294</v>
      </c>
      <c r="C6096" s="346" t="s">
        <v>101</v>
      </c>
      <c r="D6096" s="347">
        <v>1500</v>
      </c>
      <c r="E6096" s="503">
        <v>0</v>
      </c>
      <c r="F6096" s="499"/>
      <c r="G6096" s="347">
        <v>0</v>
      </c>
    </row>
    <row r="6097" spans="1:7" hidden="1" x14ac:dyDescent="0.25">
      <c r="A6097" s="345" t="s">
        <v>3097</v>
      </c>
      <c r="B6097" s="345" t="s">
        <v>314</v>
      </c>
      <c r="C6097" s="346" t="s">
        <v>445</v>
      </c>
      <c r="D6097" s="347">
        <v>250</v>
      </c>
      <c r="E6097" s="503">
        <v>0</v>
      </c>
      <c r="F6097" s="499"/>
      <c r="G6097" s="347">
        <v>0</v>
      </c>
    </row>
    <row r="6098" spans="1:7" hidden="1" x14ac:dyDescent="0.25">
      <c r="A6098" s="345" t="s">
        <v>3098</v>
      </c>
      <c r="B6098" s="345" t="s">
        <v>296</v>
      </c>
      <c r="C6098" s="346" t="s">
        <v>104</v>
      </c>
      <c r="D6098" s="347">
        <v>2000</v>
      </c>
      <c r="E6098" s="503">
        <v>1212.8499999999999</v>
      </c>
      <c r="F6098" s="499"/>
      <c r="G6098" s="347">
        <v>60.642499999999998</v>
      </c>
    </row>
    <row r="6099" spans="1:7" hidden="1" x14ac:dyDescent="0.25">
      <c r="A6099" s="342" t="s">
        <v>324</v>
      </c>
      <c r="B6099" s="342" t="s">
        <v>447</v>
      </c>
      <c r="C6099" s="343" t="s">
        <v>164</v>
      </c>
      <c r="D6099" s="344">
        <v>500</v>
      </c>
      <c r="E6099" s="502">
        <v>51.4</v>
      </c>
      <c r="F6099" s="499"/>
      <c r="G6099" s="344">
        <v>10.28</v>
      </c>
    </row>
    <row r="6100" spans="1:7" hidden="1" x14ac:dyDescent="0.25">
      <c r="A6100" s="342" t="s">
        <v>324</v>
      </c>
      <c r="B6100" s="342" t="s">
        <v>448</v>
      </c>
      <c r="C6100" s="343" t="s">
        <v>190</v>
      </c>
      <c r="D6100" s="344">
        <v>500</v>
      </c>
      <c r="E6100" s="502">
        <v>51.4</v>
      </c>
      <c r="F6100" s="499"/>
      <c r="G6100" s="344">
        <v>10.28</v>
      </c>
    </row>
    <row r="6101" spans="1:7" hidden="1" x14ac:dyDescent="0.25">
      <c r="A6101" s="345" t="s">
        <v>3099</v>
      </c>
      <c r="B6101" s="345" t="s">
        <v>293</v>
      </c>
      <c r="C6101" s="346" t="s">
        <v>450</v>
      </c>
      <c r="D6101" s="347">
        <v>500</v>
      </c>
      <c r="E6101" s="503">
        <v>51.4</v>
      </c>
      <c r="F6101" s="499"/>
      <c r="G6101" s="347">
        <v>10.28</v>
      </c>
    </row>
    <row r="6102" spans="1:7" hidden="1" x14ac:dyDescent="0.25">
      <c r="A6102" s="336" t="s">
        <v>352</v>
      </c>
      <c r="B6102" s="336" t="s">
        <v>657</v>
      </c>
      <c r="C6102" s="337" t="s">
        <v>658</v>
      </c>
      <c r="D6102" s="338">
        <v>7461</v>
      </c>
      <c r="E6102" s="498">
        <v>7461</v>
      </c>
      <c r="F6102" s="499"/>
      <c r="G6102" s="338">
        <v>100</v>
      </c>
    </row>
    <row r="6103" spans="1:7" hidden="1" x14ac:dyDescent="0.25">
      <c r="A6103" s="339" t="s">
        <v>324</v>
      </c>
      <c r="B6103" s="339" t="s">
        <v>354</v>
      </c>
      <c r="C6103" s="340" t="s">
        <v>24</v>
      </c>
      <c r="D6103" s="341">
        <v>7461</v>
      </c>
      <c r="E6103" s="506">
        <v>7461</v>
      </c>
      <c r="F6103" s="499"/>
      <c r="G6103" s="341">
        <v>100</v>
      </c>
    </row>
    <row r="6104" spans="1:7" hidden="1" x14ac:dyDescent="0.25">
      <c r="A6104" s="342" t="s">
        <v>324</v>
      </c>
      <c r="B6104" s="342" t="s">
        <v>366</v>
      </c>
      <c r="C6104" s="343" t="s">
        <v>38</v>
      </c>
      <c r="D6104" s="344">
        <v>7461</v>
      </c>
      <c r="E6104" s="502">
        <v>7461</v>
      </c>
      <c r="F6104" s="499"/>
      <c r="G6104" s="344">
        <v>100</v>
      </c>
    </row>
    <row r="6105" spans="1:7" hidden="1" x14ac:dyDescent="0.25">
      <c r="A6105" s="342" t="s">
        <v>324</v>
      </c>
      <c r="B6105" s="342" t="s">
        <v>419</v>
      </c>
      <c r="C6105" s="343" t="s">
        <v>108</v>
      </c>
      <c r="D6105" s="344">
        <v>7461</v>
      </c>
      <c r="E6105" s="502">
        <v>7461</v>
      </c>
      <c r="F6105" s="499"/>
      <c r="G6105" s="344">
        <v>100</v>
      </c>
    </row>
    <row r="6106" spans="1:7" hidden="1" x14ac:dyDescent="0.25">
      <c r="A6106" s="345" t="s">
        <v>3100</v>
      </c>
      <c r="B6106" s="345" t="s">
        <v>423</v>
      </c>
      <c r="C6106" s="346" t="s">
        <v>90</v>
      </c>
      <c r="D6106" s="347">
        <v>7461</v>
      </c>
      <c r="E6106" s="503">
        <v>7461</v>
      </c>
      <c r="F6106" s="499"/>
      <c r="G6106" s="347">
        <v>100</v>
      </c>
    </row>
    <row r="6107" spans="1:7" hidden="1" x14ac:dyDescent="0.25">
      <c r="A6107" s="345" t="s">
        <v>3101</v>
      </c>
      <c r="B6107" s="345" t="s">
        <v>303</v>
      </c>
      <c r="C6107" s="346" t="s">
        <v>975</v>
      </c>
      <c r="D6107" s="347">
        <v>0</v>
      </c>
      <c r="E6107" s="503">
        <v>0</v>
      </c>
      <c r="F6107" s="499"/>
      <c r="G6107" s="347">
        <v>0</v>
      </c>
    </row>
    <row r="6108" spans="1:7" hidden="1" x14ac:dyDescent="0.25">
      <c r="A6108" s="342" t="s">
        <v>324</v>
      </c>
      <c r="B6108" s="342" t="s">
        <v>429</v>
      </c>
      <c r="C6108" s="343" t="s">
        <v>110</v>
      </c>
      <c r="D6108" s="344">
        <v>0</v>
      </c>
      <c r="E6108" s="502">
        <v>0</v>
      </c>
      <c r="F6108" s="499"/>
      <c r="G6108" s="344">
        <v>0</v>
      </c>
    </row>
    <row r="6109" spans="1:7" hidden="1" x14ac:dyDescent="0.25">
      <c r="A6109" s="345" t="s">
        <v>3102</v>
      </c>
      <c r="B6109" s="345" t="s">
        <v>304</v>
      </c>
      <c r="C6109" s="346" t="s">
        <v>1083</v>
      </c>
      <c r="D6109" s="347">
        <v>0</v>
      </c>
      <c r="E6109" s="503">
        <v>0</v>
      </c>
      <c r="F6109" s="499"/>
      <c r="G6109" s="347">
        <v>0</v>
      </c>
    </row>
    <row r="6110" spans="1:7" hidden="1" x14ac:dyDescent="0.25">
      <c r="A6110" s="339" t="s">
        <v>324</v>
      </c>
      <c r="B6110" s="339" t="s">
        <v>1163</v>
      </c>
      <c r="C6110" s="340" t="s">
        <v>26</v>
      </c>
      <c r="D6110" s="341">
        <v>0</v>
      </c>
      <c r="E6110" s="506">
        <v>0</v>
      </c>
      <c r="F6110" s="499"/>
      <c r="G6110" s="341">
        <v>0</v>
      </c>
    </row>
    <row r="6111" spans="1:7" hidden="1" x14ac:dyDescent="0.25">
      <c r="A6111" s="342" t="s">
        <v>324</v>
      </c>
      <c r="B6111" s="342" t="s">
        <v>1164</v>
      </c>
      <c r="C6111" s="343" t="s">
        <v>1165</v>
      </c>
      <c r="D6111" s="344">
        <v>0</v>
      </c>
      <c r="E6111" s="502">
        <v>0</v>
      </c>
      <c r="F6111" s="499"/>
      <c r="G6111" s="344">
        <v>0</v>
      </c>
    </row>
    <row r="6112" spans="1:7" hidden="1" x14ac:dyDescent="0.25">
      <c r="A6112" s="342" t="s">
        <v>324</v>
      </c>
      <c r="B6112" s="342" t="s">
        <v>2576</v>
      </c>
      <c r="C6112" s="343" t="s">
        <v>171</v>
      </c>
      <c r="D6112" s="344">
        <v>0</v>
      </c>
      <c r="E6112" s="502">
        <v>0</v>
      </c>
      <c r="F6112" s="499"/>
      <c r="G6112" s="344">
        <v>0</v>
      </c>
    </row>
    <row r="6113" spans="1:7" hidden="1" x14ac:dyDescent="0.25">
      <c r="A6113" s="345" t="s">
        <v>3103</v>
      </c>
      <c r="B6113" s="345" t="s">
        <v>308</v>
      </c>
      <c r="C6113" s="346" t="s">
        <v>198</v>
      </c>
      <c r="D6113" s="347">
        <v>0</v>
      </c>
      <c r="E6113" s="503">
        <v>0</v>
      </c>
      <c r="F6113" s="499"/>
      <c r="G6113" s="347">
        <v>0</v>
      </c>
    </row>
    <row r="6114" spans="1:7" hidden="1" x14ac:dyDescent="0.25">
      <c r="A6114" s="336" t="s">
        <v>352</v>
      </c>
      <c r="B6114" s="336" t="s">
        <v>691</v>
      </c>
      <c r="C6114" s="337" t="s">
        <v>692</v>
      </c>
      <c r="D6114" s="338">
        <v>5000</v>
      </c>
      <c r="E6114" s="498">
        <v>0</v>
      </c>
      <c r="F6114" s="499"/>
      <c r="G6114" s="338">
        <v>0</v>
      </c>
    </row>
    <row r="6115" spans="1:7" hidden="1" x14ac:dyDescent="0.25">
      <c r="A6115" s="339" t="s">
        <v>324</v>
      </c>
      <c r="B6115" s="339" t="s">
        <v>354</v>
      </c>
      <c r="C6115" s="340" t="s">
        <v>24</v>
      </c>
      <c r="D6115" s="341">
        <v>5000</v>
      </c>
      <c r="E6115" s="506">
        <v>0</v>
      </c>
      <c r="F6115" s="499"/>
      <c r="G6115" s="341">
        <v>0</v>
      </c>
    </row>
    <row r="6116" spans="1:7" hidden="1" x14ac:dyDescent="0.25">
      <c r="A6116" s="342" t="s">
        <v>324</v>
      </c>
      <c r="B6116" s="342" t="s">
        <v>366</v>
      </c>
      <c r="C6116" s="343" t="s">
        <v>38</v>
      </c>
      <c r="D6116" s="344">
        <v>5000</v>
      </c>
      <c r="E6116" s="502">
        <v>0</v>
      </c>
      <c r="F6116" s="499"/>
      <c r="G6116" s="344">
        <v>0</v>
      </c>
    </row>
    <row r="6117" spans="1:7" hidden="1" x14ac:dyDescent="0.25">
      <c r="A6117" s="342" t="s">
        <v>324</v>
      </c>
      <c r="B6117" s="342" t="s">
        <v>419</v>
      </c>
      <c r="C6117" s="343" t="s">
        <v>108</v>
      </c>
      <c r="D6117" s="344">
        <v>5000</v>
      </c>
      <c r="E6117" s="502">
        <v>0</v>
      </c>
      <c r="F6117" s="499"/>
      <c r="G6117" s="344">
        <v>0</v>
      </c>
    </row>
    <row r="6118" spans="1:7" hidden="1" x14ac:dyDescent="0.25">
      <c r="A6118" s="345" t="s">
        <v>3104</v>
      </c>
      <c r="B6118" s="345" t="s">
        <v>318</v>
      </c>
      <c r="C6118" s="346" t="s">
        <v>425</v>
      </c>
      <c r="D6118" s="347">
        <v>5000</v>
      </c>
      <c r="E6118" s="503">
        <v>0</v>
      </c>
      <c r="F6118" s="499"/>
      <c r="G6118" s="347">
        <v>0</v>
      </c>
    </row>
    <row r="6119" spans="1:7" hidden="1" x14ac:dyDescent="0.25">
      <c r="A6119" s="336" t="s">
        <v>352</v>
      </c>
      <c r="B6119" s="336" t="s">
        <v>732</v>
      </c>
      <c r="C6119" s="337" t="s">
        <v>733</v>
      </c>
      <c r="D6119" s="338">
        <v>212</v>
      </c>
      <c r="E6119" s="498">
        <v>184.7</v>
      </c>
      <c r="F6119" s="499"/>
      <c r="G6119" s="338">
        <v>87.122641509433961</v>
      </c>
    </row>
    <row r="6120" spans="1:7" hidden="1" x14ac:dyDescent="0.25">
      <c r="A6120" s="339" t="s">
        <v>324</v>
      </c>
      <c r="B6120" s="339" t="s">
        <v>354</v>
      </c>
      <c r="C6120" s="340" t="s">
        <v>24</v>
      </c>
      <c r="D6120" s="341">
        <v>212</v>
      </c>
      <c r="E6120" s="506">
        <v>184.7</v>
      </c>
      <c r="F6120" s="499"/>
      <c r="G6120" s="341">
        <v>87.122641509433961</v>
      </c>
    </row>
    <row r="6121" spans="1:7" hidden="1" x14ac:dyDescent="0.25">
      <c r="A6121" s="342" t="s">
        <v>324</v>
      </c>
      <c r="B6121" s="342" t="s">
        <v>366</v>
      </c>
      <c r="C6121" s="343" t="s">
        <v>38</v>
      </c>
      <c r="D6121" s="344">
        <v>212</v>
      </c>
      <c r="E6121" s="502">
        <v>184.7</v>
      </c>
      <c r="F6121" s="499"/>
      <c r="G6121" s="344">
        <v>87.122641509433961</v>
      </c>
    </row>
    <row r="6122" spans="1:7" hidden="1" x14ac:dyDescent="0.25">
      <c r="A6122" s="342" t="s">
        <v>324</v>
      </c>
      <c r="B6122" s="342" t="s">
        <v>401</v>
      </c>
      <c r="C6122" s="343" t="s">
        <v>104</v>
      </c>
      <c r="D6122" s="344">
        <v>212</v>
      </c>
      <c r="E6122" s="502">
        <v>184.7</v>
      </c>
      <c r="F6122" s="499"/>
      <c r="G6122" s="344">
        <v>87.122641509433961</v>
      </c>
    </row>
    <row r="6123" spans="1:7" hidden="1" x14ac:dyDescent="0.25">
      <c r="A6123" s="345" t="s">
        <v>3105</v>
      </c>
      <c r="B6123" s="345" t="s">
        <v>296</v>
      </c>
      <c r="C6123" s="346" t="s">
        <v>104</v>
      </c>
      <c r="D6123" s="347">
        <v>212</v>
      </c>
      <c r="E6123" s="503">
        <v>184.7</v>
      </c>
      <c r="F6123" s="499"/>
      <c r="G6123" s="347">
        <v>87.122641509433961</v>
      </c>
    </row>
    <row r="6124" spans="1:7" hidden="1" x14ac:dyDescent="0.25">
      <c r="A6124" s="336" t="s">
        <v>352</v>
      </c>
      <c r="B6124" s="336" t="s">
        <v>836</v>
      </c>
      <c r="C6124" s="337" t="s">
        <v>837</v>
      </c>
      <c r="D6124" s="338">
        <v>60858</v>
      </c>
      <c r="E6124" s="498">
        <v>28414.93</v>
      </c>
      <c r="F6124" s="499"/>
      <c r="G6124" s="338">
        <v>46.690541917249995</v>
      </c>
    </row>
    <row r="6125" spans="1:7" hidden="1" x14ac:dyDescent="0.25">
      <c r="A6125" s="339" t="s">
        <v>324</v>
      </c>
      <c r="B6125" s="339" t="s">
        <v>354</v>
      </c>
      <c r="C6125" s="340" t="s">
        <v>24</v>
      </c>
      <c r="D6125" s="341">
        <v>60858</v>
      </c>
      <c r="E6125" s="506">
        <v>28414.93</v>
      </c>
      <c r="F6125" s="499"/>
      <c r="G6125" s="341">
        <v>46.690541917249995</v>
      </c>
    </row>
    <row r="6126" spans="1:7" hidden="1" x14ac:dyDescent="0.25">
      <c r="A6126" s="342" t="s">
        <v>324</v>
      </c>
      <c r="B6126" s="342" t="s">
        <v>366</v>
      </c>
      <c r="C6126" s="343" t="s">
        <v>38</v>
      </c>
      <c r="D6126" s="344">
        <v>60858</v>
      </c>
      <c r="E6126" s="502">
        <v>28414.93</v>
      </c>
      <c r="F6126" s="499"/>
      <c r="G6126" s="344">
        <v>46.690541917249995</v>
      </c>
    </row>
    <row r="6127" spans="1:7" hidden="1" x14ac:dyDescent="0.25">
      <c r="A6127" s="342" t="s">
        <v>324</v>
      </c>
      <c r="B6127" s="342" t="s">
        <v>367</v>
      </c>
      <c r="C6127" s="343" t="s">
        <v>138</v>
      </c>
      <c r="D6127" s="344">
        <v>10858</v>
      </c>
      <c r="E6127" s="502">
        <v>325.60000000000002</v>
      </c>
      <c r="F6127" s="499"/>
      <c r="G6127" s="344">
        <v>2.9987106281083071</v>
      </c>
    </row>
    <row r="6128" spans="1:7" hidden="1" x14ac:dyDescent="0.25">
      <c r="A6128" s="345" t="s">
        <v>3106</v>
      </c>
      <c r="B6128" s="345" t="s">
        <v>300</v>
      </c>
      <c r="C6128" s="346" t="s">
        <v>87</v>
      </c>
      <c r="D6128" s="347">
        <v>10858</v>
      </c>
      <c r="E6128" s="503">
        <v>325.60000000000002</v>
      </c>
      <c r="F6128" s="499"/>
      <c r="G6128" s="347">
        <v>2.9987106281083071</v>
      </c>
    </row>
    <row r="6129" spans="1:7" hidden="1" x14ac:dyDescent="0.25">
      <c r="A6129" s="342" t="s">
        <v>324</v>
      </c>
      <c r="B6129" s="342" t="s">
        <v>419</v>
      </c>
      <c r="C6129" s="343" t="s">
        <v>108</v>
      </c>
      <c r="D6129" s="344">
        <v>10000</v>
      </c>
      <c r="E6129" s="502">
        <v>4814.33</v>
      </c>
      <c r="F6129" s="499"/>
      <c r="G6129" s="344">
        <v>48.143300000000004</v>
      </c>
    </row>
    <row r="6130" spans="1:7" hidden="1" x14ac:dyDescent="0.25">
      <c r="A6130" s="345" t="s">
        <v>3107</v>
      </c>
      <c r="B6130" s="345" t="s">
        <v>423</v>
      </c>
      <c r="C6130" s="346" t="s">
        <v>90</v>
      </c>
      <c r="D6130" s="347">
        <v>10000</v>
      </c>
      <c r="E6130" s="503">
        <v>4814.33</v>
      </c>
      <c r="F6130" s="499"/>
      <c r="G6130" s="347">
        <v>48.143300000000004</v>
      </c>
    </row>
    <row r="6131" spans="1:7" hidden="1" x14ac:dyDescent="0.25">
      <c r="A6131" s="342" t="s">
        <v>324</v>
      </c>
      <c r="B6131" s="342" t="s">
        <v>429</v>
      </c>
      <c r="C6131" s="343" t="s">
        <v>110</v>
      </c>
      <c r="D6131" s="344">
        <v>40000</v>
      </c>
      <c r="E6131" s="502">
        <v>23275</v>
      </c>
      <c r="F6131" s="499"/>
      <c r="G6131" s="344">
        <v>58.1875</v>
      </c>
    </row>
    <row r="6132" spans="1:7" hidden="1" x14ac:dyDescent="0.25">
      <c r="A6132" s="345" t="s">
        <v>3108</v>
      </c>
      <c r="B6132" s="345" t="s">
        <v>304</v>
      </c>
      <c r="C6132" s="346" t="s">
        <v>1083</v>
      </c>
      <c r="D6132" s="347">
        <v>40000</v>
      </c>
      <c r="E6132" s="503">
        <v>23275</v>
      </c>
      <c r="F6132" s="499"/>
      <c r="G6132" s="347">
        <v>58.1875</v>
      </c>
    </row>
    <row r="6133" spans="1:7" hidden="1" x14ac:dyDescent="0.25">
      <c r="A6133" s="336" t="s">
        <v>352</v>
      </c>
      <c r="B6133" s="336" t="s">
        <v>877</v>
      </c>
      <c r="C6133" s="337" t="s">
        <v>878</v>
      </c>
      <c r="D6133" s="338">
        <v>20000</v>
      </c>
      <c r="E6133" s="498">
        <v>3077.05</v>
      </c>
      <c r="F6133" s="499"/>
      <c r="G6133" s="338">
        <v>15.385249999999999</v>
      </c>
    </row>
    <row r="6134" spans="1:7" hidden="1" x14ac:dyDescent="0.25">
      <c r="A6134" s="339" t="s">
        <v>324</v>
      </c>
      <c r="B6134" s="339" t="s">
        <v>354</v>
      </c>
      <c r="C6134" s="340" t="s">
        <v>24</v>
      </c>
      <c r="D6134" s="341">
        <v>20000</v>
      </c>
      <c r="E6134" s="506">
        <v>3077.05</v>
      </c>
      <c r="F6134" s="499"/>
      <c r="G6134" s="341">
        <v>15.385249999999999</v>
      </c>
    </row>
    <row r="6135" spans="1:7" hidden="1" x14ac:dyDescent="0.25">
      <c r="A6135" s="342" t="s">
        <v>324</v>
      </c>
      <c r="B6135" s="342" t="s">
        <v>366</v>
      </c>
      <c r="C6135" s="343" t="s">
        <v>38</v>
      </c>
      <c r="D6135" s="344">
        <v>20000</v>
      </c>
      <c r="E6135" s="502">
        <v>3077.05</v>
      </c>
      <c r="F6135" s="499"/>
      <c r="G6135" s="344">
        <v>15.385249999999999</v>
      </c>
    </row>
    <row r="6136" spans="1:7" hidden="1" x14ac:dyDescent="0.25">
      <c r="A6136" s="342" t="s">
        <v>324</v>
      </c>
      <c r="B6136" s="342" t="s">
        <v>429</v>
      </c>
      <c r="C6136" s="343" t="s">
        <v>110</v>
      </c>
      <c r="D6136" s="344">
        <v>10000</v>
      </c>
      <c r="E6136" s="502">
        <v>3077.05</v>
      </c>
      <c r="F6136" s="499"/>
      <c r="G6136" s="344">
        <v>30.770499999999998</v>
      </c>
    </row>
    <row r="6137" spans="1:7" hidden="1" x14ac:dyDescent="0.25">
      <c r="A6137" s="345" t="s">
        <v>3109</v>
      </c>
      <c r="B6137" s="345" t="s">
        <v>304</v>
      </c>
      <c r="C6137" s="346" t="s">
        <v>1083</v>
      </c>
      <c r="D6137" s="347">
        <v>0</v>
      </c>
      <c r="E6137" s="503">
        <v>3077.05</v>
      </c>
      <c r="F6137" s="499"/>
      <c r="G6137" s="347">
        <v>0</v>
      </c>
    </row>
    <row r="6138" spans="1:7" hidden="1" x14ac:dyDescent="0.25">
      <c r="A6138" s="345" t="s">
        <v>3110</v>
      </c>
      <c r="B6138" s="345" t="s">
        <v>439</v>
      </c>
      <c r="C6138" s="346" t="s">
        <v>100</v>
      </c>
      <c r="D6138" s="347">
        <v>10000</v>
      </c>
      <c r="E6138" s="503">
        <v>0</v>
      </c>
      <c r="F6138" s="499"/>
      <c r="G6138" s="347">
        <v>0</v>
      </c>
    </row>
    <row r="6139" spans="1:7" hidden="1" x14ac:dyDescent="0.25">
      <c r="A6139" s="342" t="s">
        <v>324</v>
      </c>
      <c r="B6139" s="342" t="s">
        <v>401</v>
      </c>
      <c r="C6139" s="343" t="s">
        <v>104</v>
      </c>
      <c r="D6139" s="344">
        <v>10000</v>
      </c>
      <c r="E6139" s="502">
        <v>0</v>
      </c>
      <c r="F6139" s="499"/>
      <c r="G6139" s="344">
        <v>0</v>
      </c>
    </row>
    <row r="6140" spans="1:7" hidden="1" x14ac:dyDescent="0.25">
      <c r="A6140" s="345" t="s">
        <v>3111</v>
      </c>
      <c r="B6140" s="345" t="s">
        <v>296</v>
      </c>
      <c r="C6140" s="346" t="s">
        <v>104</v>
      </c>
      <c r="D6140" s="347">
        <v>10000</v>
      </c>
      <c r="E6140" s="503">
        <v>0</v>
      </c>
      <c r="F6140" s="499"/>
      <c r="G6140" s="347">
        <v>0</v>
      </c>
    </row>
    <row r="6141" spans="1:7" hidden="1" x14ac:dyDescent="0.25">
      <c r="A6141" s="336" t="s">
        <v>352</v>
      </c>
      <c r="B6141" s="336" t="s">
        <v>1056</v>
      </c>
      <c r="C6141" s="337" t="s">
        <v>1057</v>
      </c>
      <c r="D6141" s="338">
        <v>1889.7</v>
      </c>
      <c r="E6141" s="498">
        <v>1889.7</v>
      </c>
      <c r="F6141" s="499"/>
      <c r="G6141" s="338">
        <v>100</v>
      </c>
    </row>
    <row r="6142" spans="1:7" hidden="1" x14ac:dyDescent="0.25">
      <c r="A6142" s="339" t="s">
        <v>324</v>
      </c>
      <c r="B6142" s="339" t="s">
        <v>354</v>
      </c>
      <c r="C6142" s="340" t="s">
        <v>24</v>
      </c>
      <c r="D6142" s="341">
        <v>1889.7</v>
      </c>
      <c r="E6142" s="506">
        <v>1889.7</v>
      </c>
      <c r="F6142" s="499"/>
      <c r="G6142" s="341">
        <v>100</v>
      </c>
    </row>
    <row r="6143" spans="1:7" hidden="1" x14ac:dyDescent="0.25">
      <c r="A6143" s="342" t="s">
        <v>324</v>
      </c>
      <c r="B6143" s="342" t="s">
        <v>366</v>
      </c>
      <c r="C6143" s="343" t="s">
        <v>38</v>
      </c>
      <c r="D6143" s="344">
        <v>1889.7</v>
      </c>
      <c r="E6143" s="502">
        <v>1889.7</v>
      </c>
      <c r="F6143" s="499"/>
      <c r="G6143" s="344">
        <v>100</v>
      </c>
    </row>
    <row r="6144" spans="1:7" hidden="1" x14ac:dyDescent="0.25">
      <c r="A6144" s="342" t="s">
        <v>324</v>
      </c>
      <c r="B6144" s="342" t="s">
        <v>401</v>
      </c>
      <c r="C6144" s="343" t="s">
        <v>104</v>
      </c>
      <c r="D6144" s="344">
        <v>1889.7</v>
      </c>
      <c r="E6144" s="502">
        <v>1889.7</v>
      </c>
      <c r="F6144" s="499"/>
      <c r="G6144" s="344">
        <v>100</v>
      </c>
    </row>
    <row r="6145" spans="1:7" hidden="1" x14ac:dyDescent="0.25">
      <c r="A6145" s="345" t="s">
        <v>3112</v>
      </c>
      <c r="B6145" s="345" t="s">
        <v>296</v>
      </c>
      <c r="C6145" s="346" t="s">
        <v>104</v>
      </c>
      <c r="D6145" s="347">
        <v>1889.7</v>
      </c>
      <c r="E6145" s="503">
        <v>1889.7</v>
      </c>
      <c r="F6145" s="499"/>
      <c r="G6145" s="347">
        <v>100</v>
      </c>
    </row>
    <row r="6146" spans="1:7" hidden="1" x14ac:dyDescent="0.25">
      <c r="A6146" s="330" t="s">
        <v>349</v>
      </c>
      <c r="B6146" s="330" t="s">
        <v>377</v>
      </c>
      <c r="C6146" s="331" t="s">
        <v>378</v>
      </c>
      <c r="D6146" s="332">
        <v>1405739.5</v>
      </c>
      <c r="E6146" s="504">
        <v>924309.35</v>
      </c>
      <c r="F6146" s="499"/>
      <c r="G6146" s="332">
        <v>65.75253452008711</v>
      </c>
    </row>
    <row r="6147" spans="1:7" hidden="1" x14ac:dyDescent="0.25">
      <c r="A6147" s="333" t="s">
        <v>349</v>
      </c>
      <c r="B6147" s="333" t="s">
        <v>3113</v>
      </c>
      <c r="C6147" s="334" t="s">
        <v>3114</v>
      </c>
      <c r="D6147" s="335">
        <v>210000</v>
      </c>
      <c r="E6147" s="505">
        <v>11183.61</v>
      </c>
      <c r="F6147" s="499"/>
      <c r="G6147" s="335">
        <v>5.3255285714285714</v>
      </c>
    </row>
    <row r="6148" spans="1:7" hidden="1" x14ac:dyDescent="0.25">
      <c r="A6148" s="336" t="s">
        <v>352</v>
      </c>
      <c r="B6148" s="336" t="s">
        <v>498</v>
      </c>
      <c r="C6148" s="337" t="s">
        <v>499</v>
      </c>
      <c r="D6148" s="338">
        <v>150000</v>
      </c>
      <c r="E6148" s="498">
        <v>0</v>
      </c>
      <c r="F6148" s="499"/>
      <c r="G6148" s="338">
        <v>0</v>
      </c>
    </row>
    <row r="6149" spans="1:7" hidden="1" x14ac:dyDescent="0.25">
      <c r="A6149" s="339" t="s">
        <v>324</v>
      </c>
      <c r="B6149" s="339" t="s">
        <v>1163</v>
      </c>
      <c r="C6149" s="340" t="s">
        <v>26</v>
      </c>
      <c r="D6149" s="341">
        <v>150000</v>
      </c>
      <c r="E6149" s="506">
        <v>0</v>
      </c>
      <c r="F6149" s="499"/>
      <c r="G6149" s="341">
        <v>0</v>
      </c>
    </row>
    <row r="6150" spans="1:7" hidden="1" x14ac:dyDescent="0.25">
      <c r="A6150" s="342" t="s">
        <v>324</v>
      </c>
      <c r="B6150" s="342" t="s">
        <v>1164</v>
      </c>
      <c r="C6150" s="343" t="s">
        <v>1165</v>
      </c>
      <c r="D6150" s="344">
        <v>150000</v>
      </c>
      <c r="E6150" s="502">
        <v>0</v>
      </c>
      <c r="F6150" s="499"/>
      <c r="G6150" s="344">
        <v>0</v>
      </c>
    </row>
    <row r="6151" spans="1:7" hidden="1" x14ac:dyDescent="0.25">
      <c r="A6151" s="342" t="s">
        <v>324</v>
      </c>
      <c r="B6151" s="342" t="s">
        <v>2576</v>
      </c>
      <c r="C6151" s="343" t="s">
        <v>171</v>
      </c>
      <c r="D6151" s="344">
        <v>150000</v>
      </c>
      <c r="E6151" s="502">
        <v>0</v>
      </c>
      <c r="F6151" s="499"/>
      <c r="G6151" s="344">
        <v>0</v>
      </c>
    </row>
    <row r="6152" spans="1:7" hidden="1" x14ac:dyDescent="0.25">
      <c r="A6152" s="345" t="s">
        <v>3115</v>
      </c>
      <c r="B6152" s="345" t="s">
        <v>306</v>
      </c>
      <c r="C6152" s="346" t="s">
        <v>173</v>
      </c>
      <c r="D6152" s="347">
        <v>119000</v>
      </c>
      <c r="E6152" s="503">
        <v>0</v>
      </c>
      <c r="F6152" s="499"/>
      <c r="G6152" s="347">
        <v>0</v>
      </c>
    </row>
    <row r="6153" spans="1:7" hidden="1" x14ac:dyDescent="0.25">
      <c r="A6153" s="345" t="s">
        <v>3116</v>
      </c>
      <c r="B6153" s="345" t="s">
        <v>2591</v>
      </c>
      <c r="C6153" s="346" t="s">
        <v>2592</v>
      </c>
      <c r="D6153" s="347">
        <v>13000</v>
      </c>
      <c r="E6153" s="503">
        <v>0</v>
      </c>
      <c r="F6153" s="499"/>
      <c r="G6153" s="347">
        <v>0</v>
      </c>
    </row>
    <row r="6154" spans="1:7" hidden="1" x14ac:dyDescent="0.25">
      <c r="A6154" s="345" t="s">
        <v>3117</v>
      </c>
      <c r="B6154" s="345" t="s">
        <v>308</v>
      </c>
      <c r="C6154" s="346" t="s">
        <v>198</v>
      </c>
      <c r="D6154" s="347">
        <v>18000</v>
      </c>
      <c r="E6154" s="503">
        <v>0</v>
      </c>
      <c r="F6154" s="499"/>
      <c r="G6154" s="347">
        <v>0</v>
      </c>
    </row>
    <row r="6155" spans="1:7" hidden="1" x14ac:dyDescent="0.25">
      <c r="A6155" s="342" t="s">
        <v>324</v>
      </c>
      <c r="B6155" s="342" t="s">
        <v>1231</v>
      </c>
      <c r="C6155" s="343" t="s">
        <v>1232</v>
      </c>
      <c r="D6155" s="344">
        <v>0</v>
      </c>
      <c r="E6155" s="502">
        <v>0</v>
      </c>
      <c r="F6155" s="499"/>
      <c r="G6155" s="344">
        <v>0</v>
      </c>
    </row>
    <row r="6156" spans="1:7" hidden="1" x14ac:dyDescent="0.25">
      <c r="A6156" s="342" t="s">
        <v>324</v>
      </c>
      <c r="B6156" s="342" t="s">
        <v>1233</v>
      </c>
      <c r="C6156" s="343" t="s">
        <v>1234</v>
      </c>
      <c r="D6156" s="344">
        <v>0</v>
      </c>
      <c r="E6156" s="502">
        <v>0</v>
      </c>
      <c r="F6156" s="499"/>
      <c r="G6156" s="344">
        <v>0</v>
      </c>
    </row>
    <row r="6157" spans="1:7" hidden="1" x14ac:dyDescent="0.25">
      <c r="A6157" s="345" t="s">
        <v>3118</v>
      </c>
      <c r="B6157" s="345" t="s">
        <v>1236</v>
      </c>
      <c r="C6157" s="346" t="s">
        <v>1234</v>
      </c>
      <c r="D6157" s="347">
        <v>0</v>
      </c>
      <c r="E6157" s="503">
        <v>0</v>
      </c>
      <c r="F6157" s="499"/>
      <c r="G6157" s="347">
        <v>0</v>
      </c>
    </row>
    <row r="6158" spans="1:7" hidden="1" x14ac:dyDescent="0.25">
      <c r="A6158" s="336" t="s">
        <v>352</v>
      </c>
      <c r="B6158" s="336" t="s">
        <v>657</v>
      </c>
      <c r="C6158" s="337" t="s">
        <v>658</v>
      </c>
      <c r="D6158" s="338">
        <v>0</v>
      </c>
      <c r="E6158" s="498">
        <v>3800</v>
      </c>
      <c r="F6158" s="499"/>
      <c r="G6158" s="338">
        <v>0</v>
      </c>
    </row>
    <row r="6159" spans="1:7" hidden="1" x14ac:dyDescent="0.25">
      <c r="A6159" s="339" t="s">
        <v>324</v>
      </c>
      <c r="B6159" s="339" t="s">
        <v>1163</v>
      </c>
      <c r="C6159" s="340" t="s">
        <v>26</v>
      </c>
      <c r="D6159" s="341">
        <v>0</v>
      </c>
      <c r="E6159" s="506">
        <v>3800</v>
      </c>
      <c r="F6159" s="499"/>
      <c r="G6159" s="341">
        <v>0</v>
      </c>
    </row>
    <row r="6160" spans="1:7" hidden="1" x14ac:dyDescent="0.25">
      <c r="A6160" s="342" t="s">
        <v>324</v>
      </c>
      <c r="B6160" s="342" t="s">
        <v>1164</v>
      </c>
      <c r="C6160" s="343" t="s">
        <v>1165</v>
      </c>
      <c r="D6160" s="344">
        <v>0</v>
      </c>
      <c r="E6160" s="502">
        <v>3800</v>
      </c>
      <c r="F6160" s="499"/>
      <c r="G6160" s="344">
        <v>0</v>
      </c>
    </row>
    <row r="6161" spans="1:7" hidden="1" x14ac:dyDescent="0.25">
      <c r="A6161" s="342" t="s">
        <v>324</v>
      </c>
      <c r="B6161" s="342" t="s">
        <v>2576</v>
      </c>
      <c r="C6161" s="343" t="s">
        <v>171</v>
      </c>
      <c r="D6161" s="344">
        <v>0</v>
      </c>
      <c r="E6161" s="502">
        <v>3800</v>
      </c>
      <c r="F6161" s="499"/>
      <c r="G6161" s="344">
        <v>0</v>
      </c>
    </row>
    <row r="6162" spans="1:7" hidden="1" x14ac:dyDescent="0.25">
      <c r="A6162" s="345" t="s">
        <v>3119</v>
      </c>
      <c r="B6162" s="345" t="s">
        <v>3120</v>
      </c>
      <c r="C6162" s="346" t="s">
        <v>174</v>
      </c>
      <c r="D6162" s="347">
        <v>0</v>
      </c>
      <c r="E6162" s="503">
        <v>3800</v>
      </c>
      <c r="F6162" s="499"/>
      <c r="G6162" s="347">
        <v>0</v>
      </c>
    </row>
    <row r="6163" spans="1:7" hidden="1" x14ac:dyDescent="0.25">
      <c r="A6163" s="336" t="s">
        <v>352</v>
      </c>
      <c r="B6163" s="336" t="s">
        <v>732</v>
      </c>
      <c r="C6163" s="337" t="s">
        <v>733</v>
      </c>
      <c r="D6163" s="338">
        <v>50000</v>
      </c>
      <c r="E6163" s="498">
        <v>7383.61</v>
      </c>
      <c r="F6163" s="499"/>
      <c r="G6163" s="338">
        <v>14.76722</v>
      </c>
    </row>
    <row r="6164" spans="1:7" hidden="1" x14ac:dyDescent="0.25">
      <c r="A6164" s="339" t="s">
        <v>324</v>
      </c>
      <c r="B6164" s="339" t="s">
        <v>354</v>
      </c>
      <c r="C6164" s="340" t="s">
        <v>24</v>
      </c>
      <c r="D6164" s="341">
        <v>50000</v>
      </c>
      <c r="E6164" s="506">
        <v>7383.61</v>
      </c>
      <c r="F6164" s="499"/>
      <c r="G6164" s="341">
        <v>14.76722</v>
      </c>
    </row>
    <row r="6165" spans="1:7" hidden="1" x14ac:dyDescent="0.25">
      <c r="A6165" s="342" t="s">
        <v>324</v>
      </c>
      <c r="B6165" s="342" t="s">
        <v>366</v>
      </c>
      <c r="C6165" s="343" t="s">
        <v>38</v>
      </c>
      <c r="D6165" s="344">
        <v>50000</v>
      </c>
      <c r="E6165" s="502">
        <v>7383.61</v>
      </c>
      <c r="F6165" s="499"/>
      <c r="G6165" s="344">
        <v>14.76722</v>
      </c>
    </row>
    <row r="6166" spans="1:7" hidden="1" x14ac:dyDescent="0.25">
      <c r="A6166" s="342" t="s">
        <v>324</v>
      </c>
      <c r="B6166" s="342" t="s">
        <v>419</v>
      </c>
      <c r="C6166" s="343" t="s">
        <v>108</v>
      </c>
      <c r="D6166" s="344">
        <v>20000</v>
      </c>
      <c r="E6166" s="502">
        <v>7383.61</v>
      </c>
      <c r="F6166" s="499"/>
      <c r="G6166" s="344">
        <v>36.918050000000001</v>
      </c>
    </row>
    <row r="6167" spans="1:7" hidden="1" x14ac:dyDescent="0.25">
      <c r="A6167" s="345" t="s">
        <v>3121</v>
      </c>
      <c r="B6167" s="345" t="s">
        <v>316</v>
      </c>
      <c r="C6167" s="346" t="s">
        <v>421</v>
      </c>
      <c r="D6167" s="347">
        <v>20000</v>
      </c>
      <c r="E6167" s="503">
        <v>7383.61</v>
      </c>
      <c r="F6167" s="499"/>
      <c r="G6167" s="347">
        <v>36.918050000000001</v>
      </c>
    </row>
    <row r="6168" spans="1:7" hidden="1" x14ac:dyDescent="0.25">
      <c r="A6168" s="342" t="s">
        <v>324</v>
      </c>
      <c r="B6168" s="342" t="s">
        <v>429</v>
      </c>
      <c r="C6168" s="343" t="s">
        <v>110</v>
      </c>
      <c r="D6168" s="344">
        <v>10000</v>
      </c>
      <c r="E6168" s="502">
        <v>0</v>
      </c>
      <c r="F6168" s="499"/>
      <c r="G6168" s="344">
        <v>0</v>
      </c>
    </row>
    <row r="6169" spans="1:7" hidden="1" x14ac:dyDescent="0.25">
      <c r="A6169" s="345" t="s">
        <v>3122</v>
      </c>
      <c r="B6169" s="345" t="s">
        <v>304</v>
      </c>
      <c r="C6169" s="346" t="s">
        <v>1083</v>
      </c>
      <c r="D6169" s="347">
        <v>10000</v>
      </c>
      <c r="E6169" s="503">
        <v>0</v>
      </c>
      <c r="F6169" s="499"/>
      <c r="G6169" s="347">
        <v>0</v>
      </c>
    </row>
    <row r="6170" spans="1:7" hidden="1" x14ac:dyDescent="0.25">
      <c r="A6170" s="342" t="s">
        <v>324</v>
      </c>
      <c r="B6170" s="342" t="s">
        <v>401</v>
      </c>
      <c r="C6170" s="343" t="s">
        <v>104</v>
      </c>
      <c r="D6170" s="344">
        <v>20000</v>
      </c>
      <c r="E6170" s="502">
        <v>0</v>
      </c>
      <c r="F6170" s="499"/>
      <c r="G6170" s="344">
        <v>0</v>
      </c>
    </row>
    <row r="6171" spans="1:7" hidden="1" x14ac:dyDescent="0.25">
      <c r="A6171" s="345" t="s">
        <v>3123</v>
      </c>
      <c r="B6171" s="345" t="s">
        <v>296</v>
      </c>
      <c r="C6171" s="346" t="s">
        <v>104</v>
      </c>
      <c r="D6171" s="347">
        <v>20000</v>
      </c>
      <c r="E6171" s="503">
        <v>0</v>
      </c>
      <c r="F6171" s="499"/>
      <c r="G6171" s="347">
        <v>0</v>
      </c>
    </row>
    <row r="6172" spans="1:7" hidden="1" x14ac:dyDescent="0.25">
      <c r="A6172" s="336" t="s">
        <v>352</v>
      </c>
      <c r="B6172" s="336" t="s">
        <v>918</v>
      </c>
      <c r="C6172" s="337" t="s">
        <v>919</v>
      </c>
      <c r="D6172" s="338">
        <v>10000</v>
      </c>
      <c r="E6172" s="498">
        <v>0</v>
      </c>
      <c r="F6172" s="499"/>
      <c r="G6172" s="338">
        <v>0</v>
      </c>
    </row>
    <row r="6173" spans="1:7" hidden="1" x14ac:dyDescent="0.25">
      <c r="A6173" s="339" t="s">
        <v>324</v>
      </c>
      <c r="B6173" s="339" t="s">
        <v>354</v>
      </c>
      <c r="C6173" s="340" t="s">
        <v>24</v>
      </c>
      <c r="D6173" s="341">
        <v>10000</v>
      </c>
      <c r="E6173" s="506">
        <v>0</v>
      </c>
      <c r="F6173" s="499"/>
      <c r="G6173" s="341">
        <v>0</v>
      </c>
    </row>
    <row r="6174" spans="1:7" hidden="1" x14ac:dyDescent="0.25">
      <c r="A6174" s="342" t="s">
        <v>324</v>
      </c>
      <c r="B6174" s="342" t="s">
        <v>366</v>
      </c>
      <c r="C6174" s="343" t="s">
        <v>38</v>
      </c>
      <c r="D6174" s="344">
        <v>10000</v>
      </c>
      <c r="E6174" s="502">
        <v>0</v>
      </c>
      <c r="F6174" s="499"/>
      <c r="G6174" s="344">
        <v>0</v>
      </c>
    </row>
    <row r="6175" spans="1:7" hidden="1" x14ac:dyDescent="0.25">
      <c r="A6175" s="342" t="s">
        <v>324</v>
      </c>
      <c r="B6175" s="342" t="s">
        <v>419</v>
      </c>
      <c r="C6175" s="343" t="s">
        <v>108</v>
      </c>
      <c r="D6175" s="344">
        <v>5000</v>
      </c>
      <c r="E6175" s="502">
        <v>0</v>
      </c>
      <c r="F6175" s="499"/>
      <c r="G6175" s="344">
        <v>0</v>
      </c>
    </row>
    <row r="6176" spans="1:7" hidden="1" x14ac:dyDescent="0.25">
      <c r="A6176" s="345" t="s">
        <v>3124</v>
      </c>
      <c r="B6176" s="345" t="s">
        <v>317</v>
      </c>
      <c r="C6176" s="346" t="s">
        <v>193</v>
      </c>
      <c r="D6176" s="347">
        <v>5000</v>
      </c>
      <c r="E6176" s="503">
        <v>0</v>
      </c>
      <c r="F6176" s="499"/>
      <c r="G6176" s="347">
        <v>0</v>
      </c>
    </row>
    <row r="6177" spans="1:7" hidden="1" x14ac:dyDescent="0.25">
      <c r="A6177" s="342" t="s">
        <v>324</v>
      </c>
      <c r="B6177" s="342" t="s">
        <v>401</v>
      </c>
      <c r="C6177" s="343" t="s">
        <v>104</v>
      </c>
      <c r="D6177" s="344">
        <v>5000</v>
      </c>
      <c r="E6177" s="502">
        <v>0</v>
      </c>
      <c r="F6177" s="499"/>
      <c r="G6177" s="344">
        <v>0</v>
      </c>
    </row>
    <row r="6178" spans="1:7" hidden="1" x14ac:dyDescent="0.25">
      <c r="A6178" s="345" t="s">
        <v>3125</v>
      </c>
      <c r="B6178" s="345" t="s">
        <v>296</v>
      </c>
      <c r="C6178" s="346" t="s">
        <v>104</v>
      </c>
      <c r="D6178" s="347">
        <v>5000</v>
      </c>
      <c r="E6178" s="503">
        <v>0</v>
      </c>
      <c r="F6178" s="499"/>
      <c r="G6178" s="347">
        <v>0</v>
      </c>
    </row>
    <row r="6179" spans="1:7" hidden="1" x14ac:dyDescent="0.25">
      <c r="A6179" s="336" t="s">
        <v>352</v>
      </c>
      <c r="B6179" s="336" t="s">
        <v>991</v>
      </c>
      <c r="C6179" s="337" t="s">
        <v>992</v>
      </c>
      <c r="D6179" s="338">
        <v>0</v>
      </c>
      <c r="E6179" s="498">
        <v>0</v>
      </c>
      <c r="F6179" s="499"/>
      <c r="G6179" s="338">
        <v>0</v>
      </c>
    </row>
    <row r="6180" spans="1:7" hidden="1" x14ac:dyDescent="0.25">
      <c r="A6180" s="339" t="s">
        <v>324</v>
      </c>
      <c r="B6180" s="339" t="s">
        <v>354</v>
      </c>
      <c r="C6180" s="340" t="s">
        <v>24</v>
      </c>
      <c r="D6180" s="341">
        <v>0</v>
      </c>
      <c r="E6180" s="506">
        <v>0</v>
      </c>
      <c r="F6180" s="499"/>
      <c r="G6180" s="341">
        <v>0</v>
      </c>
    </row>
    <row r="6181" spans="1:7" hidden="1" x14ac:dyDescent="0.25">
      <c r="A6181" s="342" t="s">
        <v>324</v>
      </c>
      <c r="B6181" s="342" t="s">
        <v>366</v>
      </c>
      <c r="C6181" s="343" t="s">
        <v>38</v>
      </c>
      <c r="D6181" s="344">
        <v>0</v>
      </c>
      <c r="E6181" s="502">
        <v>0</v>
      </c>
      <c r="F6181" s="499"/>
      <c r="G6181" s="344">
        <v>0</v>
      </c>
    </row>
    <row r="6182" spans="1:7" hidden="1" x14ac:dyDescent="0.25">
      <c r="A6182" s="342" t="s">
        <v>324</v>
      </c>
      <c r="B6182" s="342" t="s">
        <v>419</v>
      </c>
      <c r="C6182" s="343" t="s">
        <v>108</v>
      </c>
      <c r="D6182" s="344">
        <v>0</v>
      </c>
      <c r="E6182" s="502">
        <v>0</v>
      </c>
      <c r="F6182" s="499"/>
      <c r="G6182" s="344">
        <v>0</v>
      </c>
    </row>
    <row r="6183" spans="1:7" hidden="1" x14ac:dyDescent="0.25">
      <c r="A6183" s="345" t="s">
        <v>3126</v>
      </c>
      <c r="B6183" s="345" t="s">
        <v>316</v>
      </c>
      <c r="C6183" s="346" t="s">
        <v>421</v>
      </c>
      <c r="D6183" s="347">
        <v>0</v>
      </c>
      <c r="E6183" s="503">
        <v>0</v>
      </c>
      <c r="F6183" s="499"/>
      <c r="G6183" s="347">
        <v>0</v>
      </c>
    </row>
    <row r="6184" spans="1:7" hidden="1" x14ac:dyDescent="0.25">
      <c r="A6184" s="342" t="s">
        <v>324</v>
      </c>
      <c r="B6184" s="342" t="s">
        <v>401</v>
      </c>
      <c r="C6184" s="343" t="s">
        <v>104</v>
      </c>
      <c r="D6184" s="344">
        <v>0</v>
      </c>
      <c r="E6184" s="502">
        <v>0</v>
      </c>
      <c r="F6184" s="499"/>
      <c r="G6184" s="344">
        <v>0</v>
      </c>
    </row>
    <row r="6185" spans="1:7" hidden="1" x14ac:dyDescent="0.25">
      <c r="A6185" s="345" t="s">
        <v>3127</v>
      </c>
      <c r="B6185" s="345" t="s">
        <v>296</v>
      </c>
      <c r="C6185" s="346" t="s">
        <v>104</v>
      </c>
      <c r="D6185" s="347">
        <v>0</v>
      </c>
      <c r="E6185" s="503">
        <v>0</v>
      </c>
      <c r="F6185" s="499"/>
      <c r="G6185" s="347">
        <v>0</v>
      </c>
    </row>
    <row r="6186" spans="1:7" x14ac:dyDescent="0.25">
      <c r="A6186" s="333" t="s">
        <v>349</v>
      </c>
      <c r="B6186" s="333" t="s">
        <v>271</v>
      </c>
      <c r="C6186" s="334" t="s">
        <v>3128</v>
      </c>
      <c r="D6186" s="335">
        <v>1195739.5</v>
      </c>
      <c r="E6186" s="505">
        <v>913125.74</v>
      </c>
      <c r="F6186" s="499"/>
      <c r="G6186" s="335">
        <v>76.364939018908387</v>
      </c>
    </row>
    <row r="6187" spans="1:7" hidden="1" x14ac:dyDescent="0.25">
      <c r="A6187" s="336" t="s">
        <v>352</v>
      </c>
      <c r="B6187" s="336" t="s">
        <v>411</v>
      </c>
      <c r="C6187" s="337" t="s">
        <v>412</v>
      </c>
      <c r="D6187" s="338">
        <v>11600</v>
      </c>
      <c r="E6187" s="498">
        <v>6665.98</v>
      </c>
      <c r="F6187" s="499"/>
      <c r="G6187" s="338">
        <v>57.465344827586208</v>
      </c>
    </row>
    <row r="6188" spans="1:7" hidden="1" x14ac:dyDescent="0.25">
      <c r="A6188" s="339" t="s">
        <v>324</v>
      </c>
      <c r="B6188" s="339" t="s">
        <v>354</v>
      </c>
      <c r="C6188" s="340" t="s">
        <v>24</v>
      </c>
      <c r="D6188" s="341">
        <v>11600</v>
      </c>
      <c r="E6188" s="506">
        <v>6665.98</v>
      </c>
      <c r="F6188" s="499"/>
      <c r="G6188" s="341">
        <v>57.465344827586208</v>
      </c>
    </row>
    <row r="6189" spans="1:7" hidden="1" x14ac:dyDescent="0.25">
      <c r="A6189" s="342" t="s">
        <v>324</v>
      </c>
      <c r="B6189" s="342" t="s">
        <v>366</v>
      </c>
      <c r="C6189" s="343" t="s">
        <v>38</v>
      </c>
      <c r="D6189" s="344">
        <v>11500</v>
      </c>
      <c r="E6189" s="502">
        <v>6665.98</v>
      </c>
      <c r="F6189" s="499"/>
      <c r="G6189" s="344">
        <v>57.965043478260867</v>
      </c>
    </row>
    <row r="6190" spans="1:7" hidden="1" x14ac:dyDescent="0.25">
      <c r="A6190" s="342" t="s">
        <v>324</v>
      </c>
      <c r="B6190" s="342" t="s">
        <v>419</v>
      </c>
      <c r="C6190" s="343" t="s">
        <v>108</v>
      </c>
      <c r="D6190" s="344">
        <v>3000</v>
      </c>
      <c r="E6190" s="502">
        <v>1219.23</v>
      </c>
      <c r="F6190" s="499"/>
      <c r="G6190" s="344">
        <v>40.640999999999998</v>
      </c>
    </row>
    <row r="6191" spans="1:7" hidden="1" x14ac:dyDescent="0.25">
      <c r="A6191" s="345" t="s">
        <v>3129</v>
      </c>
      <c r="B6191" s="345" t="s">
        <v>316</v>
      </c>
      <c r="C6191" s="346" t="s">
        <v>421</v>
      </c>
      <c r="D6191" s="347">
        <v>3000</v>
      </c>
      <c r="E6191" s="503">
        <v>1219.23</v>
      </c>
      <c r="F6191" s="499"/>
      <c r="G6191" s="347">
        <v>40.640999999999998</v>
      </c>
    </row>
    <row r="6192" spans="1:7" hidden="1" x14ac:dyDescent="0.25">
      <c r="A6192" s="342" t="s">
        <v>324</v>
      </c>
      <c r="B6192" s="342" t="s">
        <v>429</v>
      </c>
      <c r="C6192" s="343" t="s">
        <v>110</v>
      </c>
      <c r="D6192" s="344">
        <v>0</v>
      </c>
      <c r="E6192" s="502">
        <v>6.9</v>
      </c>
      <c r="F6192" s="499"/>
      <c r="G6192" s="344">
        <v>0</v>
      </c>
    </row>
    <row r="6193" spans="1:7" hidden="1" x14ac:dyDescent="0.25">
      <c r="A6193" s="345" t="s">
        <v>3130</v>
      </c>
      <c r="B6193" s="345" t="s">
        <v>431</v>
      </c>
      <c r="C6193" s="346" t="s">
        <v>160</v>
      </c>
      <c r="D6193" s="347">
        <v>0</v>
      </c>
      <c r="E6193" s="503">
        <v>6.9</v>
      </c>
      <c r="F6193" s="499"/>
      <c r="G6193" s="347">
        <v>0</v>
      </c>
    </row>
    <row r="6194" spans="1:7" hidden="1" x14ac:dyDescent="0.25">
      <c r="A6194" s="345" t="s">
        <v>3131</v>
      </c>
      <c r="B6194" s="345" t="s">
        <v>304</v>
      </c>
      <c r="C6194" s="346" t="s">
        <v>1083</v>
      </c>
      <c r="D6194" s="347">
        <v>0</v>
      </c>
      <c r="E6194" s="503">
        <v>0</v>
      </c>
      <c r="F6194" s="499"/>
      <c r="G6194" s="347">
        <v>0</v>
      </c>
    </row>
    <row r="6195" spans="1:7" hidden="1" x14ac:dyDescent="0.25">
      <c r="A6195" s="345" t="s">
        <v>3132</v>
      </c>
      <c r="B6195" s="345" t="s">
        <v>433</v>
      </c>
      <c r="C6195" s="346" t="s">
        <v>95</v>
      </c>
      <c r="D6195" s="347">
        <v>0</v>
      </c>
      <c r="E6195" s="503">
        <v>0</v>
      </c>
      <c r="F6195" s="499"/>
      <c r="G6195" s="347">
        <v>0</v>
      </c>
    </row>
    <row r="6196" spans="1:7" hidden="1" x14ac:dyDescent="0.25">
      <c r="A6196" s="345" t="s">
        <v>3133</v>
      </c>
      <c r="B6196" s="345" t="s">
        <v>466</v>
      </c>
      <c r="C6196" s="346" t="s">
        <v>96</v>
      </c>
      <c r="D6196" s="347">
        <v>0</v>
      </c>
      <c r="E6196" s="503">
        <v>0</v>
      </c>
      <c r="F6196" s="499"/>
      <c r="G6196" s="347">
        <v>0</v>
      </c>
    </row>
    <row r="6197" spans="1:7" hidden="1" x14ac:dyDescent="0.25">
      <c r="A6197" s="342" t="s">
        <v>324</v>
      </c>
      <c r="B6197" s="342" t="s">
        <v>401</v>
      </c>
      <c r="C6197" s="343" t="s">
        <v>104</v>
      </c>
      <c r="D6197" s="344">
        <v>8500</v>
      </c>
      <c r="E6197" s="502">
        <v>5439.85</v>
      </c>
      <c r="F6197" s="499"/>
      <c r="G6197" s="344">
        <v>63.998235294117649</v>
      </c>
    </row>
    <row r="6198" spans="1:7" hidden="1" x14ac:dyDescent="0.25">
      <c r="A6198" s="345" t="s">
        <v>3134</v>
      </c>
      <c r="B6198" s="345" t="s">
        <v>310</v>
      </c>
      <c r="C6198" s="346" t="s">
        <v>163</v>
      </c>
      <c r="D6198" s="347">
        <v>4500</v>
      </c>
      <c r="E6198" s="503">
        <v>5160</v>
      </c>
      <c r="F6198" s="499"/>
      <c r="G6198" s="347">
        <v>114.66666666666667</v>
      </c>
    </row>
    <row r="6199" spans="1:7" hidden="1" x14ac:dyDescent="0.25">
      <c r="A6199" s="345" t="s">
        <v>3135</v>
      </c>
      <c r="B6199" s="345" t="s">
        <v>296</v>
      </c>
      <c r="C6199" s="346" t="s">
        <v>104</v>
      </c>
      <c r="D6199" s="347">
        <v>4000</v>
      </c>
      <c r="E6199" s="503">
        <v>279.85000000000002</v>
      </c>
      <c r="F6199" s="499"/>
      <c r="G6199" s="347">
        <v>6.9962499999999999</v>
      </c>
    </row>
    <row r="6200" spans="1:7" hidden="1" x14ac:dyDescent="0.25">
      <c r="A6200" s="342" t="s">
        <v>324</v>
      </c>
      <c r="B6200" s="342" t="s">
        <v>447</v>
      </c>
      <c r="C6200" s="343" t="s">
        <v>164</v>
      </c>
      <c r="D6200" s="344">
        <v>100</v>
      </c>
      <c r="E6200" s="502">
        <v>0</v>
      </c>
      <c r="F6200" s="499"/>
      <c r="G6200" s="344">
        <v>0</v>
      </c>
    </row>
    <row r="6201" spans="1:7" hidden="1" x14ac:dyDescent="0.25">
      <c r="A6201" s="342" t="s">
        <v>324</v>
      </c>
      <c r="B6201" s="342" t="s">
        <v>448</v>
      </c>
      <c r="C6201" s="343" t="s">
        <v>190</v>
      </c>
      <c r="D6201" s="344">
        <v>100</v>
      </c>
      <c r="E6201" s="502">
        <v>0</v>
      </c>
      <c r="F6201" s="499"/>
      <c r="G6201" s="344">
        <v>0</v>
      </c>
    </row>
    <row r="6202" spans="1:7" hidden="1" x14ac:dyDescent="0.25">
      <c r="A6202" s="345" t="s">
        <v>3136</v>
      </c>
      <c r="B6202" s="345" t="s">
        <v>1444</v>
      </c>
      <c r="C6202" s="346" t="s">
        <v>1445</v>
      </c>
      <c r="D6202" s="347">
        <v>100</v>
      </c>
      <c r="E6202" s="503">
        <v>0</v>
      </c>
      <c r="F6202" s="499"/>
      <c r="G6202" s="347">
        <v>0</v>
      </c>
    </row>
    <row r="6203" spans="1:7" hidden="1" x14ac:dyDescent="0.25">
      <c r="A6203" s="336" t="s">
        <v>352</v>
      </c>
      <c r="B6203" s="336" t="s">
        <v>452</v>
      </c>
      <c r="C6203" s="337" t="s">
        <v>453</v>
      </c>
      <c r="D6203" s="338">
        <v>108000</v>
      </c>
      <c r="E6203" s="498">
        <v>80925.679999999993</v>
      </c>
      <c r="F6203" s="499"/>
      <c r="G6203" s="338">
        <v>74.931185185185186</v>
      </c>
    </row>
    <row r="6204" spans="1:7" hidden="1" x14ac:dyDescent="0.25">
      <c r="A6204" s="339" t="s">
        <v>324</v>
      </c>
      <c r="B6204" s="339" t="s">
        <v>354</v>
      </c>
      <c r="C6204" s="340" t="s">
        <v>24</v>
      </c>
      <c r="D6204" s="341">
        <v>108000</v>
      </c>
      <c r="E6204" s="506">
        <v>80925.679999999993</v>
      </c>
      <c r="F6204" s="499"/>
      <c r="G6204" s="341">
        <v>74.931185185185186</v>
      </c>
    </row>
    <row r="6205" spans="1:7" hidden="1" x14ac:dyDescent="0.25">
      <c r="A6205" s="342" t="s">
        <v>324</v>
      </c>
      <c r="B6205" s="342" t="s">
        <v>366</v>
      </c>
      <c r="C6205" s="343" t="s">
        <v>38</v>
      </c>
      <c r="D6205" s="344">
        <v>108000</v>
      </c>
      <c r="E6205" s="502">
        <v>80925.679999999993</v>
      </c>
      <c r="F6205" s="499"/>
      <c r="G6205" s="344">
        <v>74.931185185185186</v>
      </c>
    </row>
    <row r="6206" spans="1:7" hidden="1" x14ac:dyDescent="0.25">
      <c r="A6206" s="342" t="s">
        <v>324</v>
      </c>
      <c r="B6206" s="342" t="s">
        <v>367</v>
      </c>
      <c r="C6206" s="343" t="s">
        <v>138</v>
      </c>
      <c r="D6206" s="344">
        <v>6000</v>
      </c>
      <c r="E6206" s="502">
        <v>200</v>
      </c>
      <c r="F6206" s="499"/>
      <c r="G6206" s="344">
        <v>3.3333333333333335</v>
      </c>
    </row>
    <row r="6207" spans="1:7" hidden="1" x14ac:dyDescent="0.25">
      <c r="A6207" s="345" t="s">
        <v>3137</v>
      </c>
      <c r="B6207" s="345" t="s">
        <v>300</v>
      </c>
      <c r="C6207" s="346" t="s">
        <v>87</v>
      </c>
      <c r="D6207" s="347">
        <v>5000</v>
      </c>
      <c r="E6207" s="503">
        <v>0</v>
      </c>
      <c r="F6207" s="499"/>
      <c r="G6207" s="347">
        <v>0</v>
      </c>
    </row>
    <row r="6208" spans="1:7" hidden="1" x14ac:dyDescent="0.25">
      <c r="A6208" s="345" t="s">
        <v>3138</v>
      </c>
      <c r="B6208" s="345" t="s">
        <v>415</v>
      </c>
      <c r="C6208" s="346" t="s">
        <v>88</v>
      </c>
      <c r="D6208" s="347">
        <v>1000</v>
      </c>
      <c r="E6208" s="503">
        <v>200</v>
      </c>
      <c r="F6208" s="499"/>
      <c r="G6208" s="347">
        <v>20</v>
      </c>
    </row>
    <row r="6209" spans="1:13" hidden="1" x14ac:dyDescent="0.25">
      <c r="A6209" s="342" t="s">
        <v>324</v>
      </c>
      <c r="B6209" s="342" t="s">
        <v>419</v>
      </c>
      <c r="C6209" s="343" t="s">
        <v>108</v>
      </c>
      <c r="D6209" s="344">
        <v>8000</v>
      </c>
      <c r="E6209" s="502">
        <v>1216.8800000000001</v>
      </c>
      <c r="F6209" s="499"/>
      <c r="G6209" s="344">
        <v>15.211</v>
      </c>
    </row>
    <row r="6210" spans="1:13" hidden="1" x14ac:dyDescent="0.25">
      <c r="A6210" s="345" t="s">
        <v>3139</v>
      </c>
      <c r="B6210" s="345" t="s">
        <v>316</v>
      </c>
      <c r="C6210" s="346" t="s">
        <v>421</v>
      </c>
      <c r="D6210" s="347">
        <v>2000</v>
      </c>
      <c r="E6210" s="503">
        <v>1216.8800000000001</v>
      </c>
      <c r="F6210" s="499"/>
      <c r="G6210" s="347">
        <v>60.844000000000001</v>
      </c>
    </row>
    <row r="6211" spans="1:13" hidden="1" x14ac:dyDescent="0.25">
      <c r="A6211" s="345" t="s">
        <v>3140</v>
      </c>
      <c r="B6211" s="345" t="s">
        <v>303</v>
      </c>
      <c r="C6211" s="346" t="s">
        <v>975</v>
      </c>
      <c r="D6211" s="347">
        <v>1000</v>
      </c>
      <c r="E6211" s="503">
        <v>0</v>
      </c>
      <c r="F6211" s="499"/>
      <c r="G6211" s="347">
        <v>0</v>
      </c>
    </row>
    <row r="6212" spans="1:13" hidden="1" x14ac:dyDescent="0.25">
      <c r="A6212" s="345" t="s">
        <v>3141</v>
      </c>
      <c r="B6212" s="345" t="s">
        <v>318</v>
      </c>
      <c r="C6212" s="346" t="s">
        <v>425</v>
      </c>
      <c r="D6212" s="347">
        <v>5000</v>
      </c>
      <c r="E6212" s="503">
        <v>0</v>
      </c>
      <c r="F6212" s="499"/>
      <c r="G6212" s="347">
        <v>0</v>
      </c>
    </row>
    <row r="6213" spans="1:13" hidden="1" x14ac:dyDescent="0.25">
      <c r="A6213" s="342" t="s">
        <v>324</v>
      </c>
      <c r="B6213" s="342" t="s">
        <v>429</v>
      </c>
      <c r="C6213" s="343" t="s">
        <v>110</v>
      </c>
      <c r="D6213" s="344">
        <v>22000</v>
      </c>
      <c r="E6213" s="502">
        <v>15102.41</v>
      </c>
      <c r="F6213" s="499"/>
      <c r="G6213" s="344">
        <v>68.647318181818179</v>
      </c>
    </row>
    <row r="6214" spans="1:13" hidden="1" x14ac:dyDescent="0.25">
      <c r="A6214" s="345" t="s">
        <v>3142</v>
      </c>
      <c r="B6214" s="345" t="s">
        <v>431</v>
      </c>
      <c r="C6214" s="346" t="s">
        <v>160</v>
      </c>
      <c r="D6214" s="347">
        <v>8000</v>
      </c>
      <c r="E6214" s="503">
        <v>7289.91</v>
      </c>
      <c r="F6214" s="499"/>
      <c r="G6214" s="347">
        <v>91.123874999999998</v>
      </c>
    </row>
    <row r="6215" spans="1:13" hidden="1" x14ac:dyDescent="0.25">
      <c r="A6215" s="345" t="s">
        <v>3143</v>
      </c>
      <c r="B6215" s="345" t="s">
        <v>304</v>
      </c>
      <c r="C6215" s="346" t="s">
        <v>1083</v>
      </c>
      <c r="D6215" s="347">
        <v>5000</v>
      </c>
      <c r="E6215" s="503">
        <v>7812.5</v>
      </c>
      <c r="F6215" s="499"/>
      <c r="G6215" s="347">
        <v>156.25</v>
      </c>
    </row>
    <row r="6216" spans="1:13" hidden="1" x14ac:dyDescent="0.25">
      <c r="A6216" s="345" t="s">
        <v>3144</v>
      </c>
      <c r="B6216" s="345" t="s">
        <v>439</v>
      </c>
      <c r="C6216" s="346" t="s">
        <v>100</v>
      </c>
      <c r="D6216" s="347">
        <v>9000</v>
      </c>
      <c r="E6216" s="503">
        <v>0</v>
      </c>
      <c r="F6216" s="499"/>
      <c r="G6216" s="347">
        <v>0</v>
      </c>
    </row>
    <row r="6217" spans="1:13" hidden="1" x14ac:dyDescent="0.25">
      <c r="A6217" s="342" t="s">
        <v>324</v>
      </c>
      <c r="B6217" s="342" t="s">
        <v>401</v>
      </c>
      <c r="C6217" s="343" t="s">
        <v>104</v>
      </c>
      <c r="D6217" s="344">
        <v>72000</v>
      </c>
      <c r="E6217" s="502">
        <v>64406.39</v>
      </c>
      <c r="F6217" s="499"/>
      <c r="G6217" s="344">
        <v>89.453319444444446</v>
      </c>
    </row>
    <row r="6218" spans="1:13" hidden="1" x14ac:dyDescent="0.25">
      <c r="A6218" s="345" t="s">
        <v>3145</v>
      </c>
      <c r="B6218" s="345" t="s">
        <v>310</v>
      </c>
      <c r="C6218" s="346" t="s">
        <v>163</v>
      </c>
      <c r="D6218" s="347">
        <v>12000</v>
      </c>
      <c r="E6218" s="503">
        <v>15240</v>
      </c>
      <c r="F6218" s="499"/>
      <c r="G6218" s="347">
        <v>127</v>
      </c>
    </row>
    <row r="6219" spans="1:13" hidden="1" x14ac:dyDescent="0.25">
      <c r="A6219" s="345" t="s">
        <v>3146</v>
      </c>
      <c r="B6219" s="345" t="s">
        <v>296</v>
      </c>
      <c r="C6219" s="346" t="s">
        <v>104</v>
      </c>
      <c r="D6219" s="347">
        <v>60000</v>
      </c>
      <c r="E6219" s="503">
        <v>49166.39</v>
      </c>
      <c r="F6219" s="499"/>
      <c r="G6219" s="347">
        <v>81.943983333333335</v>
      </c>
    </row>
    <row r="6220" spans="1:13" x14ac:dyDescent="0.25">
      <c r="A6220" s="336" t="s">
        <v>352</v>
      </c>
      <c r="B6220" s="336" t="s">
        <v>477</v>
      </c>
      <c r="C6220" s="337" t="s">
        <v>478</v>
      </c>
      <c r="D6220" s="338">
        <v>20000</v>
      </c>
      <c r="E6220" s="498">
        <v>8930</v>
      </c>
      <c r="F6220" s="499"/>
      <c r="G6220" s="338">
        <v>44.65</v>
      </c>
    </row>
    <row r="6221" spans="1:13" x14ac:dyDescent="0.25">
      <c r="A6221" s="339" t="s">
        <v>324</v>
      </c>
      <c r="B6221" s="339" t="s">
        <v>354</v>
      </c>
      <c r="C6221" s="340" t="s">
        <v>24</v>
      </c>
      <c r="D6221" s="341">
        <v>20000</v>
      </c>
      <c r="E6221" s="506">
        <v>8930</v>
      </c>
      <c r="F6221" s="499"/>
      <c r="G6221" s="341">
        <v>44.65</v>
      </c>
    </row>
    <row r="6222" spans="1:13" x14ac:dyDescent="0.25">
      <c r="A6222" s="342" t="s">
        <v>324</v>
      </c>
      <c r="B6222" s="342" t="s">
        <v>366</v>
      </c>
      <c r="C6222" s="343" t="s">
        <v>38</v>
      </c>
      <c r="D6222" s="344">
        <v>20000</v>
      </c>
      <c r="E6222" s="502">
        <v>8930</v>
      </c>
      <c r="F6222" s="499"/>
      <c r="G6222" s="344">
        <v>44.65</v>
      </c>
    </row>
    <row r="6223" spans="1:13" x14ac:dyDescent="0.25">
      <c r="A6223" s="342" t="s">
        <v>324</v>
      </c>
      <c r="B6223" s="342" t="s">
        <v>429</v>
      </c>
      <c r="C6223" s="343" t="s">
        <v>110</v>
      </c>
      <c r="D6223" s="344">
        <v>15000</v>
      </c>
      <c r="E6223" s="502">
        <v>8930</v>
      </c>
      <c r="F6223" s="499"/>
      <c r="G6223" s="344">
        <v>59.533333333333331</v>
      </c>
    </row>
    <row r="6224" spans="1:13" x14ac:dyDescent="0.25">
      <c r="A6224" s="345" t="s">
        <v>3147</v>
      </c>
      <c r="B6224" s="345" t="s">
        <v>431</v>
      </c>
      <c r="C6224" s="346" t="s">
        <v>160</v>
      </c>
      <c r="D6224" s="347">
        <v>15000</v>
      </c>
      <c r="E6224" s="503">
        <v>8930</v>
      </c>
      <c r="F6224" s="499"/>
      <c r="G6224" s="347">
        <v>59.533333333333331</v>
      </c>
      <c r="L6224" s="498">
        <f t="shared" ref="L6224" si="13">E6224/$L$11</f>
        <v>1185.2146791426105</v>
      </c>
      <c r="M6224" s="499"/>
    </row>
    <row r="6225" spans="1:7" x14ac:dyDescent="0.25">
      <c r="A6225" s="342" t="s">
        <v>324</v>
      </c>
      <c r="B6225" s="342" t="s">
        <v>401</v>
      </c>
      <c r="C6225" s="343" t="s">
        <v>104</v>
      </c>
      <c r="D6225" s="344">
        <v>5000</v>
      </c>
      <c r="E6225" s="502">
        <v>0</v>
      </c>
      <c r="F6225" s="499"/>
      <c r="G6225" s="344">
        <v>0</v>
      </c>
    </row>
    <row r="6226" spans="1:7" x14ac:dyDescent="0.25">
      <c r="A6226" s="345" t="s">
        <v>3148</v>
      </c>
      <c r="B6226" s="345" t="s">
        <v>296</v>
      </c>
      <c r="C6226" s="346" t="s">
        <v>104</v>
      </c>
      <c r="D6226" s="347">
        <v>5000</v>
      </c>
      <c r="E6226" s="503">
        <v>0</v>
      </c>
      <c r="F6226" s="499"/>
      <c r="G6226" s="347">
        <v>0</v>
      </c>
    </row>
    <row r="6227" spans="1:7" hidden="1" x14ac:dyDescent="0.25">
      <c r="A6227" s="336" t="s">
        <v>352</v>
      </c>
      <c r="B6227" s="336" t="s">
        <v>498</v>
      </c>
      <c r="C6227" s="337" t="s">
        <v>499</v>
      </c>
      <c r="D6227" s="338">
        <v>81800</v>
      </c>
      <c r="E6227" s="498">
        <v>72398.66</v>
      </c>
      <c r="F6227" s="499"/>
      <c r="G6227" s="338">
        <v>88.506919315403422</v>
      </c>
    </row>
    <row r="6228" spans="1:7" hidden="1" x14ac:dyDescent="0.25">
      <c r="A6228" s="339" t="s">
        <v>324</v>
      </c>
      <c r="B6228" s="339" t="s">
        <v>354</v>
      </c>
      <c r="C6228" s="340" t="s">
        <v>24</v>
      </c>
      <c r="D6228" s="341">
        <v>81800</v>
      </c>
      <c r="E6228" s="506">
        <v>72398.66</v>
      </c>
      <c r="F6228" s="499"/>
      <c r="G6228" s="341">
        <v>88.506919315403422</v>
      </c>
    </row>
    <row r="6229" spans="1:7" hidden="1" x14ac:dyDescent="0.25">
      <c r="A6229" s="342" t="s">
        <v>324</v>
      </c>
      <c r="B6229" s="342" t="s">
        <v>366</v>
      </c>
      <c r="C6229" s="343" t="s">
        <v>38</v>
      </c>
      <c r="D6229" s="344">
        <v>81800</v>
      </c>
      <c r="E6229" s="502">
        <v>72348.66</v>
      </c>
      <c r="F6229" s="499"/>
      <c r="G6229" s="344">
        <v>88.445794621026891</v>
      </c>
    </row>
    <row r="6230" spans="1:7" hidden="1" x14ac:dyDescent="0.25">
      <c r="A6230" s="342" t="s">
        <v>324</v>
      </c>
      <c r="B6230" s="342" t="s">
        <v>367</v>
      </c>
      <c r="C6230" s="343" t="s">
        <v>138</v>
      </c>
      <c r="D6230" s="344">
        <v>15000</v>
      </c>
      <c r="E6230" s="502">
        <v>1208</v>
      </c>
      <c r="F6230" s="499"/>
      <c r="G6230" s="344">
        <v>8.0533333333333328</v>
      </c>
    </row>
    <row r="6231" spans="1:7" hidden="1" x14ac:dyDescent="0.25">
      <c r="A6231" s="345" t="s">
        <v>3149</v>
      </c>
      <c r="B6231" s="345" t="s">
        <v>300</v>
      </c>
      <c r="C6231" s="346" t="s">
        <v>87</v>
      </c>
      <c r="D6231" s="347">
        <v>7000</v>
      </c>
      <c r="E6231" s="503">
        <v>1208</v>
      </c>
      <c r="F6231" s="499"/>
      <c r="G6231" s="347">
        <v>17.257142857142856</v>
      </c>
    </row>
    <row r="6232" spans="1:7" hidden="1" x14ac:dyDescent="0.25">
      <c r="A6232" s="345" t="s">
        <v>3150</v>
      </c>
      <c r="B6232" s="345" t="s">
        <v>415</v>
      </c>
      <c r="C6232" s="346" t="s">
        <v>88</v>
      </c>
      <c r="D6232" s="347">
        <v>6000</v>
      </c>
      <c r="E6232" s="503">
        <v>0</v>
      </c>
      <c r="F6232" s="499"/>
      <c r="G6232" s="347">
        <v>0</v>
      </c>
    </row>
    <row r="6233" spans="1:7" hidden="1" x14ac:dyDescent="0.25">
      <c r="A6233" s="345" t="s">
        <v>3151</v>
      </c>
      <c r="B6233" s="345" t="s">
        <v>417</v>
      </c>
      <c r="C6233" s="346" t="s">
        <v>418</v>
      </c>
      <c r="D6233" s="347">
        <v>2000</v>
      </c>
      <c r="E6233" s="503">
        <v>0</v>
      </c>
      <c r="F6233" s="499"/>
      <c r="G6233" s="347">
        <v>0</v>
      </c>
    </row>
    <row r="6234" spans="1:7" hidden="1" x14ac:dyDescent="0.25">
      <c r="A6234" s="342" t="s">
        <v>324</v>
      </c>
      <c r="B6234" s="342" t="s">
        <v>419</v>
      </c>
      <c r="C6234" s="343" t="s">
        <v>108</v>
      </c>
      <c r="D6234" s="344">
        <v>14000</v>
      </c>
      <c r="E6234" s="502">
        <v>3896.19</v>
      </c>
      <c r="F6234" s="499"/>
      <c r="G6234" s="344">
        <v>27.829928571428571</v>
      </c>
    </row>
    <row r="6235" spans="1:7" hidden="1" x14ac:dyDescent="0.25">
      <c r="A6235" s="345" t="s">
        <v>3152</v>
      </c>
      <c r="B6235" s="345" t="s">
        <v>316</v>
      </c>
      <c r="C6235" s="346" t="s">
        <v>421</v>
      </c>
      <c r="D6235" s="347">
        <v>10500</v>
      </c>
      <c r="E6235" s="503">
        <v>3896.19</v>
      </c>
      <c r="F6235" s="499"/>
      <c r="G6235" s="347">
        <v>37.106571428571428</v>
      </c>
    </row>
    <row r="6236" spans="1:7" hidden="1" x14ac:dyDescent="0.25">
      <c r="A6236" s="345" t="s">
        <v>3153</v>
      </c>
      <c r="B6236" s="345" t="s">
        <v>318</v>
      </c>
      <c r="C6236" s="346" t="s">
        <v>425</v>
      </c>
      <c r="D6236" s="347">
        <v>3500</v>
      </c>
      <c r="E6236" s="503">
        <v>0</v>
      </c>
      <c r="F6236" s="499"/>
      <c r="G6236" s="347">
        <v>0</v>
      </c>
    </row>
    <row r="6237" spans="1:7" hidden="1" x14ac:dyDescent="0.25">
      <c r="A6237" s="342" t="s">
        <v>324</v>
      </c>
      <c r="B6237" s="342" t="s">
        <v>429</v>
      </c>
      <c r="C6237" s="343" t="s">
        <v>110</v>
      </c>
      <c r="D6237" s="344">
        <v>38800</v>
      </c>
      <c r="E6237" s="502">
        <v>49358.97</v>
      </c>
      <c r="F6237" s="499"/>
      <c r="G6237" s="344">
        <v>127.21384020618557</v>
      </c>
    </row>
    <row r="6238" spans="1:7" hidden="1" x14ac:dyDescent="0.25">
      <c r="A6238" s="345" t="s">
        <v>3154</v>
      </c>
      <c r="B6238" s="345" t="s">
        <v>431</v>
      </c>
      <c r="C6238" s="346" t="s">
        <v>160</v>
      </c>
      <c r="D6238" s="347">
        <v>1000</v>
      </c>
      <c r="E6238" s="503">
        <v>3745.41</v>
      </c>
      <c r="F6238" s="499"/>
      <c r="G6238" s="347">
        <v>374.541</v>
      </c>
    </row>
    <row r="6239" spans="1:7" hidden="1" x14ac:dyDescent="0.25">
      <c r="A6239" s="345" t="s">
        <v>3155</v>
      </c>
      <c r="B6239" s="345" t="s">
        <v>304</v>
      </c>
      <c r="C6239" s="346" t="s">
        <v>1083</v>
      </c>
      <c r="D6239" s="347">
        <v>6000</v>
      </c>
      <c r="E6239" s="503">
        <v>8406.25</v>
      </c>
      <c r="F6239" s="499"/>
      <c r="G6239" s="347">
        <v>140.10416666666666</v>
      </c>
    </row>
    <row r="6240" spans="1:7" hidden="1" x14ac:dyDescent="0.25">
      <c r="A6240" s="345" t="s">
        <v>3156</v>
      </c>
      <c r="B6240" s="345" t="s">
        <v>433</v>
      </c>
      <c r="C6240" s="346" t="s">
        <v>95</v>
      </c>
      <c r="D6240" s="347">
        <v>7000</v>
      </c>
      <c r="E6240" s="503">
        <v>7000</v>
      </c>
      <c r="F6240" s="499"/>
      <c r="G6240" s="347">
        <v>100</v>
      </c>
    </row>
    <row r="6241" spans="1:7" hidden="1" x14ac:dyDescent="0.25">
      <c r="A6241" s="345" t="s">
        <v>3157</v>
      </c>
      <c r="B6241" s="345" t="s">
        <v>466</v>
      </c>
      <c r="C6241" s="346" t="s">
        <v>96</v>
      </c>
      <c r="D6241" s="347">
        <v>4800</v>
      </c>
      <c r="E6241" s="503">
        <v>0</v>
      </c>
      <c r="F6241" s="499"/>
      <c r="G6241" s="347">
        <v>0</v>
      </c>
    </row>
    <row r="6242" spans="1:7" hidden="1" x14ac:dyDescent="0.25">
      <c r="A6242" s="345" t="s">
        <v>3158</v>
      </c>
      <c r="B6242" s="345" t="s">
        <v>436</v>
      </c>
      <c r="C6242" s="346" t="s">
        <v>98</v>
      </c>
      <c r="D6242" s="347">
        <v>4000</v>
      </c>
      <c r="E6242" s="503">
        <v>2117.56</v>
      </c>
      <c r="F6242" s="499"/>
      <c r="G6242" s="347">
        <v>52.939</v>
      </c>
    </row>
    <row r="6243" spans="1:7" hidden="1" x14ac:dyDescent="0.25">
      <c r="A6243" s="345" t="s">
        <v>3159</v>
      </c>
      <c r="B6243" s="345" t="s">
        <v>302</v>
      </c>
      <c r="C6243" s="346" t="s">
        <v>99</v>
      </c>
      <c r="D6243" s="347">
        <v>4000</v>
      </c>
      <c r="E6243" s="503">
        <v>0</v>
      </c>
      <c r="F6243" s="499"/>
      <c r="G6243" s="347">
        <v>0</v>
      </c>
    </row>
    <row r="6244" spans="1:7" hidden="1" x14ac:dyDescent="0.25">
      <c r="A6244" s="345" t="s">
        <v>3160</v>
      </c>
      <c r="B6244" s="345" t="s">
        <v>439</v>
      </c>
      <c r="C6244" s="346" t="s">
        <v>100</v>
      </c>
      <c r="D6244" s="347">
        <v>12000</v>
      </c>
      <c r="E6244" s="503">
        <v>28089.75</v>
      </c>
      <c r="F6244" s="499"/>
      <c r="G6244" s="347">
        <v>234.08125000000001</v>
      </c>
    </row>
    <row r="6245" spans="1:7" hidden="1" x14ac:dyDescent="0.25">
      <c r="A6245" s="342" t="s">
        <v>324</v>
      </c>
      <c r="B6245" s="342" t="s">
        <v>401</v>
      </c>
      <c r="C6245" s="343" t="s">
        <v>104</v>
      </c>
      <c r="D6245" s="344">
        <v>14000</v>
      </c>
      <c r="E6245" s="502">
        <v>17885.5</v>
      </c>
      <c r="F6245" s="499"/>
      <c r="G6245" s="344">
        <v>127.75357142857143</v>
      </c>
    </row>
    <row r="6246" spans="1:7" hidden="1" x14ac:dyDescent="0.25">
      <c r="A6246" s="345" t="s">
        <v>3161</v>
      </c>
      <c r="B6246" s="345" t="s">
        <v>442</v>
      </c>
      <c r="C6246" s="346" t="s">
        <v>443</v>
      </c>
      <c r="D6246" s="347">
        <v>5000</v>
      </c>
      <c r="E6246" s="503">
        <v>4800</v>
      </c>
      <c r="F6246" s="499"/>
      <c r="G6246" s="347">
        <v>96</v>
      </c>
    </row>
    <row r="6247" spans="1:7" hidden="1" x14ac:dyDescent="0.25">
      <c r="A6247" s="345" t="s">
        <v>3162</v>
      </c>
      <c r="B6247" s="345" t="s">
        <v>314</v>
      </c>
      <c r="C6247" s="346" t="s">
        <v>445</v>
      </c>
      <c r="D6247" s="347">
        <v>2000</v>
      </c>
      <c r="E6247" s="503">
        <v>0</v>
      </c>
      <c r="F6247" s="499"/>
      <c r="G6247" s="347">
        <v>0</v>
      </c>
    </row>
    <row r="6248" spans="1:7" hidden="1" x14ac:dyDescent="0.25">
      <c r="A6248" s="345" t="s">
        <v>3163</v>
      </c>
      <c r="B6248" s="345" t="s">
        <v>296</v>
      </c>
      <c r="C6248" s="346" t="s">
        <v>104</v>
      </c>
      <c r="D6248" s="347">
        <v>7000</v>
      </c>
      <c r="E6248" s="503">
        <v>13085.5</v>
      </c>
      <c r="F6248" s="499"/>
      <c r="G6248" s="347">
        <v>186.93571428571428</v>
      </c>
    </row>
    <row r="6249" spans="1:7" hidden="1" x14ac:dyDescent="0.25">
      <c r="A6249" s="342" t="s">
        <v>324</v>
      </c>
      <c r="B6249" s="342" t="s">
        <v>447</v>
      </c>
      <c r="C6249" s="343" t="s">
        <v>164</v>
      </c>
      <c r="D6249" s="344">
        <v>0</v>
      </c>
      <c r="E6249" s="502">
        <v>50</v>
      </c>
      <c r="F6249" s="499"/>
      <c r="G6249" s="344">
        <v>0</v>
      </c>
    </row>
    <row r="6250" spans="1:7" hidden="1" x14ac:dyDescent="0.25">
      <c r="A6250" s="342" t="s">
        <v>324</v>
      </c>
      <c r="B6250" s="342" t="s">
        <v>448</v>
      </c>
      <c r="C6250" s="343" t="s">
        <v>190</v>
      </c>
      <c r="D6250" s="344">
        <v>0</v>
      </c>
      <c r="E6250" s="502">
        <v>50</v>
      </c>
      <c r="F6250" s="499"/>
      <c r="G6250" s="344">
        <v>0</v>
      </c>
    </row>
    <row r="6251" spans="1:7" hidden="1" x14ac:dyDescent="0.25">
      <c r="A6251" s="345" t="s">
        <v>3164</v>
      </c>
      <c r="B6251" s="345" t="s">
        <v>293</v>
      </c>
      <c r="C6251" s="346" t="s">
        <v>450</v>
      </c>
      <c r="D6251" s="347">
        <v>0</v>
      </c>
      <c r="E6251" s="503">
        <v>50</v>
      </c>
      <c r="F6251" s="499"/>
      <c r="G6251" s="347">
        <v>0</v>
      </c>
    </row>
    <row r="6252" spans="1:7" hidden="1" x14ac:dyDescent="0.25">
      <c r="A6252" s="336" t="s">
        <v>352</v>
      </c>
      <c r="B6252" s="336" t="s">
        <v>399</v>
      </c>
      <c r="C6252" s="337" t="s">
        <v>400</v>
      </c>
      <c r="D6252" s="338">
        <v>95000</v>
      </c>
      <c r="E6252" s="498">
        <v>66640.53</v>
      </c>
      <c r="F6252" s="499"/>
      <c r="G6252" s="338">
        <v>70.147926315789476</v>
      </c>
    </row>
    <row r="6253" spans="1:7" hidden="1" x14ac:dyDescent="0.25">
      <c r="A6253" s="339" t="s">
        <v>324</v>
      </c>
      <c r="B6253" s="339" t="s">
        <v>354</v>
      </c>
      <c r="C6253" s="340" t="s">
        <v>24</v>
      </c>
      <c r="D6253" s="341">
        <v>95000</v>
      </c>
      <c r="E6253" s="506">
        <v>66640.53</v>
      </c>
      <c r="F6253" s="499"/>
      <c r="G6253" s="341">
        <v>70.147926315789476</v>
      </c>
    </row>
    <row r="6254" spans="1:7" hidden="1" x14ac:dyDescent="0.25">
      <c r="A6254" s="342" t="s">
        <v>324</v>
      </c>
      <c r="B6254" s="342" t="s">
        <v>355</v>
      </c>
      <c r="C6254" s="343" t="s">
        <v>25</v>
      </c>
      <c r="D6254" s="344">
        <v>0</v>
      </c>
      <c r="E6254" s="502">
        <v>0</v>
      </c>
      <c r="F6254" s="499"/>
      <c r="G6254" s="344">
        <v>0</v>
      </c>
    </row>
    <row r="6255" spans="1:7" hidden="1" x14ac:dyDescent="0.25">
      <c r="A6255" s="342" t="s">
        <v>324</v>
      </c>
      <c r="B6255" s="342" t="s">
        <v>356</v>
      </c>
      <c r="C6255" s="343" t="s">
        <v>133</v>
      </c>
      <c r="D6255" s="344">
        <v>0</v>
      </c>
      <c r="E6255" s="502">
        <v>0</v>
      </c>
      <c r="F6255" s="499"/>
      <c r="G6255" s="344">
        <v>0</v>
      </c>
    </row>
    <row r="6256" spans="1:7" hidden="1" x14ac:dyDescent="0.25">
      <c r="A6256" s="345" t="s">
        <v>3165</v>
      </c>
      <c r="B6256" s="345" t="s">
        <v>297</v>
      </c>
      <c r="C6256" s="346" t="s">
        <v>3166</v>
      </c>
      <c r="D6256" s="347">
        <v>0</v>
      </c>
      <c r="E6256" s="503">
        <v>0</v>
      </c>
      <c r="F6256" s="499"/>
      <c r="G6256" s="347">
        <v>0</v>
      </c>
    </row>
    <row r="6257" spans="1:7" hidden="1" x14ac:dyDescent="0.25">
      <c r="A6257" s="342" t="s">
        <v>324</v>
      </c>
      <c r="B6257" s="342" t="s">
        <v>366</v>
      </c>
      <c r="C6257" s="343" t="s">
        <v>38</v>
      </c>
      <c r="D6257" s="344">
        <v>95000</v>
      </c>
      <c r="E6257" s="502">
        <v>66640.53</v>
      </c>
      <c r="F6257" s="499"/>
      <c r="G6257" s="344">
        <v>70.147926315789476</v>
      </c>
    </row>
    <row r="6258" spans="1:7" hidden="1" x14ac:dyDescent="0.25">
      <c r="A6258" s="342" t="s">
        <v>324</v>
      </c>
      <c r="B6258" s="342" t="s">
        <v>367</v>
      </c>
      <c r="C6258" s="343" t="s">
        <v>138</v>
      </c>
      <c r="D6258" s="344">
        <v>0</v>
      </c>
      <c r="E6258" s="502">
        <v>227.52</v>
      </c>
      <c r="F6258" s="499"/>
      <c r="G6258" s="344">
        <v>0</v>
      </c>
    </row>
    <row r="6259" spans="1:7" hidden="1" x14ac:dyDescent="0.25">
      <c r="A6259" s="345" t="s">
        <v>3167</v>
      </c>
      <c r="B6259" s="345" t="s">
        <v>300</v>
      </c>
      <c r="C6259" s="346" t="s">
        <v>87</v>
      </c>
      <c r="D6259" s="347">
        <v>0</v>
      </c>
      <c r="E6259" s="503">
        <v>227.52</v>
      </c>
      <c r="F6259" s="499"/>
      <c r="G6259" s="347">
        <v>0</v>
      </c>
    </row>
    <row r="6260" spans="1:7" hidden="1" x14ac:dyDescent="0.25">
      <c r="A6260" s="345" t="s">
        <v>3168</v>
      </c>
      <c r="B6260" s="345" t="s">
        <v>301</v>
      </c>
      <c r="C6260" s="346" t="s">
        <v>371</v>
      </c>
      <c r="D6260" s="347">
        <v>0</v>
      </c>
      <c r="E6260" s="503">
        <v>0</v>
      </c>
      <c r="F6260" s="499"/>
      <c r="G6260" s="347">
        <v>0</v>
      </c>
    </row>
    <row r="6261" spans="1:7" hidden="1" x14ac:dyDescent="0.25">
      <c r="A6261" s="342" t="s">
        <v>324</v>
      </c>
      <c r="B6261" s="342" t="s">
        <v>419</v>
      </c>
      <c r="C6261" s="343" t="s">
        <v>108</v>
      </c>
      <c r="D6261" s="344">
        <v>65000</v>
      </c>
      <c r="E6261" s="502">
        <v>58063.71</v>
      </c>
      <c r="F6261" s="499"/>
      <c r="G6261" s="344">
        <v>89.32878461538462</v>
      </c>
    </row>
    <row r="6262" spans="1:7" hidden="1" x14ac:dyDescent="0.25">
      <c r="A6262" s="345" t="s">
        <v>3169</v>
      </c>
      <c r="B6262" s="345" t="s">
        <v>316</v>
      </c>
      <c r="C6262" s="346" t="s">
        <v>421</v>
      </c>
      <c r="D6262" s="347">
        <v>65000</v>
      </c>
      <c r="E6262" s="503">
        <v>56984.06</v>
      </c>
      <c r="F6262" s="499"/>
      <c r="G6262" s="347">
        <v>87.667784615384619</v>
      </c>
    </row>
    <row r="6263" spans="1:7" hidden="1" x14ac:dyDescent="0.25">
      <c r="A6263" s="345" t="s">
        <v>3170</v>
      </c>
      <c r="B6263" s="345" t="s">
        <v>316</v>
      </c>
      <c r="C6263" s="346" t="s">
        <v>421</v>
      </c>
      <c r="D6263" s="347">
        <v>0</v>
      </c>
      <c r="E6263" s="503">
        <v>421.01</v>
      </c>
      <c r="F6263" s="499"/>
      <c r="G6263" s="347">
        <v>0</v>
      </c>
    </row>
    <row r="6264" spans="1:7" hidden="1" x14ac:dyDescent="0.25">
      <c r="A6264" s="345" t="s">
        <v>3171</v>
      </c>
      <c r="B6264" s="345" t="s">
        <v>303</v>
      </c>
      <c r="C6264" s="346" t="s">
        <v>975</v>
      </c>
      <c r="D6264" s="347">
        <v>0</v>
      </c>
      <c r="E6264" s="503">
        <v>489.4</v>
      </c>
      <c r="F6264" s="499"/>
      <c r="G6264" s="347">
        <v>0</v>
      </c>
    </row>
    <row r="6265" spans="1:7" hidden="1" x14ac:dyDescent="0.25">
      <c r="A6265" s="345" t="s">
        <v>3172</v>
      </c>
      <c r="B6265" s="345" t="s">
        <v>318</v>
      </c>
      <c r="C6265" s="346" t="s">
        <v>425</v>
      </c>
      <c r="D6265" s="347">
        <v>0</v>
      </c>
      <c r="E6265" s="503">
        <v>169.24</v>
      </c>
      <c r="F6265" s="499"/>
      <c r="G6265" s="347">
        <v>0</v>
      </c>
    </row>
    <row r="6266" spans="1:7" hidden="1" x14ac:dyDescent="0.25">
      <c r="A6266" s="342" t="s">
        <v>324</v>
      </c>
      <c r="B6266" s="342" t="s">
        <v>429</v>
      </c>
      <c r="C6266" s="343" t="s">
        <v>110</v>
      </c>
      <c r="D6266" s="344">
        <v>0</v>
      </c>
      <c r="E6266" s="502">
        <v>662.5</v>
      </c>
      <c r="F6266" s="499"/>
      <c r="G6266" s="344">
        <v>0</v>
      </c>
    </row>
    <row r="6267" spans="1:7" hidden="1" x14ac:dyDescent="0.25">
      <c r="A6267" s="345" t="s">
        <v>3173</v>
      </c>
      <c r="B6267" s="345" t="s">
        <v>304</v>
      </c>
      <c r="C6267" s="346" t="s">
        <v>1083</v>
      </c>
      <c r="D6267" s="347">
        <v>0</v>
      </c>
      <c r="E6267" s="503">
        <v>662.5</v>
      </c>
      <c r="F6267" s="499"/>
      <c r="G6267" s="347">
        <v>0</v>
      </c>
    </row>
    <row r="6268" spans="1:7" hidden="1" x14ac:dyDescent="0.25">
      <c r="A6268" s="345" t="s">
        <v>3174</v>
      </c>
      <c r="B6268" s="345" t="s">
        <v>312</v>
      </c>
      <c r="C6268" s="346" t="s">
        <v>97</v>
      </c>
      <c r="D6268" s="347">
        <v>0</v>
      </c>
      <c r="E6268" s="503">
        <v>0</v>
      </c>
      <c r="F6268" s="499"/>
      <c r="G6268" s="347">
        <v>0</v>
      </c>
    </row>
    <row r="6269" spans="1:7" hidden="1" x14ac:dyDescent="0.25">
      <c r="A6269" s="345" t="s">
        <v>3175</v>
      </c>
      <c r="B6269" s="345" t="s">
        <v>436</v>
      </c>
      <c r="C6269" s="346" t="s">
        <v>98</v>
      </c>
      <c r="D6269" s="347">
        <v>0</v>
      </c>
      <c r="E6269" s="503">
        <v>0</v>
      </c>
      <c r="F6269" s="499"/>
      <c r="G6269" s="347">
        <v>0</v>
      </c>
    </row>
    <row r="6270" spans="1:7" hidden="1" x14ac:dyDescent="0.25">
      <c r="A6270" s="345" t="s">
        <v>3176</v>
      </c>
      <c r="B6270" s="345" t="s">
        <v>439</v>
      </c>
      <c r="C6270" s="346" t="s">
        <v>100</v>
      </c>
      <c r="D6270" s="347">
        <v>0</v>
      </c>
      <c r="E6270" s="503">
        <v>0</v>
      </c>
      <c r="F6270" s="499"/>
      <c r="G6270" s="347">
        <v>0</v>
      </c>
    </row>
    <row r="6271" spans="1:7" hidden="1" x14ac:dyDescent="0.25">
      <c r="A6271" s="342" t="s">
        <v>324</v>
      </c>
      <c r="B6271" s="342" t="s">
        <v>372</v>
      </c>
      <c r="C6271" s="343" t="s">
        <v>373</v>
      </c>
      <c r="D6271" s="344">
        <v>0</v>
      </c>
      <c r="E6271" s="502">
        <v>0</v>
      </c>
      <c r="F6271" s="499"/>
      <c r="G6271" s="344">
        <v>0</v>
      </c>
    </row>
    <row r="6272" spans="1:7" hidden="1" x14ac:dyDescent="0.25">
      <c r="A6272" s="345" t="s">
        <v>3177</v>
      </c>
      <c r="B6272" s="345" t="s">
        <v>375</v>
      </c>
      <c r="C6272" s="346" t="s">
        <v>3043</v>
      </c>
      <c r="D6272" s="347">
        <v>0</v>
      </c>
      <c r="E6272" s="503">
        <v>0</v>
      </c>
      <c r="F6272" s="499"/>
      <c r="G6272" s="347">
        <v>0</v>
      </c>
    </row>
    <row r="6273" spans="1:7" hidden="1" x14ac:dyDescent="0.25">
      <c r="A6273" s="342" t="s">
        <v>324</v>
      </c>
      <c r="B6273" s="342" t="s">
        <v>401</v>
      </c>
      <c r="C6273" s="343" t="s">
        <v>104</v>
      </c>
      <c r="D6273" s="344">
        <v>30000</v>
      </c>
      <c r="E6273" s="502">
        <v>7686.8</v>
      </c>
      <c r="F6273" s="499"/>
      <c r="G6273" s="344">
        <v>25.622666666666667</v>
      </c>
    </row>
    <row r="6274" spans="1:7" hidden="1" x14ac:dyDescent="0.25">
      <c r="A6274" s="345" t="s">
        <v>3178</v>
      </c>
      <c r="B6274" s="345" t="s">
        <v>310</v>
      </c>
      <c r="C6274" s="346" t="s">
        <v>104</v>
      </c>
      <c r="D6274" s="347">
        <v>6000</v>
      </c>
      <c r="E6274" s="503">
        <v>4806</v>
      </c>
      <c r="F6274" s="499"/>
      <c r="G6274" s="347">
        <v>80.099999999999994</v>
      </c>
    </row>
    <row r="6275" spans="1:7" hidden="1" x14ac:dyDescent="0.25">
      <c r="A6275" s="345" t="s">
        <v>3179</v>
      </c>
      <c r="B6275" s="345" t="s">
        <v>296</v>
      </c>
      <c r="C6275" s="346" t="s">
        <v>104</v>
      </c>
      <c r="D6275" s="347">
        <v>24000</v>
      </c>
      <c r="E6275" s="503">
        <v>2880.8</v>
      </c>
      <c r="F6275" s="499"/>
      <c r="G6275" s="347">
        <v>12.003333333333334</v>
      </c>
    </row>
    <row r="6276" spans="1:7" hidden="1" x14ac:dyDescent="0.25">
      <c r="A6276" s="336" t="s">
        <v>352</v>
      </c>
      <c r="B6276" s="336" t="s">
        <v>541</v>
      </c>
      <c r="C6276" s="337" t="s">
        <v>542</v>
      </c>
      <c r="D6276" s="338">
        <v>40000</v>
      </c>
      <c r="E6276" s="498">
        <v>0</v>
      </c>
      <c r="F6276" s="499"/>
      <c r="G6276" s="338">
        <v>0</v>
      </c>
    </row>
    <row r="6277" spans="1:7" hidden="1" x14ac:dyDescent="0.25">
      <c r="A6277" s="339" t="s">
        <v>324</v>
      </c>
      <c r="B6277" s="339" t="s">
        <v>354</v>
      </c>
      <c r="C6277" s="340" t="s">
        <v>24</v>
      </c>
      <c r="D6277" s="341">
        <v>40000</v>
      </c>
      <c r="E6277" s="506">
        <v>0</v>
      </c>
      <c r="F6277" s="499"/>
      <c r="G6277" s="341">
        <v>0</v>
      </c>
    </row>
    <row r="6278" spans="1:7" hidden="1" x14ac:dyDescent="0.25">
      <c r="A6278" s="342" t="s">
        <v>324</v>
      </c>
      <c r="B6278" s="342" t="s">
        <v>366</v>
      </c>
      <c r="C6278" s="343" t="s">
        <v>38</v>
      </c>
      <c r="D6278" s="344">
        <v>40000</v>
      </c>
      <c r="E6278" s="502">
        <v>0</v>
      </c>
      <c r="F6278" s="499"/>
      <c r="G6278" s="344">
        <v>0</v>
      </c>
    </row>
    <row r="6279" spans="1:7" hidden="1" x14ac:dyDescent="0.25">
      <c r="A6279" s="342" t="s">
        <v>324</v>
      </c>
      <c r="B6279" s="342" t="s">
        <v>367</v>
      </c>
      <c r="C6279" s="343" t="s">
        <v>138</v>
      </c>
      <c r="D6279" s="344">
        <v>25000</v>
      </c>
      <c r="E6279" s="502">
        <v>0</v>
      </c>
      <c r="F6279" s="499"/>
      <c r="G6279" s="344">
        <v>0</v>
      </c>
    </row>
    <row r="6280" spans="1:7" hidden="1" x14ac:dyDescent="0.25">
      <c r="A6280" s="345" t="s">
        <v>3180</v>
      </c>
      <c r="B6280" s="345" t="s">
        <v>300</v>
      </c>
      <c r="C6280" s="346" t="s">
        <v>87</v>
      </c>
      <c r="D6280" s="347">
        <v>25000</v>
      </c>
      <c r="E6280" s="503">
        <v>0</v>
      </c>
      <c r="F6280" s="499"/>
      <c r="G6280" s="347">
        <v>0</v>
      </c>
    </row>
    <row r="6281" spans="1:7" hidden="1" x14ac:dyDescent="0.25">
      <c r="A6281" s="342" t="s">
        <v>324</v>
      </c>
      <c r="B6281" s="342" t="s">
        <v>429</v>
      </c>
      <c r="C6281" s="343" t="s">
        <v>110</v>
      </c>
      <c r="D6281" s="344">
        <v>5000</v>
      </c>
      <c r="E6281" s="502">
        <v>0</v>
      </c>
      <c r="F6281" s="499"/>
      <c r="G6281" s="344">
        <v>0</v>
      </c>
    </row>
    <row r="6282" spans="1:7" hidden="1" x14ac:dyDescent="0.25">
      <c r="A6282" s="345" t="s">
        <v>3181</v>
      </c>
      <c r="B6282" s="345" t="s">
        <v>439</v>
      </c>
      <c r="C6282" s="346" t="s">
        <v>100</v>
      </c>
      <c r="D6282" s="347">
        <v>5000</v>
      </c>
      <c r="E6282" s="503">
        <v>0</v>
      </c>
      <c r="F6282" s="499"/>
      <c r="G6282" s="347">
        <v>0</v>
      </c>
    </row>
    <row r="6283" spans="1:7" hidden="1" x14ac:dyDescent="0.25">
      <c r="A6283" s="342" t="s">
        <v>324</v>
      </c>
      <c r="B6283" s="342" t="s">
        <v>401</v>
      </c>
      <c r="C6283" s="343" t="s">
        <v>104</v>
      </c>
      <c r="D6283" s="344">
        <v>10000</v>
      </c>
      <c r="E6283" s="502">
        <v>0</v>
      </c>
      <c r="F6283" s="499"/>
      <c r="G6283" s="344">
        <v>0</v>
      </c>
    </row>
    <row r="6284" spans="1:7" hidden="1" x14ac:dyDescent="0.25">
      <c r="A6284" s="345" t="s">
        <v>3182</v>
      </c>
      <c r="B6284" s="345" t="s">
        <v>296</v>
      </c>
      <c r="C6284" s="346" t="s">
        <v>104</v>
      </c>
      <c r="D6284" s="347">
        <v>10000</v>
      </c>
      <c r="E6284" s="503">
        <v>0</v>
      </c>
      <c r="F6284" s="499"/>
      <c r="G6284" s="347">
        <v>0</v>
      </c>
    </row>
    <row r="6285" spans="1:7" hidden="1" x14ac:dyDescent="0.25">
      <c r="A6285" s="336" t="s">
        <v>352</v>
      </c>
      <c r="B6285" s="336" t="s">
        <v>591</v>
      </c>
      <c r="C6285" s="337" t="s">
        <v>592</v>
      </c>
      <c r="D6285" s="338">
        <v>37000</v>
      </c>
      <c r="E6285" s="498">
        <v>10150</v>
      </c>
      <c r="F6285" s="499"/>
      <c r="G6285" s="338">
        <v>27.432432432432432</v>
      </c>
    </row>
    <row r="6286" spans="1:7" hidden="1" x14ac:dyDescent="0.25">
      <c r="A6286" s="339" t="s">
        <v>324</v>
      </c>
      <c r="B6286" s="339" t="s">
        <v>354</v>
      </c>
      <c r="C6286" s="340" t="s">
        <v>24</v>
      </c>
      <c r="D6286" s="341">
        <v>37000</v>
      </c>
      <c r="E6286" s="506">
        <v>10150</v>
      </c>
      <c r="F6286" s="499"/>
      <c r="G6286" s="341">
        <v>27.432432432432432</v>
      </c>
    </row>
    <row r="6287" spans="1:7" hidden="1" x14ac:dyDescent="0.25">
      <c r="A6287" s="342" t="s">
        <v>324</v>
      </c>
      <c r="B6287" s="342" t="s">
        <v>366</v>
      </c>
      <c r="C6287" s="343" t="s">
        <v>38</v>
      </c>
      <c r="D6287" s="344">
        <v>37000</v>
      </c>
      <c r="E6287" s="502">
        <v>10150</v>
      </c>
      <c r="F6287" s="499"/>
      <c r="G6287" s="344">
        <v>27.432432432432432</v>
      </c>
    </row>
    <row r="6288" spans="1:7" hidden="1" x14ac:dyDescent="0.25">
      <c r="A6288" s="342" t="s">
        <v>324</v>
      </c>
      <c r="B6288" s="342" t="s">
        <v>429</v>
      </c>
      <c r="C6288" s="343" t="s">
        <v>110</v>
      </c>
      <c r="D6288" s="344">
        <v>37000</v>
      </c>
      <c r="E6288" s="502">
        <v>10150</v>
      </c>
      <c r="F6288" s="499"/>
      <c r="G6288" s="344">
        <v>27.432432432432432</v>
      </c>
    </row>
    <row r="6289" spans="1:7" hidden="1" x14ac:dyDescent="0.25">
      <c r="A6289" s="345" t="s">
        <v>3183</v>
      </c>
      <c r="B6289" s="345" t="s">
        <v>431</v>
      </c>
      <c r="C6289" s="346" t="s">
        <v>160</v>
      </c>
      <c r="D6289" s="347">
        <v>37000</v>
      </c>
      <c r="E6289" s="503">
        <v>10150</v>
      </c>
      <c r="F6289" s="499"/>
      <c r="G6289" s="347">
        <v>27.432432432432432</v>
      </c>
    </row>
    <row r="6290" spans="1:7" hidden="1" x14ac:dyDescent="0.25">
      <c r="A6290" s="336" t="s">
        <v>352</v>
      </c>
      <c r="B6290" s="336" t="s">
        <v>611</v>
      </c>
      <c r="C6290" s="337" t="s">
        <v>612</v>
      </c>
      <c r="D6290" s="338">
        <v>74687.5</v>
      </c>
      <c r="E6290" s="498">
        <v>33193.699999999997</v>
      </c>
      <c r="F6290" s="499"/>
      <c r="G6290" s="338">
        <v>44.44344769874477</v>
      </c>
    </row>
    <row r="6291" spans="1:7" hidden="1" x14ac:dyDescent="0.25">
      <c r="A6291" s="339" t="s">
        <v>324</v>
      </c>
      <c r="B6291" s="339" t="s">
        <v>354</v>
      </c>
      <c r="C6291" s="340" t="s">
        <v>24</v>
      </c>
      <c r="D6291" s="341">
        <v>74687.5</v>
      </c>
      <c r="E6291" s="506">
        <v>33193.699999999997</v>
      </c>
      <c r="F6291" s="499"/>
      <c r="G6291" s="341">
        <v>44.44344769874477</v>
      </c>
    </row>
    <row r="6292" spans="1:7" hidden="1" x14ac:dyDescent="0.25">
      <c r="A6292" s="342" t="s">
        <v>324</v>
      </c>
      <c r="B6292" s="342" t="s">
        <v>366</v>
      </c>
      <c r="C6292" s="343" t="s">
        <v>38</v>
      </c>
      <c r="D6292" s="344">
        <v>74687.5</v>
      </c>
      <c r="E6292" s="502">
        <v>33193.699999999997</v>
      </c>
      <c r="F6292" s="499"/>
      <c r="G6292" s="344">
        <v>44.44344769874477</v>
      </c>
    </row>
    <row r="6293" spans="1:7" hidden="1" x14ac:dyDescent="0.25">
      <c r="A6293" s="342" t="s">
        <v>324</v>
      </c>
      <c r="B6293" s="342" t="s">
        <v>367</v>
      </c>
      <c r="C6293" s="343" t="s">
        <v>138</v>
      </c>
      <c r="D6293" s="344">
        <v>10000</v>
      </c>
      <c r="E6293" s="502">
        <v>0</v>
      </c>
      <c r="F6293" s="499"/>
      <c r="G6293" s="344">
        <v>0</v>
      </c>
    </row>
    <row r="6294" spans="1:7" hidden="1" x14ac:dyDescent="0.25">
      <c r="A6294" s="345" t="s">
        <v>3184</v>
      </c>
      <c r="B6294" s="345" t="s">
        <v>300</v>
      </c>
      <c r="C6294" s="346" t="s">
        <v>87</v>
      </c>
      <c r="D6294" s="347">
        <v>10000</v>
      </c>
      <c r="E6294" s="503">
        <v>0</v>
      </c>
      <c r="F6294" s="499"/>
      <c r="G6294" s="347">
        <v>0</v>
      </c>
    </row>
    <row r="6295" spans="1:7" hidden="1" x14ac:dyDescent="0.25">
      <c r="A6295" s="342" t="s">
        <v>324</v>
      </c>
      <c r="B6295" s="342" t="s">
        <v>419</v>
      </c>
      <c r="C6295" s="343" t="s">
        <v>108</v>
      </c>
      <c r="D6295" s="344">
        <v>21000</v>
      </c>
      <c r="E6295" s="502">
        <v>14768.7</v>
      </c>
      <c r="F6295" s="499"/>
      <c r="G6295" s="344">
        <v>70.32714285714286</v>
      </c>
    </row>
    <row r="6296" spans="1:7" hidden="1" x14ac:dyDescent="0.25">
      <c r="A6296" s="345" t="s">
        <v>3185</v>
      </c>
      <c r="B6296" s="345" t="s">
        <v>316</v>
      </c>
      <c r="C6296" s="346" t="s">
        <v>421</v>
      </c>
      <c r="D6296" s="347">
        <v>21000</v>
      </c>
      <c r="E6296" s="503">
        <v>14768.7</v>
      </c>
      <c r="F6296" s="499"/>
      <c r="G6296" s="347">
        <v>70.32714285714286</v>
      </c>
    </row>
    <row r="6297" spans="1:7" hidden="1" x14ac:dyDescent="0.25">
      <c r="A6297" s="342" t="s">
        <v>324</v>
      </c>
      <c r="B6297" s="342" t="s">
        <v>429</v>
      </c>
      <c r="C6297" s="343" t="s">
        <v>110</v>
      </c>
      <c r="D6297" s="344">
        <v>26987.5</v>
      </c>
      <c r="E6297" s="502">
        <v>1325</v>
      </c>
      <c r="F6297" s="499"/>
      <c r="G6297" s="344">
        <v>4.9096804075961096</v>
      </c>
    </row>
    <row r="6298" spans="1:7" hidden="1" x14ac:dyDescent="0.25">
      <c r="A6298" s="345" t="s">
        <v>3186</v>
      </c>
      <c r="B6298" s="345" t="s">
        <v>431</v>
      </c>
      <c r="C6298" s="346" t="s">
        <v>160</v>
      </c>
      <c r="D6298" s="347">
        <v>25000</v>
      </c>
      <c r="E6298" s="503">
        <v>0</v>
      </c>
      <c r="F6298" s="499"/>
      <c r="G6298" s="347">
        <v>0</v>
      </c>
    </row>
    <row r="6299" spans="1:7" hidden="1" x14ac:dyDescent="0.25">
      <c r="A6299" s="345" t="s">
        <v>3187</v>
      </c>
      <c r="B6299" s="345" t="s">
        <v>304</v>
      </c>
      <c r="C6299" s="346" t="s">
        <v>3188</v>
      </c>
      <c r="D6299" s="347">
        <v>1987.5</v>
      </c>
      <c r="E6299" s="503">
        <v>1325</v>
      </c>
      <c r="F6299" s="499"/>
      <c r="G6299" s="347">
        <v>66.666666666666671</v>
      </c>
    </row>
    <row r="6300" spans="1:7" hidden="1" x14ac:dyDescent="0.25">
      <c r="A6300" s="342" t="s">
        <v>324</v>
      </c>
      <c r="B6300" s="342" t="s">
        <v>401</v>
      </c>
      <c r="C6300" s="343" t="s">
        <v>104</v>
      </c>
      <c r="D6300" s="344">
        <v>16700</v>
      </c>
      <c r="E6300" s="502">
        <v>17100</v>
      </c>
      <c r="F6300" s="499"/>
      <c r="G6300" s="344">
        <v>102.39520958083833</v>
      </c>
    </row>
    <row r="6301" spans="1:7" hidden="1" x14ac:dyDescent="0.25">
      <c r="A6301" s="345" t="s">
        <v>3189</v>
      </c>
      <c r="B6301" s="345" t="s">
        <v>310</v>
      </c>
      <c r="C6301" s="346" t="s">
        <v>163</v>
      </c>
      <c r="D6301" s="347">
        <v>16700</v>
      </c>
      <c r="E6301" s="503">
        <v>17100</v>
      </c>
      <c r="F6301" s="499"/>
      <c r="G6301" s="347">
        <v>102.39520958083833</v>
      </c>
    </row>
    <row r="6302" spans="1:7" hidden="1" x14ac:dyDescent="0.25">
      <c r="A6302" s="336" t="s">
        <v>352</v>
      </c>
      <c r="B6302" s="336" t="s">
        <v>634</v>
      </c>
      <c r="C6302" s="337" t="s">
        <v>635</v>
      </c>
      <c r="D6302" s="338">
        <v>85800</v>
      </c>
      <c r="E6302" s="498">
        <v>35845</v>
      </c>
      <c r="F6302" s="499"/>
      <c r="G6302" s="338">
        <v>41.777389277389275</v>
      </c>
    </row>
    <row r="6303" spans="1:7" hidden="1" x14ac:dyDescent="0.25">
      <c r="A6303" s="339" t="s">
        <v>324</v>
      </c>
      <c r="B6303" s="339" t="s">
        <v>354</v>
      </c>
      <c r="C6303" s="340" t="s">
        <v>24</v>
      </c>
      <c r="D6303" s="341">
        <v>85800</v>
      </c>
      <c r="E6303" s="506">
        <v>35845</v>
      </c>
      <c r="F6303" s="499"/>
      <c r="G6303" s="341">
        <v>41.777389277389275</v>
      </c>
    </row>
    <row r="6304" spans="1:7" hidden="1" x14ac:dyDescent="0.25">
      <c r="A6304" s="342" t="s">
        <v>324</v>
      </c>
      <c r="B6304" s="342" t="s">
        <v>366</v>
      </c>
      <c r="C6304" s="343" t="s">
        <v>38</v>
      </c>
      <c r="D6304" s="344">
        <v>85800</v>
      </c>
      <c r="E6304" s="502">
        <v>35845</v>
      </c>
      <c r="F6304" s="499"/>
      <c r="G6304" s="344">
        <v>41.777389277389275</v>
      </c>
    </row>
    <row r="6305" spans="1:7" hidden="1" x14ac:dyDescent="0.25">
      <c r="A6305" s="342" t="s">
        <v>324</v>
      </c>
      <c r="B6305" s="342" t="s">
        <v>367</v>
      </c>
      <c r="C6305" s="343" t="s">
        <v>138</v>
      </c>
      <c r="D6305" s="344">
        <v>800</v>
      </c>
      <c r="E6305" s="502">
        <v>4000</v>
      </c>
      <c r="F6305" s="499"/>
      <c r="G6305" s="344">
        <v>500</v>
      </c>
    </row>
    <row r="6306" spans="1:7" hidden="1" x14ac:dyDescent="0.25">
      <c r="A6306" s="345" t="s">
        <v>3190</v>
      </c>
      <c r="B6306" s="345" t="s">
        <v>300</v>
      </c>
      <c r="C6306" s="346" t="s">
        <v>87</v>
      </c>
      <c r="D6306" s="347">
        <v>800</v>
      </c>
      <c r="E6306" s="503">
        <v>4000</v>
      </c>
      <c r="F6306" s="499"/>
      <c r="G6306" s="347">
        <v>500</v>
      </c>
    </row>
    <row r="6307" spans="1:7" hidden="1" x14ac:dyDescent="0.25">
      <c r="A6307" s="342" t="s">
        <v>324</v>
      </c>
      <c r="B6307" s="342" t="s">
        <v>429</v>
      </c>
      <c r="C6307" s="343" t="s">
        <v>110</v>
      </c>
      <c r="D6307" s="344">
        <v>30000</v>
      </c>
      <c r="E6307" s="502">
        <v>19875</v>
      </c>
      <c r="F6307" s="499"/>
      <c r="G6307" s="344">
        <v>66.25</v>
      </c>
    </row>
    <row r="6308" spans="1:7" hidden="1" x14ac:dyDescent="0.25">
      <c r="A6308" s="345" t="s">
        <v>3191</v>
      </c>
      <c r="B6308" s="345" t="s">
        <v>431</v>
      </c>
      <c r="C6308" s="346" t="s">
        <v>160</v>
      </c>
      <c r="D6308" s="347">
        <v>30000</v>
      </c>
      <c r="E6308" s="503">
        <v>19875</v>
      </c>
      <c r="F6308" s="499"/>
      <c r="G6308" s="347">
        <v>66.25</v>
      </c>
    </row>
    <row r="6309" spans="1:7" hidden="1" x14ac:dyDescent="0.25">
      <c r="A6309" s="342" t="s">
        <v>324</v>
      </c>
      <c r="B6309" s="342" t="s">
        <v>401</v>
      </c>
      <c r="C6309" s="343" t="s">
        <v>104</v>
      </c>
      <c r="D6309" s="344">
        <v>55000</v>
      </c>
      <c r="E6309" s="502">
        <v>11970</v>
      </c>
      <c r="F6309" s="499"/>
      <c r="G6309" s="344">
        <v>21.763636363636362</v>
      </c>
    </row>
    <row r="6310" spans="1:7" hidden="1" x14ac:dyDescent="0.25">
      <c r="A6310" s="345" t="s">
        <v>3192</v>
      </c>
      <c r="B6310" s="345" t="s">
        <v>296</v>
      </c>
      <c r="C6310" s="346" t="s">
        <v>104</v>
      </c>
      <c r="D6310" s="347">
        <v>55000</v>
      </c>
      <c r="E6310" s="503">
        <v>11970</v>
      </c>
      <c r="F6310" s="499"/>
      <c r="G6310" s="347">
        <v>21.763636363636362</v>
      </c>
    </row>
    <row r="6311" spans="1:7" hidden="1" x14ac:dyDescent="0.25">
      <c r="A6311" s="336" t="s">
        <v>352</v>
      </c>
      <c r="B6311" s="336" t="s">
        <v>657</v>
      </c>
      <c r="C6311" s="337" t="s">
        <v>658</v>
      </c>
      <c r="D6311" s="338">
        <v>43835</v>
      </c>
      <c r="E6311" s="498">
        <v>54531.28</v>
      </c>
      <c r="F6311" s="499"/>
      <c r="G6311" s="338">
        <v>124.40123189232348</v>
      </c>
    </row>
    <row r="6312" spans="1:7" hidden="1" x14ac:dyDescent="0.25">
      <c r="A6312" s="339" t="s">
        <v>324</v>
      </c>
      <c r="B6312" s="339" t="s">
        <v>354</v>
      </c>
      <c r="C6312" s="340" t="s">
        <v>24</v>
      </c>
      <c r="D6312" s="341">
        <v>43835</v>
      </c>
      <c r="E6312" s="506">
        <v>54531.28</v>
      </c>
      <c r="F6312" s="499"/>
      <c r="G6312" s="341">
        <v>124.40123189232348</v>
      </c>
    </row>
    <row r="6313" spans="1:7" hidden="1" x14ac:dyDescent="0.25">
      <c r="A6313" s="342" t="s">
        <v>324</v>
      </c>
      <c r="B6313" s="342" t="s">
        <v>366</v>
      </c>
      <c r="C6313" s="343" t="s">
        <v>38</v>
      </c>
      <c r="D6313" s="344">
        <v>43835</v>
      </c>
      <c r="E6313" s="502">
        <v>54531.28</v>
      </c>
      <c r="F6313" s="499"/>
      <c r="G6313" s="344">
        <v>124.40123189232348</v>
      </c>
    </row>
    <row r="6314" spans="1:7" hidden="1" x14ac:dyDescent="0.25">
      <c r="A6314" s="342" t="s">
        <v>324</v>
      </c>
      <c r="B6314" s="342" t="s">
        <v>429</v>
      </c>
      <c r="C6314" s="343" t="s">
        <v>110</v>
      </c>
      <c r="D6314" s="344">
        <v>15000</v>
      </c>
      <c r="E6314" s="502">
        <v>0</v>
      </c>
      <c r="F6314" s="499"/>
      <c r="G6314" s="344">
        <v>0</v>
      </c>
    </row>
    <row r="6315" spans="1:7" hidden="1" x14ac:dyDescent="0.25">
      <c r="A6315" s="345" t="s">
        <v>3193</v>
      </c>
      <c r="B6315" s="345" t="s">
        <v>431</v>
      </c>
      <c r="C6315" s="346" t="s">
        <v>160</v>
      </c>
      <c r="D6315" s="347">
        <v>15000</v>
      </c>
      <c r="E6315" s="503">
        <v>0</v>
      </c>
      <c r="F6315" s="499"/>
      <c r="G6315" s="347">
        <v>0</v>
      </c>
    </row>
    <row r="6316" spans="1:7" hidden="1" x14ac:dyDescent="0.25">
      <c r="A6316" s="342" t="s">
        <v>324</v>
      </c>
      <c r="B6316" s="342" t="s">
        <v>401</v>
      </c>
      <c r="C6316" s="343" t="s">
        <v>104</v>
      </c>
      <c r="D6316" s="344">
        <v>28835</v>
      </c>
      <c r="E6316" s="502">
        <v>54531.28</v>
      </c>
      <c r="F6316" s="499"/>
      <c r="G6316" s="344">
        <v>189.11489509276922</v>
      </c>
    </row>
    <row r="6317" spans="1:7" hidden="1" x14ac:dyDescent="0.25">
      <c r="A6317" s="345" t="s">
        <v>3194</v>
      </c>
      <c r="B6317" s="345" t="s">
        <v>296</v>
      </c>
      <c r="C6317" s="346" t="s">
        <v>104</v>
      </c>
      <c r="D6317" s="347">
        <v>28835</v>
      </c>
      <c r="E6317" s="503">
        <v>54531.28</v>
      </c>
      <c r="F6317" s="499"/>
      <c r="G6317" s="347">
        <v>189.11489509276922</v>
      </c>
    </row>
    <row r="6318" spans="1:7" hidden="1" x14ac:dyDescent="0.25">
      <c r="A6318" s="336" t="s">
        <v>352</v>
      </c>
      <c r="B6318" s="336" t="s">
        <v>676</v>
      </c>
      <c r="C6318" s="337" t="s">
        <v>677</v>
      </c>
      <c r="D6318" s="338">
        <v>2800</v>
      </c>
      <c r="E6318" s="498">
        <v>313.35000000000002</v>
      </c>
      <c r="F6318" s="499"/>
      <c r="G6318" s="338">
        <v>11.191071428571428</v>
      </c>
    </row>
    <row r="6319" spans="1:7" hidden="1" x14ac:dyDescent="0.25">
      <c r="A6319" s="339" t="s">
        <v>324</v>
      </c>
      <c r="B6319" s="339" t="s">
        <v>354</v>
      </c>
      <c r="C6319" s="340" t="s">
        <v>24</v>
      </c>
      <c r="D6319" s="341">
        <v>2800</v>
      </c>
      <c r="E6319" s="506">
        <v>313.35000000000002</v>
      </c>
      <c r="F6319" s="499"/>
      <c r="G6319" s="341">
        <v>11.191071428571428</v>
      </c>
    </row>
    <row r="6320" spans="1:7" hidden="1" x14ac:dyDescent="0.25">
      <c r="A6320" s="342" t="s">
        <v>324</v>
      </c>
      <c r="B6320" s="342" t="s">
        <v>366</v>
      </c>
      <c r="C6320" s="343" t="s">
        <v>38</v>
      </c>
      <c r="D6320" s="344">
        <v>2800</v>
      </c>
      <c r="E6320" s="502">
        <v>313.35000000000002</v>
      </c>
      <c r="F6320" s="499"/>
      <c r="G6320" s="344">
        <v>11.191071428571428</v>
      </c>
    </row>
    <row r="6321" spans="1:7" hidden="1" x14ac:dyDescent="0.25">
      <c r="A6321" s="342" t="s">
        <v>324</v>
      </c>
      <c r="B6321" s="342" t="s">
        <v>367</v>
      </c>
      <c r="C6321" s="343" t="s">
        <v>138</v>
      </c>
      <c r="D6321" s="344">
        <v>0</v>
      </c>
      <c r="E6321" s="502">
        <v>0</v>
      </c>
      <c r="F6321" s="499"/>
      <c r="G6321" s="344">
        <v>0</v>
      </c>
    </row>
    <row r="6322" spans="1:7" hidden="1" x14ac:dyDescent="0.25">
      <c r="A6322" s="345" t="s">
        <v>3195</v>
      </c>
      <c r="B6322" s="345" t="s">
        <v>300</v>
      </c>
      <c r="C6322" s="346" t="s">
        <v>87</v>
      </c>
      <c r="D6322" s="347">
        <v>0</v>
      </c>
      <c r="E6322" s="503">
        <v>0</v>
      </c>
      <c r="F6322" s="499"/>
      <c r="G6322" s="347">
        <v>0</v>
      </c>
    </row>
    <row r="6323" spans="1:7" hidden="1" x14ac:dyDescent="0.25">
      <c r="A6323" s="342" t="s">
        <v>324</v>
      </c>
      <c r="B6323" s="342" t="s">
        <v>419</v>
      </c>
      <c r="C6323" s="343" t="s">
        <v>108</v>
      </c>
      <c r="D6323" s="344">
        <v>2800</v>
      </c>
      <c r="E6323" s="502">
        <v>313.35000000000002</v>
      </c>
      <c r="F6323" s="499"/>
      <c r="G6323" s="344">
        <v>11.191071428571428</v>
      </c>
    </row>
    <row r="6324" spans="1:7" hidden="1" x14ac:dyDescent="0.25">
      <c r="A6324" s="345" t="s">
        <v>3196</v>
      </c>
      <c r="B6324" s="345" t="s">
        <v>303</v>
      </c>
      <c r="C6324" s="346" t="s">
        <v>975</v>
      </c>
      <c r="D6324" s="347">
        <v>2800</v>
      </c>
      <c r="E6324" s="503">
        <v>313.35000000000002</v>
      </c>
      <c r="F6324" s="499"/>
      <c r="G6324" s="347">
        <v>11.191071428571428</v>
      </c>
    </row>
    <row r="6325" spans="1:7" hidden="1" x14ac:dyDescent="0.25">
      <c r="A6325" s="336" t="s">
        <v>352</v>
      </c>
      <c r="B6325" s="336" t="s">
        <v>710</v>
      </c>
      <c r="C6325" s="337" t="s">
        <v>711</v>
      </c>
      <c r="D6325" s="338">
        <v>195636</v>
      </c>
      <c r="E6325" s="498">
        <v>95034.94</v>
      </c>
      <c r="F6325" s="499"/>
      <c r="G6325" s="338">
        <v>48.577429511950768</v>
      </c>
    </row>
    <row r="6326" spans="1:7" hidden="1" x14ac:dyDescent="0.25">
      <c r="A6326" s="339" t="s">
        <v>324</v>
      </c>
      <c r="B6326" s="339" t="s">
        <v>354</v>
      </c>
      <c r="C6326" s="340" t="s">
        <v>24</v>
      </c>
      <c r="D6326" s="341">
        <v>195636</v>
      </c>
      <c r="E6326" s="506">
        <v>95034.94</v>
      </c>
      <c r="F6326" s="499"/>
      <c r="G6326" s="341">
        <v>48.577429511950768</v>
      </c>
    </row>
    <row r="6327" spans="1:7" hidden="1" x14ac:dyDescent="0.25">
      <c r="A6327" s="342" t="s">
        <v>324</v>
      </c>
      <c r="B6327" s="342" t="s">
        <v>366</v>
      </c>
      <c r="C6327" s="343" t="s">
        <v>38</v>
      </c>
      <c r="D6327" s="344">
        <v>195636</v>
      </c>
      <c r="E6327" s="502">
        <v>95034.94</v>
      </c>
      <c r="F6327" s="499"/>
      <c r="G6327" s="344">
        <v>48.577429511950768</v>
      </c>
    </row>
    <row r="6328" spans="1:7" hidden="1" x14ac:dyDescent="0.25">
      <c r="A6328" s="342" t="s">
        <v>324</v>
      </c>
      <c r="B6328" s="342" t="s">
        <v>419</v>
      </c>
      <c r="C6328" s="343" t="s">
        <v>108</v>
      </c>
      <c r="D6328" s="344">
        <v>10908</v>
      </c>
      <c r="E6328" s="502">
        <v>13847.44</v>
      </c>
      <c r="F6328" s="499"/>
      <c r="G6328" s="344">
        <v>126.94756142280895</v>
      </c>
    </row>
    <row r="6329" spans="1:7" hidden="1" x14ac:dyDescent="0.25">
      <c r="A6329" s="345" t="s">
        <v>3197</v>
      </c>
      <c r="B6329" s="345" t="s">
        <v>316</v>
      </c>
      <c r="C6329" s="346" t="s">
        <v>421</v>
      </c>
      <c r="D6329" s="347">
        <v>10908</v>
      </c>
      <c r="E6329" s="503">
        <v>13847.44</v>
      </c>
      <c r="F6329" s="499"/>
      <c r="G6329" s="347">
        <v>126.94756142280895</v>
      </c>
    </row>
    <row r="6330" spans="1:7" hidden="1" x14ac:dyDescent="0.25">
      <c r="A6330" s="342" t="s">
        <v>324</v>
      </c>
      <c r="B6330" s="342" t="s">
        <v>429</v>
      </c>
      <c r="C6330" s="343" t="s">
        <v>110</v>
      </c>
      <c r="D6330" s="344">
        <v>0</v>
      </c>
      <c r="E6330" s="502">
        <v>0</v>
      </c>
      <c r="F6330" s="499"/>
      <c r="G6330" s="344">
        <v>0</v>
      </c>
    </row>
    <row r="6331" spans="1:7" hidden="1" x14ac:dyDescent="0.25">
      <c r="A6331" s="345" t="s">
        <v>3198</v>
      </c>
      <c r="B6331" s="345" t="s">
        <v>439</v>
      </c>
      <c r="C6331" s="346" t="s">
        <v>100</v>
      </c>
      <c r="D6331" s="347">
        <v>0</v>
      </c>
      <c r="E6331" s="503">
        <v>0</v>
      </c>
      <c r="F6331" s="499"/>
      <c r="G6331" s="347">
        <v>0</v>
      </c>
    </row>
    <row r="6332" spans="1:7" hidden="1" x14ac:dyDescent="0.25">
      <c r="A6332" s="342" t="s">
        <v>324</v>
      </c>
      <c r="B6332" s="342" t="s">
        <v>401</v>
      </c>
      <c r="C6332" s="343" t="s">
        <v>104</v>
      </c>
      <c r="D6332" s="344">
        <v>184728</v>
      </c>
      <c r="E6332" s="502">
        <v>81187.5</v>
      </c>
      <c r="F6332" s="499"/>
      <c r="G6332" s="344">
        <v>43.949753150578147</v>
      </c>
    </row>
    <row r="6333" spans="1:7" hidden="1" x14ac:dyDescent="0.25">
      <c r="A6333" s="345" t="s">
        <v>3199</v>
      </c>
      <c r="B6333" s="345" t="s">
        <v>310</v>
      </c>
      <c r="C6333" s="346" t="s">
        <v>163</v>
      </c>
      <c r="D6333" s="347">
        <v>15000</v>
      </c>
      <c r="E6333" s="503">
        <v>15690</v>
      </c>
      <c r="F6333" s="499"/>
      <c r="G6333" s="347">
        <v>104.6</v>
      </c>
    </row>
    <row r="6334" spans="1:7" hidden="1" x14ac:dyDescent="0.25">
      <c r="A6334" s="345" t="s">
        <v>3200</v>
      </c>
      <c r="B6334" s="345" t="s">
        <v>296</v>
      </c>
      <c r="C6334" s="346" t="s">
        <v>104</v>
      </c>
      <c r="D6334" s="347">
        <v>169728</v>
      </c>
      <c r="E6334" s="503">
        <v>65497.5</v>
      </c>
      <c r="F6334" s="499"/>
      <c r="G6334" s="347">
        <v>38.589684671945705</v>
      </c>
    </row>
    <row r="6335" spans="1:7" hidden="1" x14ac:dyDescent="0.25">
      <c r="A6335" s="336" t="s">
        <v>352</v>
      </c>
      <c r="B6335" s="336" t="s">
        <v>732</v>
      </c>
      <c r="C6335" s="337" t="s">
        <v>733</v>
      </c>
      <c r="D6335" s="338">
        <v>33900</v>
      </c>
      <c r="E6335" s="498">
        <v>73649.600000000006</v>
      </c>
      <c r="F6335" s="499"/>
      <c r="G6335" s="338">
        <v>217.25545722713863</v>
      </c>
    </row>
    <row r="6336" spans="1:7" hidden="1" x14ac:dyDescent="0.25">
      <c r="A6336" s="339" t="s">
        <v>324</v>
      </c>
      <c r="B6336" s="339" t="s">
        <v>354</v>
      </c>
      <c r="C6336" s="340" t="s">
        <v>24</v>
      </c>
      <c r="D6336" s="341">
        <v>33900</v>
      </c>
      <c r="E6336" s="506">
        <v>73649.600000000006</v>
      </c>
      <c r="F6336" s="499"/>
      <c r="G6336" s="341">
        <v>217.25545722713863</v>
      </c>
    </row>
    <row r="6337" spans="1:7" hidden="1" x14ac:dyDescent="0.25">
      <c r="A6337" s="342" t="s">
        <v>324</v>
      </c>
      <c r="B6337" s="342" t="s">
        <v>366</v>
      </c>
      <c r="C6337" s="343" t="s">
        <v>38</v>
      </c>
      <c r="D6337" s="344">
        <v>33400</v>
      </c>
      <c r="E6337" s="502">
        <v>73649.600000000006</v>
      </c>
      <c r="F6337" s="499"/>
      <c r="G6337" s="344">
        <v>220.50778443113774</v>
      </c>
    </row>
    <row r="6338" spans="1:7" hidden="1" x14ac:dyDescent="0.25">
      <c r="A6338" s="342" t="s">
        <v>324</v>
      </c>
      <c r="B6338" s="342" t="s">
        <v>419</v>
      </c>
      <c r="C6338" s="343" t="s">
        <v>108</v>
      </c>
      <c r="D6338" s="344">
        <v>2000</v>
      </c>
      <c r="E6338" s="502">
        <v>9424.4</v>
      </c>
      <c r="F6338" s="499"/>
      <c r="G6338" s="344">
        <v>471.22</v>
      </c>
    </row>
    <row r="6339" spans="1:7" hidden="1" x14ac:dyDescent="0.25">
      <c r="A6339" s="345" t="s">
        <v>3201</v>
      </c>
      <c r="B6339" s="345" t="s">
        <v>316</v>
      </c>
      <c r="C6339" s="346" t="s">
        <v>421</v>
      </c>
      <c r="D6339" s="347">
        <v>0</v>
      </c>
      <c r="E6339" s="503">
        <v>4447.8999999999996</v>
      </c>
      <c r="F6339" s="499"/>
      <c r="G6339" s="347">
        <v>0</v>
      </c>
    </row>
    <row r="6340" spans="1:7" hidden="1" x14ac:dyDescent="0.25">
      <c r="A6340" s="345" t="s">
        <v>3202</v>
      </c>
      <c r="B6340" s="345" t="s">
        <v>303</v>
      </c>
      <c r="C6340" s="346" t="s">
        <v>975</v>
      </c>
      <c r="D6340" s="347">
        <v>2000</v>
      </c>
      <c r="E6340" s="503">
        <v>0</v>
      </c>
      <c r="F6340" s="499"/>
      <c r="G6340" s="347">
        <v>0</v>
      </c>
    </row>
    <row r="6341" spans="1:7" hidden="1" x14ac:dyDescent="0.25">
      <c r="A6341" s="345" t="s">
        <v>3203</v>
      </c>
      <c r="B6341" s="345" t="s">
        <v>318</v>
      </c>
      <c r="C6341" s="346" t="s">
        <v>425</v>
      </c>
      <c r="D6341" s="347">
        <v>0</v>
      </c>
      <c r="E6341" s="503">
        <v>4976.5</v>
      </c>
      <c r="F6341" s="499"/>
      <c r="G6341" s="347">
        <v>0</v>
      </c>
    </row>
    <row r="6342" spans="1:7" hidden="1" x14ac:dyDescent="0.25">
      <c r="A6342" s="342" t="s">
        <v>324</v>
      </c>
      <c r="B6342" s="342" t="s">
        <v>429</v>
      </c>
      <c r="C6342" s="343" t="s">
        <v>110</v>
      </c>
      <c r="D6342" s="344">
        <v>19400</v>
      </c>
      <c r="E6342" s="502">
        <v>12564.5</v>
      </c>
      <c r="F6342" s="499"/>
      <c r="G6342" s="344">
        <v>64.765463917525778</v>
      </c>
    </row>
    <row r="6343" spans="1:7" hidden="1" x14ac:dyDescent="0.25">
      <c r="A6343" s="345" t="s">
        <v>3204</v>
      </c>
      <c r="B6343" s="345" t="s">
        <v>431</v>
      </c>
      <c r="C6343" s="346" t="s">
        <v>160</v>
      </c>
      <c r="D6343" s="347">
        <v>2000</v>
      </c>
      <c r="E6343" s="503">
        <v>0</v>
      </c>
      <c r="F6343" s="499"/>
      <c r="G6343" s="347">
        <v>0</v>
      </c>
    </row>
    <row r="6344" spans="1:7" hidden="1" x14ac:dyDescent="0.25">
      <c r="A6344" s="345" t="s">
        <v>3205</v>
      </c>
      <c r="B6344" s="345" t="s">
        <v>304</v>
      </c>
      <c r="C6344" s="346" t="s">
        <v>1083</v>
      </c>
      <c r="D6344" s="347">
        <v>8000</v>
      </c>
      <c r="E6344" s="503">
        <v>7643.75</v>
      </c>
      <c r="F6344" s="499"/>
      <c r="G6344" s="347">
        <v>95.546875</v>
      </c>
    </row>
    <row r="6345" spans="1:7" hidden="1" x14ac:dyDescent="0.25">
      <c r="A6345" s="345" t="s">
        <v>3206</v>
      </c>
      <c r="B6345" s="345" t="s">
        <v>433</v>
      </c>
      <c r="C6345" s="346" t="s">
        <v>95</v>
      </c>
      <c r="D6345" s="347">
        <v>1000</v>
      </c>
      <c r="E6345" s="503">
        <v>0</v>
      </c>
      <c r="F6345" s="499"/>
      <c r="G6345" s="347">
        <v>0</v>
      </c>
    </row>
    <row r="6346" spans="1:7" hidden="1" x14ac:dyDescent="0.25">
      <c r="A6346" s="345" t="s">
        <v>3207</v>
      </c>
      <c r="B6346" s="345" t="s">
        <v>466</v>
      </c>
      <c r="C6346" s="346" t="s">
        <v>96</v>
      </c>
      <c r="D6346" s="347">
        <v>400</v>
      </c>
      <c r="E6346" s="503">
        <v>400</v>
      </c>
      <c r="F6346" s="499"/>
      <c r="G6346" s="347">
        <v>100</v>
      </c>
    </row>
    <row r="6347" spans="1:7" hidden="1" x14ac:dyDescent="0.25">
      <c r="A6347" s="345" t="s">
        <v>3208</v>
      </c>
      <c r="B6347" s="345" t="s">
        <v>436</v>
      </c>
      <c r="C6347" s="346" t="s">
        <v>98</v>
      </c>
      <c r="D6347" s="347">
        <v>0</v>
      </c>
      <c r="E6347" s="503">
        <v>0</v>
      </c>
      <c r="F6347" s="499"/>
      <c r="G6347" s="347">
        <v>0</v>
      </c>
    </row>
    <row r="6348" spans="1:7" hidden="1" x14ac:dyDescent="0.25">
      <c r="A6348" s="345" t="s">
        <v>3209</v>
      </c>
      <c r="B6348" s="345" t="s">
        <v>302</v>
      </c>
      <c r="C6348" s="346" t="s">
        <v>99</v>
      </c>
      <c r="D6348" s="347">
        <v>1000</v>
      </c>
      <c r="E6348" s="503">
        <v>1839.48</v>
      </c>
      <c r="F6348" s="499"/>
      <c r="G6348" s="347">
        <v>183.94800000000001</v>
      </c>
    </row>
    <row r="6349" spans="1:7" hidden="1" x14ac:dyDescent="0.25">
      <c r="A6349" s="345" t="s">
        <v>3210</v>
      </c>
      <c r="B6349" s="345" t="s">
        <v>439</v>
      </c>
      <c r="C6349" s="346" t="s">
        <v>100</v>
      </c>
      <c r="D6349" s="347">
        <v>7000</v>
      </c>
      <c r="E6349" s="503">
        <v>2681.27</v>
      </c>
      <c r="F6349" s="499"/>
      <c r="G6349" s="347">
        <v>38.30385714285714</v>
      </c>
    </row>
    <row r="6350" spans="1:7" hidden="1" x14ac:dyDescent="0.25">
      <c r="A6350" s="342" t="s">
        <v>324</v>
      </c>
      <c r="B6350" s="342" t="s">
        <v>401</v>
      </c>
      <c r="C6350" s="343" t="s">
        <v>104</v>
      </c>
      <c r="D6350" s="344">
        <v>12000</v>
      </c>
      <c r="E6350" s="502">
        <v>51660.7</v>
      </c>
      <c r="F6350" s="499"/>
      <c r="G6350" s="344">
        <v>430.50583333333333</v>
      </c>
    </row>
    <row r="6351" spans="1:7" hidden="1" x14ac:dyDescent="0.25">
      <c r="A6351" s="345" t="s">
        <v>3211</v>
      </c>
      <c r="B6351" s="345" t="s">
        <v>310</v>
      </c>
      <c r="C6351" s="346" t="s">
        <v>163</v>
      </c>
      <c r="D6351" s="347">
        <v>12000</v>
      </c>
      <c r="E6351" s="503">
        <v>0</v>
      </c>
      <c r="F6351" s="499"/>
      <c r="G6351" s="347">
        <v>0</v>
      </c>
    </row>
    <row r="6352" spans="1:7" hidden="1" x14ac:dyDescent="0.25">
      <c r="A6352" s="345" t="s">
        <v>3212</v>
      </c>
      <c r="B6352" s="345" t="s">
        <v>296</v>
      </c>
      <c r="C6352" s="346" t="s">
        <v>104</v>
      </c>
      <c r="D6352" s="347">
        <v>0</v>
      </c>
      <c r="E6352" s="503">
        <v>51660.7</v>
      </c>
      <c r="F6352" s="499"/>
      <c r="G6352" s="347">
        <v>0</v>
      </c>
    </row>
    <row r="6353" spans="1:7" hidden="1" x14ac:dyDescent="0.25">
      <c r="A6353" s="342" t="s">
        <v>324</v>
      </c>
      <c r="B6353" s="342" t="s">
        <v>447</v>
      </c>
      <c r="C6353" s="343" t="s">
        <v>164</v>
      </c>
      <c r="D6353" s="344">
        <v>500</v>
      </c>
      <c r="E6353" s="502">
        <v>0</v>
      </c>
      <c r="F6353" s="499"/>
      <c r="G6353" s="344">
        <v>0</v>
      </c>
    </row>
    <row r="6354" spans="1:7" hidden="1" x14ac:dyDescent="0.25">
      <c r="A6354" s="342" t="s">
        <v>324</v>
      </c>
      <c r="B6354" s="342" t="s">
        <v>448</v>
      </c>
      <c r="C6354" s="343" t="s">
        <v>190</v>
      </c>
      <c r="D6354" s="344">
        <v>500</v>
      </c>
      <c r="E6354" s="502">
        <v>0</v>
      </c>
      <c r="F6354" s="499"/>
      <c r="G6354" s="344">
        <v>0</v>
      </c>
    </row>
    <row r="6355" spans="1:7" hidden="1" x14ac:dyDescent="0.25">
      <c r="A6355" s="345" t="s">
        <v>3213</v>
      </c>
      <c r="B6355" s="345" t="s">
        <v>293</v>
      </c>
      <c r="C6355" s="346" t="s">
        <v>450</v>
      </c>
      <c r="D6355" s="347">
        <v>500</v>
      </c>
      <c r="E6355" s="503">
        <v>0</v>
      </c>
      <c r="F6355" s="499"/>
      <c r="G6355" s="347">
        <v>0</v>
      </c>
    </row>
    <row r="6356" spans="1:7" hidden="1" x14ac:dyDescent="0.25">
      <c r="A6356" s="336" t="s">
        <v>352</v>
      </c>
      <c r="B6356" s="336" t="s">
        <v>754</v>
      </c>
      <c r="C6356" s="337" t="s">
        <v>755</v>
      </c>
      <c r="D6356" s="338">
        <v>20000</v>
      </c>
      <c r="E6356" s="498">
        <v>20830.400000000001</v>
      </c>
      <c r="F6356" s="499"/>
      <c r="G6356" s="338">
        <v>104.152</v>
      </c>
    </row>
    <row r="6357" spans="1:7" hidden="1" x14ac:dyDescent="0.25">
      <c r="A6357" s="339" t="s">
        <v>324</v>
      </c>
      <c r="B6357" s="339" t="s">
        <v>354</v>
      </c>
      <c r="C6357" s="340" t="s">
        <v>24</v>
      </c>
      <c r="D6357" s="341">
        <v>20000</v>
      </c>
      <c r="E6357" s="506">
        <v>20830.400000000001</v>
      </c>
      <c r="F6357" s="499"/>
      <c r="G6357" s="341">
        <v>104.152</v>
      </c>
    </row>
    <row r="6358" spans="1:7" hidden="1" x14ac:dyDescent="0.25">
      <c r="A6358" s="342" t="s">
        <v>324</v>
      </c>
      <c r="B6358" s="342" t="s">
        <v>366</v>
      </c>
      <c r="C6358" s="343" t="s">
        <v>38</v>
      </c>
      <c r="D6358" s="344">
        <v>20000</v>
      </c>
      <c r="E6358" s="502">
        <v>20830.400000000001</v>
      </c>
      <c r="F6358" s="499"/>
      <c r="G6358" s="344">
        <v>104.152</v>
      </c>
    </row>
    <row r="6359" spans="1:7" hidden="1" x14ac:dyDescent="0.25">
      <c r="A6359" s="342" t="s">
        <v>324</v>
      </c>
      <c r="B6359" s="342" t="s">
        <v>367</v>
      </c>
      <c r="C6359" s="343" t="s">
        <v>138</v>
      </c>
      <c r="D6359" s="344">
        <v>0</v>
      </c>
      <c r="E6359" s="502">
        <v>0</v>
      </c>
      <c r="F6359" s="499"/>
      <c r="G6359" s="344">
        <v>0</v>
      </c>
    </row>
    <row r="6360" spans="1:7" hidden="1" x14ac:dyDescent="0.25">
      <c r="A6360" s="345" t="s">
        <v>3214</v>
      </c>
      <c r="B6360" s="345" t="s">
        <v>300</v>
      </c>
      <c r="C6360" s="346" t="s">
        <v>87</v>
      </c>
      <c r="D6360" s="347">
        <v>0</v>
      </c>
      <c r="E6360" s="503">
        <v>0</v>
      </c>
      <c r="F6360" s="499"/>
      <c r="G6360" s="347">
        <v>0</v>
      </c>
    </row>
    <row r="6361" spans="1:7" hidden="1" x14ac:dyDescent="0.25">
      <c r="A6361" s="342" t="s">
        <v>324</v>
      </c>
      <c r="B6361" s="342" t="s">
        <v>429</v>
      </c>
      <c r="C6361" s="343" t="s">
        <v>110</v>
      </c>
      <c r="D6361" s="344">
        <v>11000</v>
      </c>
      <c r="E6361" s="502">
        <v>11500.4</v>
      </c>
      <c r="F6361" s="499"/>
      <c r="G6361" s="344">
        <v>104.54909090909091</v>
      </c>
    </row>
    <row r="6362" spans="1:7" hidden="1" x14ac:dyDescent="0.25">
      <c r="A6362" s="345" t="s">
        <v>3215</v>
      </c>
      <c r="B6362" s="345" t="s">
        <v>431</v>
      </c>
      <c r="C6362" s="346" t="s">
        <v>160</v>
      </c>
      <c r="D6362" s="347">
        <v>10000</v>
      </c>
      <c r="E6362" s="503">
        <v>11500.4</v>
      </c>
      <c r="F6362" s="499"/>
      <c r="G6362" s="347">
        <v>115.004</v>
      </c>
    </row>
    <row r="6363" spans="1:7" hidden="1" x14ac:dyDescent="0.25">
      <c r="A6363" s="345" t="s">
        <v>3216</v>
      </c>
      <c r="B6363" s="345" t="s">
        <v>439</v>
      </c>
      <c r="C6363" s="346" t="s">
        <v>100</v>
      </c>
      <c r="D6363" s="347">
        <v>1000</v>
      </c>
      <c r="E6363" s="503">
        <v>0</v>
      </c>
      <c r="F6363" s="499"/>
      <c r="G6363" s="347">
        <v>0</v>
      </c>
    </row>
    <row r="6364" spans="1:7" hidden="1" x14ac:dyDescent="0.25">
      <c r="A6364" s="342" t="s">
        <v>324</v>
      </c>
      <c r="B6364" s="342" t="s">
        <v>401</v>
      </c>
      <c r="C6364" s="343" t="s">
        <v>104</v>
      </c>
      <c r="D6364" s="344">
        <v>9000</v>
      </c>
      <c r="E6364" s="502">
        <v>9330</v>
      </c>
      <c r="F6364" s="499"/>
      <c r="G6364" s="344">
        <v>103.66666666666667</v>
      </c>
    </row>
    <row r="6365" spans="1:7" hidden="1" x14ac:dyDescent="0.25">
      <c r="A6365" s="345" t="s">
        <v>3217</v>
      </c>
      <c r="B6365" s="345" t="s">
        <v>310</v>
      </c>
      <c r="C6365" s="346" t="s">
        <v>163</v>
      </c>
      <c r="D6365" s="347">
        <v>9000</v>
      </c>
      <c r="E6365" s="503">
        <v>9330</v>
      </c>
      <c r="F6365" s="499"/>
      <c r="G6365" s="347">
        <v>103.66666666666667</v>
      </c>
    </row>
    <row r="6366" spans="1:7" hidden="1" x14ac:dyDescent="0.25">
      <c r="A6366" s="345" t="s">
        <v>3218</v>
      </c>
      <c r="B6366" s="345" t="s">
        <v>296</v>
      </c>
      <c r="C6366" s="346" t="s">
        <v>104</v>
      </c>
      <c r="D6366" s="347">
        <v>0</v>
      </c>
      <c r="E6366" s="503">
        <v>0</v>
      </c>
      <c r="F6366" s="499"/>
      <c r="G6366" s="347">
        <v>0</v>
      </c>
    </row>
    <row r="6367" spans="1:7" hidden="1" x14ac:dyDescent="0.25">
      <c r="A6367" s="336" t="s">
        <v>352</v>
      </c>
      <c r="B6367" s="336" t="s">
        <v>816</v>
      </c>
      <c r="C6367" s="337" t="s">
        <v>817</v>
      </c>
      <c r="D6367" s="338">
        <v>3000</v>
      </c>
      <c r="E6367" s="498">
        <v>0</v>
      </c>
      <c r="F6367" s="499"/>
      <c r="G6367" s="338">
        <v>0</v>
      </c>
    </row>
    <row r="6368" spans="1:7" hidden="1" x14ac:dyDescent="0.25">
      <c r="A6368" s="339" t="s">
        <v>324</v>
      </c>
      <c r="B6368" s="339" t="s">
        <v>354</v>
      </c>
      <c r="C6368" s="340" t="s">
        <v>24</v>
      </c>
      <c r="D6368" s="341">
        <v>3000</v>
      </c>
      <c r="E6368" s="506">
        <v>0</v>
      </c>
      <c r="F6368" s="499"/>
      <c r="G6368" s="341">
        <v>0</v>
      </c>
    </row>
    <row r="6369" spans="1:7" hidden="1" x14ac:dyDescent="0.25">
      <c r="A6369" s="342" t="s">
        <v>324</v>
      </c>
      <c r="B6369" s="342" t="s">
        <v>366</v>
      </c>
      <c r="C6369" s="343" t="s">
        <v>38</v>
      </c>
      <c r="D6369" s="344">
        <v>3000</v>
      </c>
      <c r="E6369" s="502">
        <v>0</v>
      </c>
      <c r="F6369" s="499"/>
      <c r="G6369" s="344">
        <v>0</v>
      </c>
    </row>
    <row r="6370" spans="1:7" hidden="1" x14ac:dyDescent="0.25">
      <c r="A6370" s="342" t="s">
        <v>324</v>
      </c>
      <c r="B6370" s="342" t="s">
        <v>401</v>
      </c>
      <c r="C6370" s="343" t="s">
        <v>104</v>
      </c>
      <c r="D6370" s="344">
        <v>3000</v>
      </c>
      <c r="E6370" s="502">
        <v>0</v>
      </c>
      <c r="F6370" s="499"/>
      <c r="G6370" s="344">
        <v>0</v>
      </c>
    </row>
    <row r="6371" spans="1:7" hidden="1" x14ac:dyDescent="0.25">
      <c r="A6371" s="345" t="s">
        <v>3219</v>
      </c>
      <c r="B6371" s="345" t="s">
        <v>296</v>
      </c>
      <c r="C6371" s="346" t="s">
        <v>104</v>
      </c>
      <c r="D6371" s="347">
        <v>3000</v>
      </c>
      <c r="E6371" s="503">
        <v>0</v>
      </c>
      <c r="F6371" s="499"/>
      <c r="G6371" s="347">
        <v>0</v>
      </c>
    </row>
    <row r="6372" spans="1:7" hidden="1" x14ac:dyDescent="0.25">
      <c r="A6372" s="336" t="s">
        <v>352</v>
      </c>
      <c r="B6372" s="336" t="s">
        <v>860</v>
      </c>
      <c r="C6372" s="337" t="s">
        <v>861</v>
      </c>
      <c r="D6372" s="338">
        <v>13261</v>
      </c>
      <c r="E6372" s="498">
        <v>91579</v>
      </c>
      <c r="F6372" s="499"/>
      <c r="G6372" s="338">
        <v>690.58894502677026</v>
      </c>
    </row>
    <row r="6373" spans="1:7" hidden="1" x14ac:dyDescent="0.25">
      <c r="A6373" s="339" t="s">
        <v>324</v>
      </c>
      <c r="B6373" s="339" t="s">
        <v>354</v>
      </c>
      <c r="C6373" s="340" t="s">
        <v>24</v>
      </c>
      <c r="D6373" s="341">
        <v>11000</v>
      </c>
      <c r="E6373" s="506">
        <v>19875</v>
      </c>
      <c r="F6373" s="499"/>
      <c r="G6373" s="341">
        <v>180.68181818181819</v>
      </c>
    </row>
    <row r="6374" spans="1:7" hidden="1" x14ac:dyDescent="0.25">
      <c r="A6374" s="342" t="s">
        <v>324</v>
      </c>
      <c r="B6374" s="342" t="s">
        <v>366</v>
      </c>
      <c r="C6374" s="343" t="s">
        <v>38</v>
      </c>
      <c r="D6374" s="344">
        <v>11000</v>
      </c>
      <c r="E6374" s="502">
        <v>19875</v>
      </c>
      <c r="F6374" s="499"/>
      <c r="G6374" s="344">
        <v>180.68181818181819</v>
      </c>
    </row>
    <row r="6375" spans="1:7" hidden="1" x14ac:dyDescent="0.25">
      <c r="A6375" s="342" t="s">
        <v>324</v>
      </c>
      <c r="B6375" s="342" t="s">
        <v>429</v>
      </c>
      <c r="C6375" s="343" t="s">
        <v>110</v>
      </c>
      <c r="D6375" s="344">
        <v>4000</v>
      </c>
      <c r="E6375" s="502">
        <v>13475</v>
      </c>
      <c r="F6375" s="499"/>
      <c r="G6375" s="344">
        <v>336.875</v>
      </c>
    </row>
    <row r="6376" spans="1:7" hidden="1" x14ac:dyDescent="0.25">
      <c r="A6376" s="345" t="s">
        <v>3220</v>
      </c>
      <c r="B6376" s="345" t="s">
        <v>431</v>
      </c>
      <c r="C6376" s="346" t="s">
        <v>160</v>
      </c>
      <c r="D6376" s="347">
        <v>0</v>
      </c>
      <c r="E6376" s="503">
        <v>0</v>
      </c>
      <c r="F6376" s="499"/>
      <c r="G6376" s="347">
        <v>0</v>
      </c>
    </row>
    <row r="6377" spans="1:7" hidden="1" x14ac:dyDescent="0.25">
      <c r="A6377" s="345" t="s">
        <v>3221</v>
      </c>
      <c r="B6377" s="345" t="s">
        <v>439</v>
      </c>
      <c r="C6377" s="346" t="s">
        <v>100</v>
      </c>
      <c r="D6377" s="347">
        <v>4000</v>
      </c>
      <c r="E6377" s="503">
        <v>13475</v>
      </c>
      <c r="F6377" s="499"/>
      <c r="G6377" s="347">
        <v>336.875</v>
      </c>
    </row>
    <row r="6378" spans="1:7" hidden="1" x14ac:dyDescent="0.25">
      <c r="A6378" s="342" t="s">
        <v>324</v>
      </c>
      <c r="B6378" s="342" t="s">
        <v>401</v>
      </c>
      <c r="C6378" s="343" t="s">
        <v>104</v>
      </c>
      <c r="D6378" s="344">
        <v>7000</v>
      </c>
      <c r="E6378" s="502">
        <v>6400</v>
      </c>
      <c r="F6378" s="499"/>
      <c r="G6378" s="344">
        <v>91.428571428571431</v>
      </c>
    </row>
    <row r="6379" spans="1:7" hidden="1" x14ac:dyDescent="0.25">
      <c r="A6379" s="345" t="s">
        <v>3222</v>
      </c>
      <c r="B6379" s="345" t="s">
        <v>310</v>
      </c>
      <c r="C6379" s="346" t="s">
        <v>163</v>
      </c>
      <c r="D6379" s="347">
        <v>7000</v>
      </c>
      <c r="E6379" s="503">
        <v>6400</v>
      </c>
      <c r="F6379" s="499"/>
      <c r="G6379" s="347">
        <v>91.428571428571431</v>
      </c>
    </row>
    <row r="6380" spans="1:7" hidden="1" x14ac:dyDescent="0.25">
      <c r="A6380" s="339" t="s">
        <v>324</v>
      </c>
      <c r="B6380" s="339" t="s">
        <v>1163</v>
      </c>
      <c r="C6380" s="340" t="s">
        <v>26</v>
      </c>
      <c r="D6380" s="341">
        <v>2261</v>
      </c>
      <c r="E6380" s="506">
        <v>71704</v>
      </c>
      <c r="F6380" s="499"/>
      <c r="G6380" s="341">
        <v>3171.3401149933657</v>
      </c>
    </row>
    <row r="6381" spans="1:7" hidden="1" x14ac:dyDescent="0.25">
      <c r="A6381" s="342" t="s">
        <v>324</v>
      </c>
      <c r="B6381" s="342" t="s">
        <v>1164</v>
      </c>
      <c r="C6381" s="343" t="s">
        <v>1165</v>
      </c>
      <c r="D6381" s="344">
        <v>2261</v>
      </c>
      <c r="E6381" s="502">
        <v>71704</v>
      </c>
      <c r="F6381" s="499"/>
      <c r="G6381" s="344">
        <v>3171.3401149933657</v>
      </c>
    </row>
    <row r="6382" spans="1:7" hidden="1" x14ac:dyDescent="0.25">
      <c r="A6382" s="342" t="s">
        <v>324</v>
      </c>
      <c r="B6382" s="342" t="s">
        <v>2988</v>
      </c>
      <c r="C6382" s="343" t="s">
        <v>178</v>
      </c>
      <c r="D6382" s="344">
        <v>2261</v>
      </c>
      <c r="E6382" s="502">
        <v>71704</v>
      </c>
      <c r="F6382" s="499"/>
      <c r="G6382" s="344">
        <v>3171.3401149933657</v>
      </c>
    </row>
    <row r="6383" spans="1:7" hidden="1" x14ac:dyDescent="0.25">
      <c r="A6383" s="345" t="s">
        <v>3223</v>
      </c>
      <c r="B6383" s="345" t="s">
        <v>309</v>
      </c>
      <c r="C6383" s="346" t="s">
        <v>2990</v>
      </c>
      <c r="D6383" s="347">
        <v>2261</v>
      </c>
      <c r="E6383" s="503">
        <v>71704</v>
      </c>
      <c r="F6383" s="499"/>
      <c r="G6383" s="347">
        <v>3171.3401149933657</v>
      </c>
    </row>
    <row r="6384" spans="1:7" hidden="1" x14ac:dyDescent="0.25">
      <c r="A6384" s="336" t="s">
        <v>352</v>
      </c>
      <c r="B6384" s="336" t="s">
        <v>877</v>
      </c>
      <c r="C6384" s="337" t="s">
        <v>878</v>
      </c>
      <c r="D6384" s="338">
        <v>0</v>
      </c>
      <c r="E6384" s="498">
        <v>626.66</v>
      </c>
      <c r="F6384" s="499"/>
      <c r="G6384" s="338">
        <v>0</v>
      </c>
    </row>
    <row r="6385" spans="1:7" hidden="1" x14ac:dyDescent="0.25">
      <c r="A6385" s="339" t="s">
        <v>324</v>
      </c>
      <c r="B6385" s="339" t="s">
        <v>354</v>
      </c>
      <c r="C6385" s="340" t="s">
        <v>24</v>
      </c>
      <c r="D6385" s="341">
        <v>0</v>
      </c>
      <c r="E6385" s="506">
        <v>626.66</v>
      </c>
      <c r="F6385" s="499"/>
      <c r="G6385" s="341">
        <v>0</v>
      </c>
    </row>
    <row r="6386" spans="1:7" hidden="1" x14ac:dyDescent="0.25">
      <c r="A6386" s="342" t="s">
        <v>324</v>
      </c>
      <c r="B6386" s="342" t="s">
        <v>366</v>
      </c>
      <c r="C6386" s="343" t="s">
        <v>38</v>
      </c>
      <c r="D6386" s="344">
        <v>0</v>
      </c>
      <c r="E6386" s="502">
        <v>626.66</v>
      </c>
      <c r="F6386" s="499"/>
      <c r="G6386" s="344">
        <v>0</v>
      </c>
    </row>
    <row r="6387" spans="1:7" hidden="1" x14ac:dyDescent="0.25">
      <c r="A6387" s="342" t="s">
        <v>324</v>
      </c>
      <c r="B6387" s="342" t="s">
        <v>401</v>
      </c>
      <c r="C6387" s="343" t="s">
        <v>104</v>
      </c>
      <c r="D6387" s="344">
        <v>0</v>
      </c>
      <c r="E6387" s="502">
        <v>626.66</v>
      </c>
      <c r="F6387" s="499"/>
      <c r="G6387" s="344">
        <v>0</v>
      </c>
    </row>
    <row r="6388" spans="1:7" hidden="1" x14ac:dyDescent="0.25">
      <c r="A6388" s="345" t="s">
        <v>3224</v>
      </c>
      <c r="B6388" s="345" t="s">
        <v>296</v>
      </c>
      <c r="C6388" s="346" t="s">
        <v>104</v>
      </c>
      <c r="D6388" s="347">
        <v>0</v>
      </c>
      <c r="E6388" s="503">
        <v>626.66</v>
      </c>
      <c r="F6388" s="499"/>
      <c r="G6388" s="347">
        <v>0</v>
      </c>
    </row>
    <row r="6389" spans="1:7" hidden="1" x14ac:dyDescent="0.25">
      <c r="A6389" s="336" t="s">
        <v>352</v>
      </c>
      <c r="B6389" s="336" t="s">
        <v>899</v>
      </c>
      <c r="C6389" s="337" t="s">
        <v>900</v>
      </c>
      <c r="D6389" s="338">
        <v>80960</v>
      </c>
      <c r="E6389" s="498">
        <v>64297.39</v>
      </c>
      <c r="F6389" s="499"/>
      <c r="G6389" s="338">
        <v>79.418712944664037</v>
      </c>
    </row>
    <row r="6390" spans="1:7" hidden="1" x14ac:dyDescent="0.25">
      <c r="A6390" s="339" t="s">
        <v>324</v>
      </c>
      <c r="B6390" s="339" t="s">
        <v>354</v>
      </c>
      <c r="C6390" s="340" t="s">
        <v>24</v>
      </c>
      <c r="D6390" s="341">
        <v>80960</v>
      </c>
      <c r="E6390" s="506">
        <v>64297.39</v>
      </c>
      <c r="F6390" s="499"/>
      <c r="G6390" s="341">
        <v>79.418712944664037</v>
      </c>
    </row>
    <row r="6391" spans="1:7" hidden="1" x14ac:dyDescent="0.25">
      <c r="A6391" s="342" t="s">
        <v>324</v>
      </c>
      <c r="B6391" s="342" t="s">
        <v>366</v>
      </c>
      <c r="C6391" s="343" t="s">
        <v>38</v>
      </c>
      <c r="D6391" s="344">
        <v>80860</v>
      </c>
      <c r="E6391" s="502">
        <v>64184.89</v>
      </c>
      <c r="F6391" s="499"/>
      <c r="G6391" s="344">
        <v>79.377801137768984</v>
      </c>
    </row>
    <row r="6392" spans="1:7" hidden="1" x14ac:dyDescent="0.25">
      <c r="A6392" s="342" t="s">
        <v>324</v>
      </c>
      <c r="B6392" s="342" t="s">
        <v>429</v>
      </c>
      <c r="C6392" s="343" t="s">
        <v>110</v>
      </c>
      <c r="D6392" s="344">
        <v>27160</v>
      </c>
      <c r="E6392" s="502">
        <v>6481.93</v>
      </c>
      <c r="F6392" s="499"/>
      <c r="G6392" s="344">
        <v>23.865721649484534</v>
      </c>
    </row>
    <row r="6393" spans="1:7" hidden="1" x14ac:dyDescent="0.25">
      <c r="A6393" s="345" t="s">
        <v>3225</v>
      </c>
      <c r="B6393" s="345" t="s">
        <v>431</v>
      </c>
      <c r="C6393" s="346" t="s">
        <v>160</v>
      </c>
      <c r="D6393" s="347">
        <v>2000</v>
      </c>
      <c r="E6393" s="503">
        <v>645.6</v>
      </c>
      <c r="F6393" s="499"/>
      <c r="G6393" s="347">
        <v>32.28</v>
      </c>
    </row>
    <row r="6394" spans="1:7" hidden="1" x14ac:dyDescent="0.25">
      <c r="A6394" s="345" t="s">
        <v>3226</v>
      </c>
      <c r="B6394" s="345" t="s">
        <v>433</v>
      </c>
      <c r="C6394" s="346" t="s">
        <v>95</v>
      </c>
      <c r="D6394" s="347">
        <v>15500</v>
      </c>
      <c r="E6394" s="503">
        <v>2655.5</v>
      </c>
      <c r="F6394" s="499"/>
      <c r="G6394" s="347">
        <v>17.13225806451613</v>
      </c>
    </row>
    <row r="6395" spans="1:7" hidden="1" x14ac:dyDescent="0.25">
      <c r="A6395" s="345" t="s">
        <v>3227</v>
      </c>
      <c r="B6395" s="345" t="s">
        <v>439</v>
      </c>
      <c r="C6395" s="346" t="s">
        <v>100</v>
      </c>
      <c r="D6395" s="347">
        <v>9660</v>
      </c>
      <c r="E6395" s="503">
        <v>3180.83</v>
      </c>
      <c r="F6395" s="499"/>
      <c r="G6395" s="347">
        <v>32.927846790890271</v>
      </c>
    </row>
    <row r="6396" spans="1:7" hidden="1" x14ac:dyDescent="0.25">
      <c r="A6396" s="342" t="s">
        <v>324</v>
      </c>
      <c r="B6396" s="342" t="s">
        <v>401</v>
      </c>
      <c r="C6396" s="343" t="s">
        <v>104</v>
      </c>
      <c r="D6396" s="344">
        <v>53700</v>
      </c>
      <c r="E6396" s="502">
        <v>57702.96</v>
      </c>
      <c r="F6396" s="499"/>
      <c r="G6396" s="344">
        <v>107.45430167597766</v>
      </c>
    </row>
    <row r="6397" spans="1:7" hidden="1" x14ac:dyDescent="0.25">
      <c r="A6397" s="345" t="s">
        <v>3228</v>
      </c>
      <c r="B6397" s="345" t="s">
        <v>442</v>
      </c>
      <c r="C6397" s="346" t="s">
        <v>443</v>
      </c>
      <c r="D6397" s="347">
        <v>500</v>
      </c>
      <c r="E6397" s="503">
        <v>100</v>
      </c>
      <c r="F6397" s="499"/>
      <c r="G6397" s="347">
        <v>20</v>
      </c>
    </row>
    <row r="6398" spans="1:7" hidden="1" x14ac:dyDescent="0.25">
      <c r="A6398" s="345" t="s">
        <v>3229</v>
      </c>
      <c r="B6398" s="345" t="s">
        <v>296</v>
      </c>
      <c r="C6398" s="346" t="s">
        <v>104</v>
      </c>
      <c r="D6398" s="347">
        <v>53200</v>
      </c>
      <c r="E6398" s="503">
        <v>57602.96</v>
      </c>
      <c r="F6398" s="499"/>
      <c r="G6398" s="347">
        <v>108.27624060150376</v>
      </c>
    </row>
    <row r="6399" spans="1:7" hidden="1" x14ac:dyDescent="0.25">
      <c r="A6399" s="342" t="s">
        <v>324</v>
      </c>
      <c r="B6399" s="342" t="s">
        <v>447</v>
      </c>
      <c r="C6399" s="343" t="s">
        <v>164</v>
      </c>
      <c r="D6399" s="344">
        <v>0</v>
      </c>
      <c r="E6399" s="502">
        <v>12.5</v>
      </c>
      <c r="F6399" s="499"/>
      <c r="G6399" s="344">
        <v>0</v>
      </c>
    </row>
    <row r="6400" spans="1:7" hidden="1" x14ac:dyDescent="0.25">
      <c r="A6400" s="342" t="s">
        <v>324</v>
      </c>
      <c r="B6400" s="342" t="s">
        <v>448</v>
      </c>
      <c r="C6400" s="343" t="s">
        <v>190</v>
      </c>
      <c r="D6400" s="344">
        <v>0</v>
      </c>
      <c r="E6400" s="502">
        <v>12.5</v>
      </c>
      <c r="F6400" s="499"/>
      <c r="G6400" s="344">
        <v>0</v>
      </c>
    </row>
    <row r="6401" spans="1:7" hidden="1" x14ac:dyDescent="0.25">
      <c r="A6401" s="345" t="s">
        <v>3230</v>
      </c>
      <c r="B6401" s="345" t="s">
        <v>293</v>
      </c>
      <c r="C6401" s="346" t="s">
        <v>450</v>
      </c>
      <c r="D6401" s="347">
        <v>0</v>
      </c>
      <c r="E6401" s="503">
        <v>12.5</v>
      </c>
      <c r="F6401" s="499"/>
      <c r="G6401" s="347">
        <v>0</v>
      </c>
    </row>
    <row r="6402" spans="1:7" hidden="1" x14ac:dyDescent="0.25">
      <c r="A6402" s="345" t="s">
        <v>3231</v>
      </c>
      <c r="B6402" s="345" t="s">
        <v>293</v>
      </c>
      <c r="C6402" s="346" t="s">
        <v>450</v>
      </c>
      <c r="D6402" s="347">
        <v>0</v>
      </c>
      <c r="E6402" s="503">
        <v>0</v>
      </c>
      <c r="F6402" s="499"/>
      <c r="G6402" s="347">
        <v>0</v>
      </c>
    </row>
    <row r="6403" spans="1:7" hidden="1" x14ac:dyDescent="0.25">
      <c r="A6403" s="342" t="s">
        <v>324</v>
      </c>
      <c r="B6403" s="342" t="s">
        <v>1632</v>
      </c>
      <c r="C6403" s="343" t="s">
        <v>167</v>
      </c>
      <c r="D6403" s="344">
        <v>100</v>
      </c>
      <c r="E6403" s="502">
        <v>100</v>
      </c>
      <c r="F6403" s="499"/>
      <c r="G6403" s="344">
        <v>100</v>
      </c>
    </row>
    <row r="6404" spans="1:7" hidden="1" x14ac:dyDescent="0.25">
      <c r="A6404" s="342" t="s">
        <v>324</v>
      </c>
      <c r="B6404" s="342" t="s">
        <v>1749</v>
      </c>
      <c r="C6404" s="343" t="s">
        <v>168</v>
      </c>
      <c r="D6404" s="344">
        <v>100</v>
      </c>
      <c r="E6404" s="502">
        <v>100</v>
      </c>
      <c r="F6404" s="499"/>
      <c r="G6404" s="344">
        <v>100</v>
      </c>
    </row>
    <row r="6405" spans="1:7" hidden="1" x14ac:dyDescent="0.25">
      <c r="A6405" s="345" t="s">
        <v>3232</v>
      </c>
      <c r="B6405" s="345" t="s">
        <v>1751</v>
      </c>
      <c r="C6405" s="346" t="s">
        <v>3233</v>
      </c>
      <c r="D6405" s="347">
        <v>100</v>
      </c>
      <c r="E6405" s="503">
        <v>100</v>
      </c>
      <c r="F6405" s="499"/>
      <c r="G6405" s="347">
        <v>100</v>
      </c>
    </row>
    <row r="6406" spans="1:7" hidden="1" x14ac:dyDescent="0.25">
      <c r="A6406" s="336" t="s">
        <v>352</v>
      </c>
      <c r="B6406" s="336" t="s">
        <v>918</v>
      </c>
      <c r="C6406" s="337" t="s">
        <v>919</v>
      </c>
      <c r="D6406" s="338">
        <v>20000</v>
      </c>
      <c r="E6406" s="498">
        <v>55614.3</v>
      </c>
      <c r="F6406" s="499"/>
      <c r="G6406" s="338">
        <v>278.07150000000001</v>
      </c>
    </row>
    <row r="6407" spans="1:7" hidden="1" x14ac:dyDescent="0.25">
      <c r="A6407" s="339" t="s">
        <v>324</v>
      </c>
      <c r="B6407" s="339" t="s">
        <v>354</v>
      </c>
      <c r="C6407" s="340" t="s">
        <v>24</v>
      </c>
      <c r="D6407" s="341">
        <v>20000</v>
      </c>
      <c r="E6407" s="506">
        <v>55614.3</v>
      </c>
      <c r="F6407" s="499"/>
      <c r="G6407" s="341">
        <v>278.07150000000001</v>
      </c>
    </row>
    <row r="6408" spans="1:7" hidden="1" x14ac:dyDescent="0.25">
      <c r="A6408" s="342" t="s">
        <v>324</v>
      </c>
      <c r="B6408" s="342" t="s">
        <v>366</v>
      </c>
      <c r="C6408" s="343" t="s">
        <v>38</v>
      </c>
      <c r="D6408" s="344">
        <v>20000</v>
      </c>
      <c r="E6408" s="502">
        <v>55614.3</v>
      </c>
      <c r="F6408" s="499"/>
      <c r="G6408" s="344">
        <v>278.07150000000001</v>
      </c>
    </row>
    <row r="6409" spans="1:7" hidden="1" x14ac:dyDescent="0.25">
      <c r="A6409" s="342" t="s">
        <v>324</v>
      </c>
      <c r="B6409" s="342" t="s">
        <v>429</v>
      </c>
      <c r="C6409" s="343" t="s">
        <v>110</v>
      </c>
      <c r="D6409" s="344">
        <v>20000</v>
      </c>
      <c r="E6409" s="502">
        <v>55614.3</v>
      </c>
      <c r="F6409" s="499"/>
      <c r="G6409" s="344">
        <v>278.07150000000001</v>
      </c>
    </row>
    <row r="6410" spans="1:7" hidden="1" x14ac:dyDescent="0.25">
      <c r="A6410" s="345" t="s">
        <v>3234</v>
      </c>
      <c r="B6410" s="345" t="s">
        <v>431</v>
      </c>
      <c r="C6410" s="346" t="s">
        <v>160</v>
      </c>
      <c r="D6410" s="347">
        <v>10000</v>
      </c>
      <c r="E6410" s="503">
        <v>32195</v>
      </c>
      <c r="F6410" s="499"/>
      <c r="G6410" s="347">
        <v>321.95</v>
      </c>
    </row>
    <row r="6411" spans="1:7" hidden="1" x14ac:dyDescent="0.25">
      <c r="A6411" s="345" t="s">
        <v>3235</v>
      </c>
      <c r="B6411" s="345" t="s">
        <v>304</v>
      </c>
      <c r="C6411" s="346" t="s">
        <v>1083</v>
      </c>
      <c r="D6411" s="347">
        <v>10000</v>
      </c>
      <c r="E6411" s="503">
        <v>23419.3</v>
      </c>
      <c r="F6411" s="499"/>
      <c r="G6411" s="347">
        <v>234.19300000000001</v>
      </c>
    </row>
    <row r="6412" spans="1:7" hidden="1" x14ac:dyDescent="0.25">
      <c r="A6412" s="336" t="s">
        <v>352</v>
      </c>
      <c r="B6412" s="336" t="s">
        <v>936</v>
      </c>
      <c r="C6412" s="337" t="s">
        <v>937</v>
      </c>
      <c r="D6412" s="338">
        <v>5000</v>
      </c>
      <c r="E6412" s="498">
        <v>5496.86</v>
      </c>
      <c r="F6412" s="499"/>
      <c r="G6412" s="338">
        <v>109.9372</v>
      </c>
    </row>
    <row r="6413" spans="1:7" hidden="1" x14ac:dyDescent="0.25">
      <c r="A6413" s="339" t="s">
        <v>324</v>
      </c>
      <c r="B6413" s="339" t="s">
        <v>354</v>
      </c>
      <c r="C6413" s="340" t="s">
        <v>24</v>
      </c>
      <c r="D6413" s="341">
        <v>5000</v>
      </c>
      <c r="E6413" s="506">
        <v>5496.86</v>
      </c>
      <c r="F6413" s="499"/>
      <c r="G6413" s="341">
        <v>109.9372</v>
      </c>
    </row>
    <row r="6414" spans="1:7" hidden="1" x14ac:dyDescent="0.25">
      <c r="A6414" s="342" t="s">
        <v>324</v>
      </c>
      <c r="B6414" s="342" t="s">
        <v>366</v>
      </c>
      <c r="C6414" s="343" t="s">
        <v>38</v>
      </c>
      <c r="D6414" s="344">
        <v>5000</v>
      </c>
      <c r="E6414" s="502">
        <v>5496.86</v>
      </c>
      <c r="F6414" s="499"/>
      <c r="G6414" s="344">
        <v>109.9372</v>
      </c>
    </row>
    <row r="6415" spans="1:7" hidden="1" x14ac:dyDescent="0.25">
      <c r="A6415" s="342" t="s">
        <v>324</v>
      </c>
      <c r="B6415" s="342" t="s">
        <v>429</v>
      </c>
      <c r="C6415" s="343" t="s">
        <v>110</v>
      </c>
      <c r="D6415" s="344">
        <v>5000</v>
      </c>
      <c r="E6415" s="502">
        <v>5496.86</v>
      </c>
      <c r="F6415" s="499"/>
      <c r="G6415" s="344">
        <v>109.9372</v>
      </c>
    </row>
    <row r="6416" spans="1:7" hidden="1" x14ac:dyDescent="0.25">
      <c r="A6416" s="345" t="s">
        <v>3236</v>
      </c>
      <c r="B6416" s="345" t="s">
        <v>431</v>
      </c>
      <c r="C6416" s="346" t="s">
        <v>160</v>
      </c>
      <c r="D6416" s="347">
        <v>5000</v>
      </c>
      <c r="E6416" s="503">
        <v>5496.86</v>
      </c>
      <c r="F6416" s="499"/>
      <c r="G6416" s="347">
        <v>109.9372</v>
      </c>
    </row>
    <row r="6417" spans="1:7" hidden="1" x14ac:dyDescent="0.25">
      <c r="A6417" s="336" t="s">
        <v>352</v>
      </c>
      <c r="B6417" s="336" t="s">
        <v>967</v>
      </c>
      <c r="C6417" s="337" t="s">
        <v>968</v>
      </c>
      <c r="D6417" s="338">
        <v>10000</v>
      </c>
      <c r="E6417" s="498">
        <v>3947</v>
      </c>
      <c r="F6417" s="499"/>
      <c r="G6417" s="338">
        <v>39.47</v>
      </c>
    </row>
    <row r="6418" spans="1:7" hidden="1" x14ac:dyDescent="0.25">
      <c r="A6418" s="339" t="s">
        <v>324</v>
      </c>
      <c r="B6418" s="339" t="s">
        <v>354</v>
      </c>
      <c r="C6418" s="340" t="s">
        <v>24</v>
      </c>
      <c r="D6418" s="341">
        <v>10000</v>
      </c>
      <c r="E6418" s="506">
        <v>3947</v>
      </c>
      <c r="F6418" s="499"/>
      <c r="G6418" s="341">
        <v>39.47</v>
      </c>
    </row>
    <row r="6419" spans="1:7" hidden="1" x14ac:dyDescent="0.25">
      <c r="A6419" s="342" t="s">
        <v>324</v>
      </c>
      <c r="B6419" s="342" t="s">
        <v>366</v>
      </c>
      <c r="C6419" s="343" t="s">
        <v>38</v>
      </c>
      <c r="D6419" s="344">
        <v>9500</v>
      </c>
      <c r="E6419" s="502">
        <v>3947</v>
      </c>
      <c r="F6419" s="499"/>
      <c r="G6419" s="344">
        <v>41.547368421052632</v>
      </c>
    </row>
    <row r="6420" spans="1:7" hidden="1" x14ac:dyDescent="0.25">
      <c r="A6420" s="342" t="s">
        <v>324</v>
      </c>
      <c r="B6420" s="342" t="s">
        <v>367</v>
      </c>
      <c r="C6420" s="343" t="s">
        <v>138</v>
      </c>
      <c r="D6420" s="344">
        <v>5000</v>
      </c>
      <c r="E6420" s="502">
        <v>180</v>
      </c>
      <c r="F6420" s="499"/>
      <c r="G6420" s="344">
        <v>3.6</v>
      </c>
    </row>
    <row r="6421" spans="1:7" hidden="1" x14ac:dyDescent="0.25">
      <c r="A6421" s="345" t="s">
        <v>3237</v>
      </c>
      <c r="B6421" s="345" t="s">
        <v>300</v>
      </c>
      <c r="C6421" s="346" t="s">
        <v>87</v>
      </c>
      <c r="D6421" s="347">
        <v>5000</v>
      </c>
      <c r="E6421" s="503">
        <v>180</v>
      </c>
      <c r="F6421" s="499"/>
      <c r="G6421" s="347">
        <v>3.6</v>
      </c>
    </row>
    <row r="6422" spans="1:7" hidden="1" x14ac:dyDescent="0.25">
      <c r="A6422" s="342" t="s">
        <v>324</v>
      </c>
      <c r="B6422" s="342" t="s">
        <v>419</v>
      </c>
      <c r="C6422" s="343" t="s">
        <v>108</v>
      </c>
      <c r="D6422" s="344">
        <v>4500</v>
      </c>
      <c r="E6422" s="502">
        <v>1605</v>
      </c>
      <c r="F6422" s="499"/>
      <c r="G6422" s="344">
        <v>35.666666666666664</v>
      </c>
    </row>
    <row r="6423" spans="1:7" hidden="1" x14ac:dyDescent="0.25">
      <c r="A6423" s="345" t="s">
        <v>3238</v>
      </c>
      <c r="B6423" s="345" t="s">
        <v>316</v>
      </c>
      <c r="C6423" s="346" t="s">
        <v>421</v>
      </c>
      <c r="D6423" s="347">
        <v>4500</v>
      </c>
      <c r="E6423" s="503">
        <v>1605</v>
      </c>
      <c r="F6423" s="499"/>
      <c r="G6423" s="347">
        <v>35.666666666666664</v>
      </c>
    </row>
    <row r="6424" spans="1:7" hidden="1" x14ac:dyDescent="0.25">
      <c r="A6424" s="342" t="s">
        <v>324</v>
      </c>
      <c r="B6424" s="342" t="s">
        <v>429</v>
      </c>
      <c r="C6424" s="343" t="s">
        <v>110</v>
      </c>
      <c r="D6424" s="344">
        <v>0</v>
      </c>
      <c r="E6424" s="502">
        <v>662</v>
      </c>
      <c r="F6424" s="499"/>
      <c r="G6424" s="344">
        <v>0</v>
      </c>
    </row>
    <row r="6425" spans="1:7" hidden="1" x14ac:dyDescent="0.25">
      <c r="A6425" s="345" t="s">
        <v>3239</v>
      </c>
      <c r="B6425" s="345" t="s">
        <v>304</v>
      </c>
      <c r="C6425" s="346" t="s">
        <v>1083</v>
      </c>
      <c r="D6425" s="347">
        <v>0</v>
      </c>
      <c r="E6425" s="503">
        <v>662</v>
      </c>
      <c r="F6425" s="499"/>
      <c r="G6425" s="347">
        <v>0</v>
      </c>
    </row>
    <row r="6426" spans="1:7" hidden="1" x14ac:dyDescent="0.25">
      <c r="A6426" s="342" t="s">
        <v>324</v>
      </c>
      <c r="B6426" s="342" t="s">
        <v>401</v>
      </c>
      <c r="C6426" s="343" t="s">
        <v>104</v>
      </c>
      <c r="D6426" s="344">
        <v>0</v>
      </c>
      <c r="E6426" s="502">
        <v>1500</v>
      </c>
      <c r="F6426" s="499"/>
      <c r="G6426" s="344">
        <v>0</v>
      </c>
    </row>
    <row r="6427" spans="1:7" hidden="1" x14ac:dyDescent="0.25">
      <c r="A6427" s="345" t="s">
        <v>3240</v>
      </c>
      <c r="B6427" s="345" t="s">
        <v>296</v>
      </c>
      <c r="C6427" s="346" t="s">
        <v>104</v>
      </c>
      <c r="D6427" s="347">
        <v>0</v>
      </c>
      <c r="E6427" s="503">
        <v>1500</v>
      </c>
      <c r="F6427" s="499"/>
      <c r="G6427" s="347">
        <v>0</v>
      </c>
    </row>
    <row r="6428" spans="1:7" hidden="1" x14ac:dyDescent="0.25">
      <c r="A6428" s="342" t="s">
        <v>324</v>
      </c>
      <c r="B6428" s="342" t="s">
        <v>1632</v>
      </c>
      <c r="C6428" s="343" t="s">
        <v>167</v>
      </c>
      <c r="D6428" s="344">
        <v>500</v>
      </c>
      <c r="E6428" s="502">
        <v>0</v>
      </c>
      <c r="F6428" s="499"/>
      <c r="G6428" s="344">
        <v>0</v>
      </c>
    </row>
    <row r="6429" spans="1:7" hidden="1" x14ac:dyDescent="0.25">
      <c r="A6429" s="342" t="s">
        <v>324</v>
      </c>
      <c r="B6429" s="342" t="s">
        <v>1749</v>
      </c>
      <c r="C6429" s="343" t="s">
        <v>168</v>
      </c>
      <c r="D6429" s="344">
        <v>500</v>
      </c>
      <c r="E6429" s="502">
        <v>0</v>
      </c>
      <c r="F6429" s="499"/>
      <c r="G6429" s="344">
        <v>0</v>
      </c>
    </row>
    <row r="6430" spans="1:7" hidden="1" x14ac:dyDescent="0.25">
      <c r="A6430" s="345" t="s">
        <v>3241</v>
      </c>
      <c r="B6430" s="345" t="s">
        <v>1751</v>
      </c>
      <c r="C6430" s="346" t="s">
        <v>104</v>
      </c>
      <c r="D6430" s="347">
        <v>500</v>
      </c>
      <c r="E6430" s="503">
        <v>0</v>
      </c>
      <c r="F6430" s="499"/>
      <c r="G6430" s="347">
        <v>0</v>
      </c>
    </row>
    <row r="6431" spans="1:7" hidden="1" x14ac:dyDescent="0.25">
      <c r="A6431" s="336" t="s">
        <v>352</v>
      </c>
      <c r="B6431" s="336" t="s">
        <v>991</v>
      </c>
      <c r="C6431" s="337" t="s">
        <v>992</v>
      </c>
      <c r="D6431" s="338">
        <v>93460</v>
      </c>
      <c r="E6431" s="498">
        <v>52276.72</v>
      </c>
      <c r="F6431" s="499"/>
      <c r="G6431" s="338">
        <v>55.934859833083671</v>
      </c>
    </row>
    <row r="6432" spans="1:7" hidden="1" x14ac:dyDescent="0.25">
      <c r="A6432" s="339" t="s">
        <v>324</v>
      </c>
      <c r="B6432" s="339" t="s">
        <v>354</v>
      </c>
      <c r="C6432" s="340" t="s">
        <v>24</v>
      </c>
      <c r="D6432" s="341">
        <v>93460</v>
      </c>
      <c r="E6432" s="506">
        <v>52276.72</v>
      </c>
      <c r="F6432" s="499"/>
      <c r="G6432" s="341">
        <v>55.934859833083671</v>
      </c>
    </row>
    <row r="6433" spans="1:7" hidden="1" x14ac:dyDescent="0.25">
      <c r="A6433" s="342" t="s">
        <v>324</v>
      </c>
      <c r="B6433" s="342" t="s">
        <v>366</v>
      </c>
      <c r="C6433" s="343" t="s">
        <v>38</v>
      </c>
      <c r="D6433" s="344">
        <v>92210</v>
      </c>
      <c r="E6433" s="502">
        <v>51696.69</v>
      </c>
      <c r="F6433" s="499"/>
      <c r="G6433" s="344">
        <v>56.064081986769331</v>
      </c>
    </row>
    <row r="6434" spans="1:7" hidden="1" x14ac:dyDescent="0.25">
      <c r="A6434" s="342" t="s">
        <v>324</v>
      </c>
      <c r="B6434" s="342" t="s">
        <v>367</v>
      </c>
      <c r="C6434" s="343" t="s">
        <v>138</v>
      </c>
      <c r="D6434" s="344">
        <v>1000</v>
      </c>
      <c r="E6434" s="502">
        <v>60</v>
      </c>
      <c r="F6434" s="499"/>
      <c r="G6434" s="344">
        <v>6</v>
      </c>
    </row>
    <row r="6435" spans="1:7" hidden="1" x14ac:dyDescent="0.25">
      <c r="A6435" s="345" t="s">
        <v>3242</v>
      </c>
      <c r="B6435" s="345" t="s">
        <v>300</v>
      </c>
      <c r="C6435" s="346" t="s">
        <v>87</v>
      </c>
      <c r="D6435" s="347">
        <v>600</v>
      </c>
      <c r="E6435" s="503">
        <v>0</v>
      </c>
      <c r="F6435" s="499"/>
      <c r="G6435" s="347">
        <v>0</v>
      </c>
    </row>
    <row r="6436" spans="1:7" hidden="1" x14ac:dyDescent="0.25">
      <c r="A6436" s="345" t="s">
        <v>3243</v>
      </c>
      <c r="B6436" s="345" t="s">
        <v>415</v>
      </c>
      <c r="C6436" s="346" t="s">
        <v>88</v>
      </c>
      <c r="D6436" s="347">
        <v>400</v>
      </c>
      <c r="E6436" s="503">
        <v>60</v>
      </c>
      <c r="F6436" s="499"/>
      <c r="G6436" s="347">
        <v>15</v>
      </c>
    </row>
    <row r="6437" spans="1:7" hidden="1" x14ac:dyDescent="0.25">
      <c r="A6437" s="342" t="s">
        <v>324</v>
      </c>
      <c r="B6437" s="342" t="s">
        <v>419</v>
      </c>
      <c r="C6437" s="343" t="s">
        <v>108</v>
      </c>
      <c r="D6437" s="344">
        <v>2000</v>
      </c>
      <c r="E6437" s="502">
        <v>14433.57</v>
      </c>
      <c r="F6437" s="499"/>
      <c r="G6437" s="344">
        <v>721.67849999999999</v>
      </c>
    </row>
    <row r="6438" spans="1:7" hidden="1" x14ac:dyDescent="0.25">
      <c r="A6438" s="345" t="s">
        <v>3244</v>
      </c>
      <c r="B6438" s="345" t="s">
        <v>316</v>
      </c>
      <c r="C6438" s="346" t="s">
        <v>421</v>
      </c>
      <c r="D6438" s="347">
        <v>1500</v>
      </c>
      <c r="E6438" s="503">
        <v>0</v>
      </c>
      <c r="F6438" s="499"/>
      <c r="G6438" s="347">
        <v>0</v>
      </c>
    </row>
    <row r="6439" spans="1:7" hidden="1" x14ac:dyDescent="0.25">
      <c r="A6439" s="345" t="s">
        <v>3245</v>
      </c>
      <c r="B6439" s="345" t="s">
        <v>423</v>
      </c>
      <c r="C6439" s="346" t="s">
        <v>90</v>
      </c>
      <c r="D6439" s="347">
        <v>200</v>
      </c>
      <c r="E6439" s="503">
        <v>14433.57</v>
      </c>
      <c r="F6439" s="499"/>
      <c r="G6439" s="347">
        <v>7216.7849999999999</v>
      </c>
    </row>
    <row r="6440" spans="1:7" hidden="1" x14ac:dyDescent="0.25">
      <c r="A6440" s="345" t="s">
        <v>3246</v>
      </c>
      <c r="B6440" s="345" t="s">
        <v>303</v>
      </c>
      <c r="C6440" s="346" t="s">
        <v>975</v>
      </c>
      <c r="D6440" s="347">
        <v>300</v>
      </c>
      <c r="E6440" s="503">
        <v>0</v>
      </c>
      <c r="F6440" s="499"/>
      <c r="G6440" s="347">
        <v>0</v>
      </c>
    </row>
    <row r="6441" spans="1:7" hidden="1" x14ac:dyDescent="0.25">
      <c r="A6441" s="342" t="s">
        <v>324</v>
      </c>
      <c r="B6441" s="342" t="s">
        <v>429</v>
      </c>
      <c r="C6441" s="343" t="s">
        <v>110</v>
      </c>
      <c r="D6441" s="344">
        <v>6160</v>
      </c>
      <c r="E6441" s="502">
        <v>3856.06</v>
      </c>
      <c r="F6441" s="499"/>
      <c r="G6441" s="344">
        <v>62.598376623376623</v>
      </c>
    </row>
    <row r="6442" spans="1:7" hidden="1" x14ac:dyDescent="0.25">
      <c r="A6442" s="345" t="s">
        <v>3247</v>
      </c>
      <c r="B6442" s="345" t="s">
        <v>431</v>
      </c>
      <c r="C6442" s="346" t="s">
        <v>160</v>
      </c>
      <c r="D6442" s="347">
        <v>1160</v>
      </c>
      <c r="E6442" s="503">
        <v>831.2</v>
      </c>
      <c r="F6442" s="499"/>
      <c r="G6442" s="347">
        <v>71.65517241379311</v>
      </c>
    </row>
    <row r="6443" spans="1:7" hidden="1" x14ac:dyDescent="0.25">
      <c r="A6443" s="345" t="s">
        <v>3248</v>
      </c>
      <c r="B6443" s="345" t="s">
        <v>304</v>
      </c>
      <c r="C6443" s="346" t="s">
        <v>1083</v>
      </c>
      <c r="D6443" s="347">
        <v>1000</v>
      </c>
      <c r="E6443" s="503">
        <v>1052.5</v>
      </c>
      <c r="F6443" s="499"/>
      <c r="G6443" s="347">
        <v>105.25</v>
      </c>
    </row>
    <row r="6444" spans="1:7" hidden="1" x14ac:dyDescent="0.25">
      <c r="A6444" s="345" t="s">
        <v>3249</v>
      </c>
      <c r="B6444" s="345" t="s">
        <v>433</v>
      </c>
      <c r="C6444" s="346" t="s">
        <v>95</v>
      </c>
      <c r="D6444" s="347">
        <v>4000</v>
      </c>
      <c r="E6444" s="503">
        <v>1928.96</v>
      </c>
      <c r="F6444" s="499"/>
      <c r="G6444" s="347">
        <v>48.223999999999997</v>
      </c>
    </row>
    <row r="6445" spans="1:7" hidden="1" x14ac:dyDescent="0.25">
      <c r="A6445" s="345" t="s">
        <v>3250</v>
      </c>
      <c r="B6445" s="345" t="s">
        <v>439</v>
      </c>
      <c r="C6445" s="346" t="s">
        <v>100</v>
      </c>
      <c r="D6445" s="347">
        <v>0</v>
      </c>
      <c r="E6445" s="503">
        <v>43.4</v>
      </c>
      <c r="F6445" s="499"/>
      <c r="G6445" s="347">
        <v>0</v>
      </c>
    </row>
    <row r="6446" spans="1:7" hidden="1" x14ac:dyDescent="0.25">
      <c r="A6446" s="342" t="s">
        <v>324</v>
      </c>
      <c r="B6446" s="342" t="s">
        <v>401</v>
      </c>
      <c r="C6446" s="343" t="s">
        <v>104</v>
      </c>
      <c r="D6446" s="344">
        <v>83050</v>
      </c>
      <c r="E6446" s="502">
        <v>33347.06</v>
      </c>
      <c r="F6446" s="499"/>
      <c r="G6446" s="344">
        <v>40.152992173389528</v>
      </c>
    </row>
    <row r="6447" spans="1:7" hidden="1" x14ac:dyDescent="0.25">
      <c r="A6447" s="345" t="s">
        <v>3251</v>
      </c>
      <c r="B6447" s="345" t="s">
        <v>294</v>
      </c>
      <c r="C6447" s="346" t="s">
        <v>101</v>
      </c>
      <c r="D6447" s="347">
        <v>2550</v>
      </c>
      <c r="E6447" s="503">
        <v>0</v>
      </c>
      <c r="F6447" s="499"/>
      <c r="G6447" s="347">
        <v>0</v>
      </c>
    </row>
    <row r="6448" spans="1:7" hidden="1" x14ac:dyDescent="0.25">
      <c r="A6448" s="345" t="s">
        <v>3252</v>
      </c>
      <c r="B6448" s="345" t="s">
        <v>296</v>
      </c>
      <c r="C6448" s="346" t="s">
        <v>104</v>
      </c>
      <c r="D6448" s="347">
        <v>80500</v>
      </c>
      <c r="E6448" s="503">
        <v>33347.06</v>
      </c>
      <c r="F6448" s="499"/>
      <c r="G6448" s="347">
        <v>41.424919254658384</v>
      </c>
    </row>
    <row r="6449" spans="1:7" hidden="1" x14ac:dyDescent="0.25">
      <c r="A6449" s="342" t="s">
        <v>324</v>
      </c>
      <c r="B6449" s="342" t="s">
        <v>447</v>
      </c>
      <c r="C6449" s="343" t="s">
        <v>164</v>
      </c>
      <c r="D6449" s="344">
        <v>1250</v>
      </c>
      <c r="E6449" s="502">
        <v>580.03</v>
      </c>
      <c r="F6449" s="499"/>
      <c r="G6449" s="344">
        <v>46.4024</v>
      </c>
    </row>
    <row r="6450" spans="1:7" hidden="1" x14ac:dyDescent="0.25">
      <c r="A6450" s="342" t="s">
        <v>324</v>
      </c>
      <c r="B6450" s="342" t="s">
        <v>448</v>
      </c>
      <c r="C6450" s="343" t="s">
        <v>190</v>
      </c>
      <c r="D6450" s="344">
        <v>1250</v>
      </c>
      <c r="E6450" s="502">
        <v>580.03</v>
      </c>
      <c r="F6450" s="499"/>
      <c r="G6450" s="344">
        <v>46.4024</v>
      </c>
    </row>
    <row r="6451" spans="1:7" hidden="1" x14ac:dyDescent="0.25">
      <c r="A6451" s="345" t="s">
        <v>3253</v>
      </c>
      <c r="B6451" s="345" t="s">
        <v>293</v>
      </c>
      <c r="C6451" s="346" t="s">
        <v>450</v>
      </c>
      <c r="D6451" s="347">
        <v>650</v>
      </c>
      <c r="E6451" s="503">
        <v>316.49</v>
      </c>
      <c r="F6451" s="499"/>
      <c r="G6451" s="347">
        <v>48.690769230769227</v>
      </c>
    </row>
    <row r="6452" spans="1:7" hidden="1" x14ac:dyDescent="0.25">
      <c r="A6452" s="345" t="s">
        <v>3254</v>
      </c>
      <c r="B6452" s="345" t="s">
        <v>305</v>
      </c>
      <c r="C6452" s="346" t="s">
        <v>166</v>
      </c>
      <c r="D6452" s="347">
        <v>600</v>
      </c>
      <c r="E6452" s="503">
        <v>263.54000000000002</v>
      </c>
      <c r="F6452" s="499"/>
      <c r="G6452" s="347">
        <v>43.923333333333332</v>
      </c>
    </row>
    <row r="6453" spans="1:7" hidden="1" x14ac:dyDescent="0.25">
      <c r="A6453" s="342" t="s">
        <v>324</v>
      </c>
      <c r="B6453" s="342" t="s">
        <v>562</v>
      </c>
      <c r="C6453" s="343" t="s">
        <v>563</v>
      </c>
      <c r="D6453" s="344">
        <v>0</v>
      </c>
      <c r="E6453" s="502">
        <v>0</v>
      </c>
      <c r="F6453" s="499"/>
      <c r="G6453" s="344">
        <v>0</v>
      </c>
    </row>
    <row r="6454" spans="1:7" hidden="1" x14ac:dyDescent="0.25">
      <c r="A6454" s="342" t="s">
        <v>324</v>
      </c>
      <c r="B6454" s="342" t="s">
        <v>564</v>
      </c>
      <c r="C6454" s="343" t="s">
        <v>565</v>
      </c>
      <c r="D6454" s="344">
        <v>0</v>
      </c>
      <c r="E6454" s="502">
        <v>0</v>
      </c>
      <c r="F6454" s="499"/>
      <c r="G6454" s="344">
        <v>0</v>
      </c>
    </row>
    <row r="6455" spans="1:7" hidden="1" x14ac:dyDescent="0.25">
      <c r="A6455" s="345" t="s">
        <v>3255</v>
      </c>
      <c r="B6455" s="345" t="s">
        <v>567</v>
      </c>
      <c r="C6455" s="346" t="s">
        <v>3256</v>
      </c>
      <c r="D6455" s="347">
        <v>0</v>
      </c>
      <c r="E6455" s="503">
        <v>0</v>
      </c>
      <c r="F6455" s="499"/>
      <c r="G6455" s="347">
        <v>0</v>
      </c>
    </row>
    <row r="6456" spans="1:7" hidden="1" x14ac:dyDescent="0.25">
      <c r="A6456" s="336" t="s">
        <v>352</v>
      </c>
      <c r="B6456" s="336" t="s">
        <v>1035</v>
      </c>
      <c r="C6456" s="337" t="s">
        <v>1036</v>
      </c>
      <c r="D6456" s="338">
        <v>110000</v>
      </c>
      <c r="E6456" s="498">
        <v>79664.69</v>
      </c>
      <c r="F6456" s="499"/>
      <c r="G6456" s="338">
        <v>72.422445454545453</v>
      </c>
    </row>
    <row r="6457" spans="1:7" hidden="1" x14ac:dyDescent="0.25">
      <c r="A6457" s="339" t="s">
        <v>324</v>
      </c>
      <c r="B6457" s="339" t="s">
        <v>354</v>
      </c>
      <c r="C6457" s="340" t="s">
        <v>24</v>
      </c>
      <c r="D6457" s="341">
        <v>110000</v>
      </c>
      <c r="E6457" s="506">
        <v>79664.69</v>
      </c>
      <c r="F6457" s="499"/>
      <c r="G6457" s="341">
        <v>72.422445454545453</v>
      </c>
    </row>
    <row r="6458" spans="1:7" hidden="1" x14ac:dyDescent="0.25">
      <c r="A6458" s="342" t="s">
        <v>324</v>
      </c>
      <c r="B6458" s="342" t="s">
        <v>366</v>
      </c>
      <c r="C6458" s="343" t="s">
        <v>38</v>
      </c>
      <c r="D6458" s="344">
        <v>110000</v>
      </c>
      <c r="E6458" s="502">
        <v>79664.69</v>
      </c>
      <c r="F6458" s="499"/>
      <c r="G6458" s="344">
        <v>72.422445454545453</v>
      </c>
    </row>
    <row r="6459" spans="1:7" hidden="1" x14ac:dyDescent="0.25">
      <c r="A6459" s="342" t="s">
        <v>324</v>
      </c>
      <c r="B6459" s="342" t="s">
        <v>429</v>
      </c>
      <c r="C6459" s="343" t="s">
        <v>110</v>
      </c>
      <c r="D6459" s="344">
        <v>20000</v>
      </c>
      <c r="E6459" s="502">
        <v>14189.5</v>
      </c>
      <c r="F6459" s="499"/>
      <c r="G6459" s="344">
        <v>70.947500000000005</v>
      </c>
    </row>
    <row r="6460" spans="1:7" hidden="1" x14ac:dyDescent="0.25">
      <c r="A6460" s="345" t="s">
        <v>3257</v>
      </c>
      <c r="B6460" s="345" t="s">
        <v>431</v>
      </c>
      <c r="C6460" s="346" t="s">
        <v>160</v>
      </c>
      <c r="D6460" s="347">
        <v>20000</v>
      </c>
      <c r="E6460" s="503">
        <v>14189.5</v>
      </c>
      <c r="F6460" s="499"/>
      <c r="G6460" s="347">
        <v>70.947500000000005</v>
      </c>
    </row>
    <row r="6461" spans="1:7" hidden="1" x14ac:dyDescent="0.25">
      <c r="A6461" s="342" t="s">
        <v>324</v>
      </c>
      <c r="B6461" s="342" t="s">
        <v>401</v>
      </c>
      <c r="C6461" s="343" t="s">
        <v>104</v>
      </c>
      <c r="D6461" s="344">
        <v>90000</v>
      </c>
      <c r="E6461" s="502">
        <v>65475.19</v>
      </c>
      <c r="F6461" s="499"/>
      <c r="G6461" s="344">
        <v>72.750211111111113</v>
      </c>
    </row>
    <row r="6462" spans="1:7" hidden="1" x14ac:dyDescent="0.25">
      <c r="A6462" s="345" t="s">
        <v>3258</v>
      </c>
      <c r="B6462" s="345" t="s">
        <v>296</v>
      </c>
      <c r="C6462" s="346" t="s">
        <v>104</v>
      </c>
      <c r="D6462" s="347">
        <v>90000</v>
      </c>
      <c r="E6462" s="503">
        <v>65475.19</v>
      </c>
      <c r="F6462" s="499"/>
      <c r="G6462" s="347">
        <v>72.750211111111113</v>
      </c>
    </row>
    <row r="6463" spans="1:7" hidden="1" x14ac:dyDescent="0.25">
      <c r="A6463" s="336" t="s">
        <v>352</v>
      </c>
      <c r="B6463" s="336" t="s">
        <v>1056</v>
      </c>
      <c r="C6463" s="337" t="s">
        <v>1057</v>
      </c>
      <c r="D6463" s="338">
        <v>10000</v>
      </c>
      <c r="E6463" s="498">
        <v>514</v>
      </c>
      <c r="F6463" s="499"/>
      <c r="G6463" s="338">
        <v>5.14</v>
      </c>
    </row>
    <row r="6464" spans="1:7" hidden="1" x14ac:dyDescent="0.25">
      <c r="A6464" s="339" t="s">
        <v>324</v>
      </c>
      <c r="B6464" s="339" t="s">
        <v>354</v>
      </c>
      <c r="C6464" s="340" t="s">
        <v>24</v>
      </c>
      <c r="D6464" s="341">
        <v>10000</v>
      </c>
      <c r="E6464" s="506">
        <v>514</v>
      </c>
      <c r="F6464" s="499"/>
      <c r="G6464" s="341">
        <v>5.14</v>
      </c>
    </row>
    <row r="6465" spans="1:7" hidden="1" x14ac:dyDescent="0.25">
      <c r="A6465" s="342" t="s">
        <v>324</v>
      </c>
      <c r="B6465" s="342" t="s">
        <v>366</v>
      </c>
      <c r="C6465" s="343" t="s">
        <v>38</v>
      </c>
      <c r="D6465" s="344">
        <v>10000</v>
      </c>
      <c r="E6465" s="502">
        <v>514</v>
      </c>
      <c r="F6465" s="499"/>
      <c r="G6465" s="344">
        <v>5.14</v>
      </c>
    </row>
    <row r="6466" spans="1:7" hidden="1" x14ac:dyDescent="0.25">
      <c r="A6466" s="342" t="s">
        <v>324</v>
      </c>
      <c r="B6466" s="342" t="s">
        <v>367</v>
      </c>
      <c r="C6466" s="343" t="s">
        <v>138</v>
      </c>
      <c r="D6466" s="344">
        <v>10000</v>
      </c>
      <c r="E6466" s="502">
        <v>514</v>
      </c>
      <c r="F6466" s="499"/>
      <c r="G6466" s="344">
        <v>5.14</v>
      </c>
    </row>
    <row r="6467" spans="1:7" hidden="1" x14ac:dyDescent="0.25">
      <c r="A6467" s="345" t="s">
        <v>3259</v>
      </c>
      <c r="B6467" s="345" t="s">
        <v>300</v>
      </c>
      <c r="C6467" s="346" t="s">
        <v>87</v>
      </c>
      <c r="D6467" s="347">
        <v>10000</v>
      </c>
      <c r="E6467" s="503">
        <v>514</v>
      </c>
      <c r="F6467" s="499"/>
      <c r="G6467" s="347">
        <v>5.14</v>
      </c>
    </row>
    <row r="6468" spans="1:7" hidden="1" x14ac:dyDescent="0.25">
      <c r="A6468" s="330" t="s">
        <v>349</v>
      </c>
      <c r="B6468" s="330" t="s">
        <v>385</v>
      </c>
      <c r="C6468" s="331" t="s">
        <v>386</v>
      </c>
      <c r="D6468" s="332">
        <v>11612815</v>
      </c>
      <c r="E6468" s="504">
        <v>12139465.16</v>
      </c>
      <c r="F6468" s="499"/>
      <c r="G6468" s="332">
        <v>104.535077498436</v>
      </c>
    </row>
    <row r="6469" spans="1:7" hidden="1" x14ac:dyDescent="0.25">
      <c r="A6469" s="333" t="s">
        <v>349</v>
      </c>
      <c r="B6469" s="333" t="s">
        <v>3260</v>
      </c>
      <c r="C6469" s="334" t="s">
        <v>3261</v>
      </c>
      <c r="D6469" s="335">
        <v>37160</v>
      </c>
      <c r="E6469" s="505">
        <v>5000</v>
      </c>
      <c r="F6469" s="499"/>
      <c r="G6469" s="335">
        <v>13.455328310010763</v>
      </c>
    </row>
    <row r="6470" spans="1:7" hidden="1" x14ac:dyDescent="0.25">
      <c r="A6470" s="336" t="s">
        <v>352</v>
      </c>
      <c r="B6470" s="336" t="s">
        <v>541</v>
      </c>
      <c r="C6470" s="337" t="s">
        <v>542</v>
      </c>
      <c r="D6470" s="338">
        <v>5000</v>
      </c>
      <c r="E6470" s="498">
        <v>5000</v>
      </c>
      <c r="F6470" s="499"/>
      <c r="G6470" s="338">
        <v>100</v>
      </c>
    </row>
    <row r="6471" spans="1:7" hidden="1" x14ac:dyDescent="0.25">
      <c r="A6471" s="339" t="s">
        <v>324</v>
      </c>
      <c r="B6471" s="339" t="s">
        <v>354</v>
      </c>
      <c r="C6471" s="340" t="s">
        <v>24</v>
      </c>
      <c r="D6471" s="341">
        <v>5000</v>
      </c>
      <c r="E6471" s="506">
        <v>5000</v>
      </c>
      <c r="F6471" s="499"/>
      <c r="G6471" s="341">
        <v>100</v>
      </c>
    </row>
    <row r="6472" spans="1:7" hidden="1" x14ac:dyDescent="0.25">
      <c r="A6472" s="342" t="s">
        <v>324</v>
      </c>
      <c r="B6472" s="342" t="s">
        <v>355</v>
      </c>
      <c r="C6472" s="343" t="s">
        <v>25</v>
      </c>
      <c r="D6472" s="344">
        <v>5000</v>
      </c>
      <c r="E6472" s="502">
        <v>0</v>
      </c>
      <c r="F6472" s="499"/>
      <c r="G6472" s="344">
        <v>0</v>
      </c>
    </row>
    <row r="6473" spans="1:7" hidden="1" x14ac:dyDescent="0.25">
      <c r="A6473" s="342" t="s">
        <v>324</v>
      </c>
      <c r="B6473" s="342" t="s">
        <v>356</v>
      </c>
      <c r="C6473" s="343" t="s">
        <v>133</v>
      </c>
      <c r="D6473" s="344">
        <v>5000</v>
      </c>
      <c r="E6473" s="502">
        <v>0</v>
      </c>
      <c r="F6473" s="499"/>
      <c r="G6473" s="344">
        <v>0</v>
      </c>
    </row>
    <row r="6474" spans="1:7" hidden="1" x14ac:dyDescent="0.25">
      <c r="A6474" s="345" t="s">
        <v>3262</v>
      </c>
      <c r="B6474" s="345" t="s">
        <v>297</v>
      </c>
      <c r="C6474" s="346" t="s">
        <v>134</v>
      </c>
      <c r="D6474" s="347">
        <v>5000</v>
      </c>
      <c r="E6474" s="503">
        <v>0</v>
      </c>
      <c r="F6474" s="499"/>
      <c r="G6474" s="347">
        <v>0</v>
      </c>
    </row>
    <row r="6475" spans="1:7" hidden="1" x14ac:dyDescent="0.25">
      <c r="A6475" s="342" t="s">
        <v>324</v>
      </c>
      <c r="B6475" s="342" t="s">
        <v>366</v>
      </c>
      <c r="C6475" s="343" t="s">
        <v>38</v>
      </c>
      <c r="D6475" s="344">
        <v>0</v>
      </c>
      <c r="E6475" s="502">
        <v>5000</v>
      </c>
      <c r="F6475" s="499"/>
      <c r="G6475" s="344">
        <v>0</v>
      </c>
    </row>
    <row r="6476" spans="1:7" hidden="1" x14ac:dyDescent="0.25">
      <c r="A6476" s="342" t="s">
        <v>324</v>
      </c>
      <c r="B6476" s="342" t="s">
        <v>429</v>
      </c>
      <c r="C6476" s="343" t="s">
        <v>110</v>
      </c>
      <c r="D6476" s="344">
        <v>0</v>
      </c>
      <c r="E6476" s="502">
        <v>5000</v>
      </c>
      <c r="F6476" s="499"/>
      <c r="G6476" s="344">
        <v>0</v>
      </c>
    </row>
    <row r="6477" spans="1:7" hidden="1" x14ac:dyDescent="0.25">
      <c r="A6477" s="345" t="s">
        <v>3263</v>
      </c>
      <c r="B6477" s="345" t="s">
        <v>436</v>
      </c>
      <c r="C6477" s="346" t="s">
        <v>98</v>
      </c>
      <c r="D6477" s="347">
        <v>0</v>
      </c>
      <c r="E6477" s="503">
        <v>5000</v>
      </c>
      <c r="F6477" s="499"/>
      <c r="G6477" s="347">
        <v>0</v>
      </c>
    </row>
    <row r="6478" spans="1:7" hidden="1" x14ac:dyDescent="0.25">
      <c r="A6478" s="336" t="s">
        <v>352</v>
      </c>
      <c r="B6478" s="336" t="s">
        <v>732</v>
      </c>
      <c r="C6478" s="337" t="s">
        <v>733</v>
      </c>
      <c r="D6478" s="338">
        <v>22700</v>
      </c>
      <c r="E6478" s="498">
        <v>0</v>
      </c>
      <c r="F6478" s="499"/>
      <c r="G6478" s="338">
        <v>0</v>
      </c>
    </row>
    <row r="6479" spans="1:7" hidden="1" x14ac:dyDescent="0.25">
      <c r="A6479" s="339" t="s">
        <v>324</v>
      </c>
      <c r="B6479" s="339" t="s">
        <v>354</v>
      </c>
      <c r="C6479" s="340" t="s">
        <v>24</v>
      </c>
      <c r="D6479" s="341">
        <v>22700</v>
      </c>
      <c r="E6479" s="506">
        <v>0</v>
      </c>
      <c r="F6479" s="499"/>
      <c r="G6479" s="341">
        <v>0</v>
      </c>
    </row>
    <row r="6480" spans="1:7" hidden="1" x14ac:dyDescent="0.25">
      <c r="A6480" s="342" t="s">
        <v>324</v>
      </c>
      <c r="B6480" s="342" t="s">
        <v>366</v>
      </c>
      <c r="C6480" s="343" t="s">
        <v>38</v>
      </c>
      <c r="D6480" s="344">
        <v>22700</v>
      </c>
      <c r="E6480" s="502">
        <v>0</v>
      </c>
      <c r="F6480" s="499"/>
      <c r="G6480" s="344">
        <v>0</v>
      </c>
    </row>
    <row r="6481" spans="1:7" hidden="1" x14ac:dyDescent="0.25">
      <c r="A6481" s="342" t="s">
        <v>324</v>
      </c>
      <c r="B6481" s="342" t="s">
        <v>401</v>
      </c>
      <c r="C6481" s="343" t="s">
        <v>104</v>
      </c>
      <c r="D6481" s="344">
        <v>22700</v>
      </c>
      <c r="E6481" s="502">
        <v>0</v>
      </c>
      <c r="F6481" s="499"/>
      <c r="G6481" s="344">
        <v>0</v>
      </c>
    </row>
    <row r="6482" spans="1:7" hidden="1" x14ac:dyDescent="0.25">
      <c r="A6482" s="345" t="s">
        <v>3264</v>
      </c>
      <c r="B6482" s="345" t="s">
        <v>296</v>
      </c>
      <c r="C6482" s="346" t="s">
        <v>104</v>
      </c>
      <c r="D6482" s="347">
        <v>22700</v>
      </c>
      <c r="E6482" s="503">
        <v>0</v>
      </c>
      <c r="F6482" s="499"/>
      <c r="G6482" s="347">
        <v>0</v>
      </c>
    </row>
    <row r="6483" spans="1:7" hidden="1" x14ac:dyDescent="0.25">
      <c r="A6483" s="336" t="s">
        <v>352</v>
      </c>
      <c r="B6483" s="336" t="s">
        <v>1056</v>
      </c>
      <c r="C6483" s="337" t="s">
        <v>1057</v>
      </c>
      <c r="D6483" s="338">
        <v>9460</v>
      </c>
      <c r="E6483" s="498">
        <v>0</v>
      </c>
      <c r="F6483" s="499"/>
      <c r="G6483" s="338">
        <v>0</v>
      </c>
    </row>
    <row r="6484" spans="1:7" hidden="1" x14ac:dyDescent="0.25">
      <c r="A6484" s="339" t="s">
        <v>324</v>
      </c>
      <c r="B6484" s="339" t="s">
        <v>354</v>
      </c>
      <c r="C6484" s="340" t="s">
        <v>24</v>
      </c>
      <c r="D6484" s="341">
        <v>9460</v>
      </c>
      <c r="E6484" s="506">
        <v>0</v>
      </c>
      <c r="F6484" s="499"/>
      <c r="G6484" s="341">
        <v>0</v>
      </c>
    </row>
    <row r="6485" spans="1:7" hidden="1" x14ac:dyDescent="0.25">
      <c r="A6485" s="342" t="s">
        <v>324</v>
      </c>
      <c r="B6485" s="342" t="s">
        <v>355</v>
      </c>
      <c r="C6485" s="343" t="s">
        <v>25</v>
      </c>
      <c r="D6485" s="344">
        <v>5000</v>
      </c>
      <c r="E6485" s="502">
        <v>0</v>
      </c>
      <c r="F6485" s="499"/>
      <c r="G6485" s="344">
        <v>0</v>
      </c>
    </row>
    <row r="6486" spans="1:7" hidden="1" x14ac:dyDescent="0.25">
      <c r="A6486" s="342" t="s">
        <v>324</v>
      </c>
      <c r="B6486" s="342" t="s">
        <v>356</v>
      </c>
      <c r="C6486" s="343" t="s">
        <v>133</v>
      </c>
      <c r="D6486" s="344">
        <v>5000</v>
      </c>
      <c r="E6486" s="502">
        <v>0</v>
      </c>
      <c r="F6486" s="499"/>
      <c r="G6486" s="344">
        <v>0</v>
      </c>
    </row>
    <row r="6487" spans="1:7" hidden="1" x14ac:dyDescent="0.25">
      <c r="A6487" s="345" t="s">
        <v>3265</v>
      </c>
      <c r="B6487" s="345" t="s">
        <v>297</v>
      </c>
      <c r="C6487" s="346" t="s">
        <v>134</v>
      </c>
      <c r="D6487" s="347">
        <v>5000</v>
      </c>
      <c r="E6487" s="503">
        <v>0</v>
      </c>
      <c r="F6487" s="499"/>
      <c r="G6487" s="347">
        <v>0</v>
      </c>
    </row>
    <row r="6488" spans="1:7" hidden="1" x14ac:dyDescent="0.25">
      <c r="A6488" s="342" t="s">
        <v>324</v>
      </c>
      <c r="B6488" s="342" t="s">
        <v>366</v>
      </c>
      <c r="C6488" s="343" t="s">
        <v>38</v>
      </c>
      <c r="D6488" s="344">
        <v>4460</v>
      </c>
      <c r="E6488" s="502">
        <v>0</v>
      </c>
      <c r="F6488" s="499"/>
      <c r="G6488" s="344">
        <v>0</v>
      </c>
    </row>
    <row r="6489" spans="1:7" hidden="1" x14ac:dyDescent="0.25">
      <c r="A6489" s="342" t="s">
        <v>324</v>
      </c>
      <c r="B6489" s="342" t="s">
        <v>401</v>
      </c>
      <c r="C6489" s="343" t="s">
        <v>104</v>
      </c>
      <c r="D6489" s="344">
        <v>4460</v>
      </c>
      <c r="E6489" s="502">
        <v>0</v>
      </c>
      <c r="F6489" s="499"/>
      <c r="G6489" s="344">
        <v>0</v>
      </c>
    </row>
    <row r="6490" spans="1:7" hidden="1" x14ac:dyDescent="0.25">
      <c r="A6490" s="345" t="s">
        <v>3266</v>
      </c>
      <c r="B6490" s="345" t="s">
        <v>296</v>
      </c>
      <c r="C6490" s="346" t="s">
        <v>104</v>
      </c>
      <c r="D6490" s="347">
        <v>4460</v>
      </c>
      <c r="E6490" s="503">
        <v>0</v>
      </c>
      <c r="F6490" s="499"/>
      <c r="G6490" s="347">
        <v>0</v>
      </c>
    </row>
    <row r="6491" spans="1:7" hidden="1" x14ac:dyDescent="0.25">
      <c r="A6491" s="333" t="s">
        <v>349</v>
      </c>
      <c r="B6491" s="333" t="s">
        <v>3267</v>
      </c>
      <c r="C6491" s="334" t="s">
        <v>3268</v>
      </c>
      <c r="D6491" s="335">
        <v>0</v>
      </c>
      <c r="E6491" s="505">
        <v>0</v>
      </c>
      <c r="F6491" s="499"/>
      <c r="G6491" s="335">
        <v>0</v>
      </c>
    </row>
    <row r="6492" spans="1:7" hidden="1" x14ac:dyDescent="0.25">
      <c r="A6492" s="336" t="s">
        <v>352</v>
      </c>
      <c r="B6492" s="336" t="s">
        <v>611</v>
      </c>
      <c r="C6492" s="337" t="s">
        <v>612</v>
      </c>
      <c r="D6492" s="338">
        <v>0</v>
      </c>
      <c r="E6492" s="498">
        <v>0</v>
      </c>
      <c r="F6492" s="499"/>
      <c r="G6492" s="338">
        <v>0</v>
      </c>
    </row>
    <row r="6493" spans="1:7" hidden="1" x14ac:dyDescent="0.25">
      <c r="A6493" s="339" t="s">
        <v>324</v>
      </c>
      <c r="B6493" s="339" t="s">
        <v>354</v>
      </c>
      <c r="C6493" s="340" t="s">
        <v>24</v>
      </c>
      <c r="D6493" s="341">
        <v>0</v>
      </c>
      <c r="E6493" s="506">
        <v>0</v>
      </c>
      <c r="F6493" s="499"/>
      <c r="G6493" s="341">
        <v>0</v>
      </c>
    </row>
    <row r="6494" spans="1:7" hidden="1" x14ac:dyDescent="0.25">
      <c r="A6494" s="342" t="s">
        <v>324</v>
      </c>
      <c r="B6494" s="342" t="s">
        <v>366</v>
      </c>
      <c r="C6494" s="343" t="s">
        <v>38</v>
      </c>
      <c r="D6494" s="344">
        <v>0</v>
      </c>
      <c r="E6494" s="502">
        <v>0</v>
      </c>
      <c r="F6494" s="499"/>
      <c r="G6494" s="344">
        <v>0</v>
      </c>
    </row>
    <row r="6495" spans="1:7" hidden="1" x14ac:dyDescent="0.25">
      <c r="A6495" s="342" t="s">
        <v>324</v>
      </c>
      <c r="B6495" s="342" t="s">
        <v>429</v>
      </c>
      <c r="C6495" s="343" t="s">
        <v>110</v>
      </c>
      <c r="D6495" s="344">
        <v>0</v>
      </c>
      <c r="E6495" s="502">
        <v>0</v>
      </c>
      <c r="F6495" s="499"/>
      <c r="G6495" s="344">
        <v>0</v>
      </c>
    </row>
    <row r="6496" spans="1:7" hidden="1" x14ac:dyDescent="0.25">
      <c r="A6496" s="345" t="s">
        <v>3269</v>
      </c>
      <c r="B6496" s="345" t="s">
        <v>466</v>
      </c>
      <c r="C6496" s="346" t="s">
        <v>96</v>
      </c>
      <c r="D6496" s="347">
        <v>0</v>
      </c>
      <c r="E6496" s="503">
        <v>0</v>
      </c>
      <c r="F6496" s="499"/>
      <c r="G6496" s="347">
        <v>0</v>
      </c>
    </row>
    <row r="6497" spans="1:7" x14ac:dyDescent="0.25">
      <c r="A6497" s="333" t="s">
        <v>349</v>
      </c>
      <c r="B6497" s="333" t="s">
        <v>65</v>
      </c>
      <c r="C6497" s="334" t="s">
        <v>3270</v>
      </c>
      <c r="D6497" s="335">
        <v>11575655</v>
      </c>
      <c r="E6497" s="505">
        <v>12134465.16</v>
      </c>
      <c r="F6497" s="499"/>
      <c r="G6497" s="335">
        <v>104.82746038993042</v>
      </c>
    </row>
    <row r="6498" spans="1:7" hidden="1" x14ac:dyDescent="0.25">
      <c r="A6498" s="336" t="s">
        <v>352</v>
      </c>
      <c r="B6498" s="336" t="s">
        <v>411</v>
      </c>
      <c r="C6498" s="337" t="s">
        <v>412</v>
      </c>
      <c r="D6498" s="338">
        <v>43000</v>
      </c>
      <c r="E6498" s="498">
        <v>81667.789999999994</v>
      </c>
      <c r="F6498" s="499"/>
      <c r="G6498" s="338">
        <v>189.92509302325581</v>
      </c>
    </row>
    <row r="6499" spans="1:7" hidden="1" x14ac:dyDescent="0.25">
      <c r="A6499" s="339" t="s">
        <v>324</v>
      </c>
      <c r="B6499" s="339" t="s">
        <v>354</v>
      </c>
      <c r="C6499" s="340" t="s">
        <v>24</v>
      </c>
      <c r="D6499" s="341">
        <v>43000</v>
      </c>
      <c r="E6499" s="506">
        <v>81667.789999999994</v>
      </c>
      <c r="F6499" s="499"/>
      <c r="G6499" s="341">
        <v>189.92509302325581</v>
      </c>
    </row>
    <row r="6500" spans="1:7" hidden="1" x14ac:dyDescent="0.25">
      <c r="A6500" s="342" t="s">
        <v>324</v>
      </c>
      <c r="B6500" s="342" t="s">
        <v>366</v>
      </c>
      <c r="C6500" s="343" t="s">
        <v>38</v>
      </c>
      <c r="D6500" s="344">
        <v>43000</v>
      </c>
      <c r="E6500" s="502">
        <v>70996.7</v>
      </c>
      <c r="F6500" s="499"/>
      <c r="G6500" s="344">
        <v>165.10860465116278</v>
      </c>
    </row>
    <row r="6501" spans="1:7" hidden="1" x14ac:dyDescent="0.25">
      <c r="A6501" s="342" t="s">
        <v>324</v>
      </c>
      <c r="B6501" s="342" t="s">
        <v>367</v>
      </c>
      <c r="C6501" s="343" t="s">
        <v>138</v>
      </c>
      <c r="D6501" s="344">
        <v>0</v>
      </c>
      <c r="E6501" s="502">
        <v>2180</v>
      </c>
      <c r="F6501" s="499"/>
      <c r="G6501" s="344">
        <v>0</v>
      </c>
    </row>
    <row r="6502" spans="1:7" hidden="1" x14ac:dyDescent="0.25">
      <c r="A6502" s="345" t="s">
        <v>3271</v>
      </c>
      <c r="B6502" s="345" t="s">
        <v>300</v>
      </c>
      <c r="C6502" s="346" t="s">
        <v>87</v>
      </c>
      <c r="D6502" s="347">
        <v>0</v>
      </c>
      <c r="E6502" s="503">
        <v>2180</v>
      </c>
      <c r="F6502" s="499"/>
      <c r="G6502" s="347">
        <v>0</v>
      </c>
    </row>
    <row r="6503" spans="1:7" hidden="1" x14ac:dyDescent="0.25">
      <c r="A6503" s="342" t="s">
        <v>324</v>
      </c>
      <c r="B6503" s="342" t="s">
        <v>419</v>
      </c>
      <c r="C6503" s="343" t="s">
        <v>108</v>
      </c>
      <c r="D6503" s="344">
        <v>35000</v>
      </c>
      <c r="E6503" s="502">
        <v>40593.800000000003</v>
      </c>
      <c r="F6503" s="499"/>
      <c r="G6503" s="344">
        <v>115.98228571428571</v>
      </c>
    </row>
    <row r="6504" spans="1:7" hidden="1" x14ac:dyDescent="0.25">
      <c r="A6504" s="345" t="s">
        <v>3272</v>
      </c>
      <c r="B6504" s="345" t="s">
        <v>423</v>
      </c>
      <c r="C6504" s="346" t="s">
        <v>90</v>
      </c>
      <c r="D6504" s="347">
        <v>35000</v>
      </c>
      <c r="E6504" s="503">
        <v>39104.21</v>
      </c>
      <c r="F6504" s="499"/>
      <c r="G6504" s="347">
        <v>111.72631428571428</v>
      </c>
    </row>
    <row r="6505" spans="1:7" hidden="1" x14ac:dyDescent="0.25">
      <c r="A6505" s="345" t="s">
        <v>3273</v>
      </c>
      <c r="B6505" s="345" t="s">
        <v>427</v>
      </c>
      <c r="C6505" s="346" t="s">
        <v>428</v>
      </c>
      <c r="D6505" s="347">
        <v>0</v>
      </c>
      <c r="E6505" s="503">
        <v>1489.59</v>
      </c>
      <c r="F6505" s="499"/>
      <c r="G6505" s="347">
        <v>0</v>
      </c>
    </row>
    <row r="6506" spans="1:7" hidden="1" x14ac:dyDescent="0.25">
      <c r="A6506" s="342" t="s">
        <v>324</v>
      </c>
      <c r="B6506" s="342" t="s">
        <v>429</v>
      </c>
      <c r="C6506" s="343" t="s">
        <v>110</v>
      </c>
      <c r="D6506" s="344">
        <v>8000</v>
      </c>
      <c r="E6506" s="502">
        <v>10879.15</v>
      </c>
      <c r="F6506" s="499"/>
      <c r="G6506" s="344">
        <v>135.989375</v>
      </c>
    </row>
    <row r="6507" spans="1:7" hidden="1" x14ac:dyDescent="0.25">
      <c r="A6507" s="345" t="s">
        <v>3274</v>
      </c>
      <c r="B6507" s="345" t="s">
        <v>304</v>
      </c>
      <c r="C6507" s="346" t="s">
        <v>1083</v>
      </c>
      <c r="D6507" s="347">
        <v>5000</v>
      </c>
      <c r="E6507" s="503">
        <v>4769.37</v>
      </c>
      <c r="F6507" s="499"/>
      <c r="G6507" s="347">
        <v>95.3874</v>
      </c>
    </row>
    <row r="6508" spans="1:7" hidden="1" x14ac:dyDescent="0.25">
      <c r="A6508" s="345" t="s">
        <v>3275</v>
      </c>
      <c r="B6508" s="345" t="s">
        <v>433</v>
      </c>
      <c r="C6508" s="346" t="s">
        <v>95</v>
      </c>
      <c r="D6508" s="347">
        <v>3000</v>
      </c>
      <c r="E6508" s="503">
        <v>3508.53</v>
      </c>
      <c r="F6508" s="499"/>
      <c r="G6508" s="347">
        <v>116.95099999999999</v>
      </c>
    </row>
    <row r="6509" spans="1:7" hidden="1" x14ac:dyDescent="0.25">
      <c r="A6509" s="345" t="s">
        <v>3276</v>
      </c>
      <c r="B6509" s="345" t="s">
        <v>312</v>
      </c>
      <c r="C6509" s="346" t="s">
        <v>97</v>
      </c>
      <c r="D6509" s="347">
        <v>0</v>
      </c>
      <c r="E6509" s="503">
        <v>600</v>
      </c>
      <c r="F6509" s="499"/>
      <c r="G6509" s="347">
        <v>0</v>
      </c>
    </row>
    <row r="6510" spans="1:7" hidden="1" x14ac:dyDescent="0.25">
      <c r="A6510" s="345" t="s">
        <v>3277</v>
      </c>
      <c r="B6510" s="345" t="s">
        <v>439</v>
      </c>
      <c r="C6510" s="346" t="s">
        <v>100</v>
      </c>
      <c r="D6510" s="347">
        <v>0</v>
      </c>
      <c r="E6510" s="503">
        <v>2001.25</v>
      </c>
      <c r="F6510" s="499"/>
      <c r="G6510" s="347">
        <v>0</v>
      </c>
    </row>
    <row r="6511" spans="1:7" hidden="1" x14ac:dyDescent="0.25">
      <c r="A6511" s="342" t="s">
        <v>324</v>
      </c>
      <c r="B6511" s="342" t="s">
        <v>401</v>
      </c>
      <c r="C6511" s="343" t="s">
        <v>104</v>
      </c>
      <c r="D6511" s="344">
        <v>0</v>
      </c>
      <c r="E6511" s="502">
        <v>17343.75</v>
      </c>
      <c r="F6511" s="499"/>
      <c r="G6511" s="344">
        <v>0</v>
      </c>
    </row>
    <row r="6512" spans="1:7" hidden="1" x14ac:dyDescent="0.25">
      <c r="A6512" s="345" t="s">
        <v>3278</v>
      </c>
      <c r="B6512" s="345" t="s">
        <v>315</v>
      </c>
      <c r="C6512" s="346" t="s">
        <v>189</v>
      </c>
      <c r="D6512" s="347">
        <v>0</v>
      </c>
      <c r="E6512" s="503">
        <v>17343.75</v>
      </c>
      <c r="F6512" s="499"/>
      <c r="G6512" s="347">
        <v>0</v>
      </c>
    </row>
    <row r="6513" spans="1:7" hidden="1" x14ac:dyDescent="0.25">
      <c r="A6513" s="342" t="s">
        <v>324</v>
      </c>
      <c r="B6513" s="342" t="s">
        <v>447</v>
      </c>
      <c r="C6513" s="343" t="s">
        <v>164</v>
      </c>
      <c r="D6513" s="344">
        <v>0</v>
      </c>
      <c r="E6513" s="502">
        <v>10671.09</v>
      </c>
      <c r="F6513" s="499"/>
      <c r="G6513" s="344">
        <v>0</v>
      </c>
    </row>
    <row r="6514" spans="1:7" hidden="1" x14ac:dyDescent="0.25">
      <c r="A6514" s="342" t="s">
        <v>324</v>
      </c>
      <c r="B6514" s="342" t="s">
        <v>448</v>
      </c>
      <c r="C6514" s="343" t="s">
        <v>190</v>
      </c>
      <c r="D6514" s="344">
        <v>0</v>
      </c>
      <c r="E6514" s="502">
        <v>10671.09</v>
      </c>
      <c r="F6514" s="499"/>
      <c r="G6514" s="344">
        <v>0</v>
      </c>
    </row>
    <row r="6515" spans="1:7" hidden="1" x14ac:dyDescent="0.25">
      <c r="A6515" s="345" t="s">
        <v>3279</v>
      </c>
      <c r="B6515" s="345" t="s">
        <v>305</v>
      </c>
      <c r="C6515" s="346" t="s">
        <v>166</v>
      </c>
      <c r="D6515" s="347">
        <v>0</v>
      </c>
      <c r="E6515" s="503">
        <v>10671.09</v>
      </c>
      <c r="F6515" s="499"/>
      <c r="G6515" s="347">
        <v>0</v>
      </c>
    </row>
    <row r="6516" spans="1:7" hidden="1" x14ac:dyDescent="0.25">
      <c r="A6516" s="336" t="s">
        <v>352</v>
      </c>
      <c r="B6516" s="336" t="s">
        <v>452</v>
      </c>
      <c r="C6516" s="337" t="s">
        <v>453</v>
      </c>
      <c r="D6516" s="338">
        <v>226500</v>
      </c>
      <c r="E6516" s="498">
        <v>213490.98</v>
      </c>
      <c r="F6516" s="499"/>
      <c r="G6516" s="338">
        <v>94.256503311258271</v>
      </c>
    </row>
    <row r="6517" spans="1:7" hidden="1" x14ac:dyDescent="0.25">
      <c r="A6517" s="339" t="s">
        <v>324</v>
      </c>
      <c r="B6517" s="339" t="s">
        <v>354</v>
      </c>
      <c r="C6517" s="340" t="s">
        <v>24</v>
      </c>
      <c r="D6517" s="341">
        <v>226500</v>
      </c>
      <c r="E6517" s="506">
        <v>213490.98</v>
      </c>
      <c r="F6517" s="499"/>
      <c r="G6517" s="341">
        <v>94.256503311258271</v>
      </c>
    </row>
    <row r="6518" spans="1:7" hidden="1" x14ac:dyDescent="0.25">
      <c r="A6518" s="342" t="s">
        <v>324</v>
      </c>
      <c r="B6518" s="342" t="s">
        <v>366</v>
      </c>
      <c r="C6518" s="343" t="s">
        <v>38</v>
      </c>
      <c r="D6518" s="344">
        <v>226500</v>
      </c>
      <c r="E6518" s="502">
        <v>213490.98</v>
      </c>
      <c r="F6518" s="499"/>
      <c r="G6518" s="344">
        <v>94.256503311258271</v>
      </c>
    </row>
    <row r="6519" spans="1:7" hidden="1" x14ac:dyDescent="0.25">
      <c r="A6519" s="342" t="s">
        <v>324</v>
      </c>
      <c r="B6519" s="342" t="s">
        <v>419</v>
      </c>
      <c r="C6519" s="343" t="s">
        <v>108</v>
      </c>
      <c r="D6519" s="344">
        <v>7000</v>
      </c>
      <c r="E6519" s="502">
        <v>516.20000000000005</v>
      </c>
      <c r="F6519" s="499"/>
      <c r="G6519" s="344">
        <v>7.3742857142857146</v>
      </c>
    </row>
    <row r="6520" spans="1:7" hidden="1" x14ac:dyDescent="0.25">
      <c r="A6520" s="345" t="s">
        <v>3280</v>
      </c>
      <c r="B6520" s="345" t="s">
        <v>316</v>
      </c>
      <c r="C6520" s="346" t="s">
        <v>421</v>
      </c>
      <c r="D6520" s="347">
        <v>2000</v>
      </c>
      <c r="E6520" s="503">
        <v>516.20000000000005</v>
      </c>
      <c r="F6520" s="499"/>
      <c r="G6520" s="347">
        <v>25.81</v>
      </c>
    </row>
    <row r="6521" spans="1:7" hidden="1" x14ac:dyDescent="0.25">
      <c r="A6521" s="345" t="s">
        <v>3281</v>
      </c>
      <c r="B6521" s="345" t="s">
        <v>318</v>
      </c>
      <c r="C6521" s="346" t="s">
        <v>425</v>
      </c>
      <c r="D6521" s="347">
        <v>5000</v>
      </c>
      <c r="E6521" s="503">
        <v>0</v>
      </c>
      <c r="F6521" s="499"/>
      <c r="G6521" s="347">
        <v>0</v>
      </c>
    </row>
    <row r="6522" spans="1:7" hidden="1" x14ac:dyDescent="0.25">
      <c r="A6522" s="342" t="s">
        <v>324</v>
      </c>
      <c r="B6522" s="342" t="s">
        <v>429</v>
      </c>
      <c r="C6522" s="343" t="s">
        <v>110</v>
      </c>
      <c r="D6522" s="344">
        <v>14500</v>
      </c>
      <c r="E6522" s="502">
        <v>11390</v>
      </c>
      <c r="F6522" s="499"/>
      <c r="G6522" s="344">
        <v>78.551724137931032</v>
      </c>
    </row>
    <row r="6523" spans="1:7" hidden="1" x14ac:dyDescent="0.25">
      <c r="A6523" s="345" t="s">
        <v>3282</v>
      </c>
      <c r="B6523" s="345" t="s">
        <v>431</v>
      </c>
      <c r="C6523" s="346" t="s">
        <v>160</v>
      </c>
      <c r="D6523" s="347">
        <v>500</v>
      </c>
      <c r="E6523" s="503">
        <v>0</v>
      </c>
      <c r="F6523" s="499"/>
      <c r="G6523" s="347">
        <v>0</v>
      </c>
    </row>
    <row r="6524" spans="1:7" hidden="1" x14ac:dyDescent="0.25">
      <c r="A6524" s="345" t="s">
        <v>3283</v>
      </c>
      <c r="B6524" s="345" t="s">
        <v>304</v>
      </c>
      <c r="C6524" s="346" t="s">
        <v>1083</v>
      </c>
      <c r="D6524" s="347">
        <v>5000</v>
      </c>
      <c r="E6524" s="503">
        <v>0</v>
      </c>
      <c r="F6524" s="499"/>
      <c r="G6524" s="347">
        <v>0</v>
      </c>
    </row>
    <row r="6525" spans="1:7" hidden="1" x14ac:dyDescent="0.25">
      <c r="A6525" s="345" t="s">
        <v>3284</v>
      </c>
      <c r="B6525" s="345" t="s">
        <v>312</v>
      </c>
      <c r="C6525" s="346" t="s">
        <v>97</v>
      </c>
      <c r="D6525" s="347">
        <v>0</v>
      </c>
      <c r="E6525" s="503">
        <v>11390</v>
      </c>
      <c r="F6525" s="499"/>
      <c r="G6525" s="347">
        <v>0</v>
      </c>
    </row>
    <row r="6526" spans="1:7" hidden="1" x14ac:dyDescent="0.25">
      <c r="A6526" s="345" t="s">
        <v>3285</v>
      </c>
      <c r="B6526" s="345" t="s">
        <v>439</v>
      </c>
      <c r="C6526" s="346" t="s">
        <v>100</v>
      </c>
      <c r="D6526" s="347">
        <v>9000</v>
      </c>
      <c r="E6526" s="503">
        <v>0</v>
      </c>
      <c r="F6526" s="499"/>
      <c r="G6526" s="347">
        <v>0</v>
      </c>
    </row>
    <row r="6527" spans="1:7" hidden="1" x14ac:dyDescent="0.25">
      <c r="A6527" s="342" t="s">
        <v>324</v>
      </c>
      <c r="B6527" s="342" t="s">
        <v>401</v>
      </c>
      <c r="C6527" s="343" t="s">
        <v>104</v>
      </c>
      <c r="D6527" s="344">
        <v>205000</v>
      </c>
      <c r="E6527" s="502">
        <v>201584.78</v>
      </c>
      <c r="F6527" s="499"/>
      <c r="G6527" s="344">
        <v>98.33403902439025</v>
      </c>
    </row>
    <row r="6528" spans="1:7" hidden="1" x14ac:dyDescent="0.25">
      <c r="A6528" s="345" t="s">
        <v>3286</v>
      </c>
      <c r="B6528" s="345" t="s">
        <v>296</v>
      </c>
      <c r="C6528" s="346" t="s">
        <v>104</v>
      </c>
      <c r="D6528" s="347">
        <v>205000</v>
      </c>
      <c r="E6528" s="503">
        <v>201584.78</v>
      </c>
      <c r="F6528" s="499"/>
      <c r="G6528" s="347">
        <v>98.33403902439025</v>
      </c>
    </row>
    <row r="6529" spans="1:13" x14ac:dyDescent="0.25">
      <c r="A6529" s="336" t="s">
        <v>352</v>
      </c>
      <c r="B6529" s="336" t="s">
        <v>477</v>
      </c>
      <c r="C6529" s="337" t="s">
        <v>478</v>
      </c>
      <c r="D6529" s="338">
        <v>269100</v>
      </c>
      <c r="E6529" s="498">
        <v>373510.52</v>
      </c>
      <c r="F6529" s="499"/>
      <c r="G6529" s="338">
        <v>138.79989594946116</v>
      </c>
      <c r="L6529" s="498">
        <f t="shared" ref="L6529" si="14">E6529/$L$11</f>
        <v>49573.36518680735</v>
      </c>
      <c r="M6529" s="499"/>
    </row>
    <row r="6530" spans="1:13" x14ac:dyDescent="0.25">
      <c r="A6530" s="339" t="s">
        <v>324</v>
      </c>
      <c r="B6530" s="339" t="s">
        <v>354</v>
      </c>
      <c r="C6530" s="340" t="s">
        <v>24</v>
      </c>
      <c r="D6530" s="341">
        <v>202600</v>
      </c>
      <c r="E6530" s="506">
        <v>281725.24</v>
      </c>
      <c r="F6530" s="499"/>
      <c r="G6530" s="341">
        <v>139.05490621915104</v>
      </c>
    </row>
    <row r="6531" spans="1:13" x14ac:dyDescent="0.25">
      <c r="A6531" s="342" t="s">
        <v>324</v>
      </c>
      <c r="B6531" s="342" t="s">
        <v>366</v>
      </c>
      <c r="C6531" s="343" t="s">
        <v>38</v>
      </c>
      <c r="D6531" s="344">
        <v>202600</v>
      </c>
      <c r="E6531" s="502">
        <v>232720.26</v>
      </c>
      <c r="F6531" s="499"/>
      <c r="G6531" s="344">
        <v>114.8668608094768</v>
      </c>
    </row>
    <row r="6532" spans="1:13" x14ac:dyDescent="0.25">
      <c r="A6532" s="342" t="s">
        <v>324</v>
      </c>
      <c r="B6532" s="342" t="s">
        <v>367</v>
      </c>
      <c r="C6532" s="343" t="s">
        <v>138</v>
      </c>
      <c r="D6532" s="344">
        <v>500</v>
      </c>
      <c r="E6532" s="502">
        <v>2025</v>
      </c>
      <c r="F6532" s="499"/>
      <c r="G6532" s="344">
        <v>405</v>
      </c>
    </row>
    <row r="6533" spans="1:13" x14ac:dyDescent="0.25">
      <c r="A6533" s="345" t="s">
        <v>3287</v>
      </c>
      <c r="B6533" s="345" t="s">
        <v>300</v>
      </c>
      <c r="C6533" s="346" t="s">
        <v>87</v>
      </c>
      <c r="D6533" s="347">
        <v>500</v>
      </c>
      <c r="E6533" s="503">
        <v>0</v>
      </c>
      <c r="F6533" s="499"/>
      <c r="G6533" s="347">
        <v>0</v>
      </c>
    </row>
    <row r="6534" spans="1:13" x14ac:dyDescent="0.25">
      <c r="A6534" s="345" t="s">
        <v>3288</v>
      </c>
      <c r="B6534" s="345" t="s">
        <v>415</v>
      </c>
      <c r="C6534" s="346" t="s">
        <v>88</v>
      </c>
      <c r="D6534" s="347">
        <v>0</v>
      </c>
      <c r="E6534" s="503">
        <v>2025</v>
      </c>
      <c r="F6534" s="499"/>
      <c r="G6534" s="347">
        <v>0</v>
      </c>
    </row>
    <row r="6535" spans="1:13" x14ac:dyDescent="0.25">
      <c r="A6535" s="342" t="s">
        <v>324</v>
      </c>
      <c r="B6535" s="342" t="s">
        <v>419</v>
      </c>
      <c r="C6535" s="343" t="s">
        <v>108</v>
      </c>
      <c r="D6535" s="344">
        <v>183500</v>
      </c>
      <c r="E6535" s="502">
        <v>201698.36</v>
      </c>
      <c r="F6535" s="499"/>
      <c r="G6535" s="344">
        <v>109.91736239782017</v>
      </c>
    </row>
    <row r="6536" spans="1:13" x14ac:dyDescent="0.25">
      <c r="A6536" s="345" t="s">
        <v>3289</v>
      </c>
      <c r="B6536" s="345" t="s">
        <v>316</v>
      </c>
      <c r="C6536" s="346" t="s">
        <v>421</v>
      </c>
      <c r="D6536" s="347">
        <v>178500</v>
      </c>
      <c r="E6536" s="503">
        <v>199773.36</v>
      </c>
      <c r="F6536" s="499"/>
      <c r="G6536" s="347">
        <v>111.9178487394958</v>
      </c>
    </row>
    <row r="6537" spans="1:13" x14ac:dyDescent="0.25">
      <c r="A6537" s="345" t="s">
        <v>3290</v>
      </c>
      <c r="B6537" s="345" t="s">
        <v>423</v>
      </c>
      <c r="C6537" s="346" t="s">
        <v>90</v>
      </c>
      <c r="D6537" s="347">
        <v>0</v>
      </c>
      <c r="E6537" s="503">
        <v>0</v>
      </c>
      <c r="F6537" s="499"/>
      <c r="G6537" s="347">
        <v>0</v>
      </c>
    </row>
    <row r="6538" spans="1:13" x14ac:dyDescent="0.25">
      <c r="A6538" s="345" t="s">
        <v>3291</v>
      </c>
      <c r="B6538" s="345" t="s">
        <v>303</v>
      </c>
      <c r="C6538" s="346" t="s">
        <v>975</v>
      </c>
      <c r="D6538" s="347">
        <v>0</v>
      </c>
      <c r="E6538" s="503">
        <v>0</v>
      </c>
      <c r="F6538" s="499"/>
      <c r="G6538" s="347">
        <v>0</v>
      </c>
    </row>
    <row r="6539" spans="1:13" x14ac:dyDescent="0.25">
      <c r="A6539" s="345" t="s">
        <v>3292</v>
      </c>
      <c r="B6539" s="345" t="s">
        <v>318</v>
      </c>
      <c r="C6539" s="346" t="s">
        <v>425</v>
      </c>
      <c r="D6539" s="347">
        <v>5000</v>
      </c>
      <c r="E6539" s="503">
        <v>425</v>
      </c>
      <c r="F6539" s="499"/>
      <c r="G6539" s="347">
        <v>8.5</v>
      </c>
    </row>
    <row r="6540" spans="1:13" x14ac:dyDescent="0.25">
      <c r="A6540" s="345" t="s">
        <v>3293</v>
      </c>
      <c r="B6540" s="345" t="s">
        <v>427</v>
      </c>
      <c r="C6540" s="346" t="s">
        <v>428</v>
      </c>
      <c r="D6540" s="347">
        <v>0</v>
      </c>
      <c r="E6540" s="503">
        <v>1500</v>
      </c>
      <c r="F6540" s="499"/>
      <c r="G6540" s="347">
        <v>0</v>
      </c>
    </row>
    <row r="6541" spans="1:13" x14ac:dyDescent="0.25">
      <c r="A6541" s="342" t="s">
        <v>324</v>
      </c>
      <c r="B6541" s="342" t="s">
        <v>429</v>
      </c>
      <c r="C6541" s="343" t="s">
        <v>110</v>
      </c>
      <c r="D6541" s="344">
        <v>16100</v>
      </c>
      <c r="E6541" s="502">
        <v>26001.05</v>
      </c>
      <c r="F6541" s="499"/>
      <c r="G6541" s="344">
        <v>161.49720496894409</v>
      </c>
    </row>
    <row r="6542" spans="1:13" x14ac:dyDescent="0.25">
      <c r="A6542" s="345" t="s">
        <v>3294</v>
      </c>
      <c r="B6542" s="345" t="s">
        <v>431</v>
      </c>
      <c r="C6542" s="346" t="s">
        <v>160</v>
      </c>
      <c r="D6542" s="347">
        <v>9050</v>
      </c>
      <c r="E6542" s="503">
        <v>7650</v>
      </c>
      <c r="F6542" s="499"/>
      <c r="G6542" s="347">
        <v>84.530386740331494</v>
      </c>
    </row>
    <row r="6543" spans="1:13" x14ac:dyDescent="0.25">
      <c r="A6543" s="345" t="s">
        <v>3295</v>
      </c>
      <c r="B6543" s="345" t="s">
        <v>304</v>
      </c>
      <c r="C6543" s="346" t="s">
        <v>1083</v>
      </c>
      <c r="D6543" s="347">
        <v>0</v>
      </c>
      <c r="E6543" s="503">
        <v>0</v>
      </c>
      <c r="F6543" s="499"/>
      <c r="G6543" s="347">
        <v>0</v>
      </c>
    </row>
    <row r="6544" spans="1:13" x14ac:dyDescent="0.25">
      <c r="A6544" s="345" t="s">
        <v>3296</v>
      </c>
      <c r="B6544" s="345" t="s">
        <v>433</v>
      </c>
      <c r="C6544" s="346" t="s">
        <v>95</v>
      </c>
      <c r="D6544" s="347">
        <v>0</v>
      </c>
      <c r="E6544" s="503">
        <v>0</v>
      </c>
      <c r="F6544" s="499"/>
      <c r="G6544" s="347">
        <v>0</v>
      </c>
    </row>
    <row r="6545" spans="1:7" x14ac:dyDescent="0.25">
      <c r="A6545" s="345" t="s">
        <v>3297</v>
      </c>
      <c r="B6545" s="345" t="s">
        <v>466</v>
      </c>
      <c r="C6545" s="346" t="s">
        <v>96</v>
      </c>
      <c r="D6545" s="347">
        <v>0</v>
      </c>
      <c r="E6545" s="503">
        <v>501.05</v>
      </c>
      <c r="F6545" s="499"/>
      <c r="G6545" s="347">
        <v>0</v>
      </c>
    </row>
    <row r="6546" spans="1:7" x14ac:dyDescent="0.25">
      <c r="A6546" s="345" t="s">
        <v>3298</v>
      </c>
      <c r="B6546" s="345" t="s">
        <v>436</v>
      </c>
      <c r="C6546" s="346" t="s">
        <v>98</v>
      </c>
      <c r="D6546" s="347">
        <v>0</v>
      </c>
      <c r="E6546" s="503">
        <v>0</v>
      </c>
      <c r="F6546" s="499"/>
      <c r="G6546" s="347">
        <v>0</v>
      </c>
    </row>
    <row r="6547" spans="1:7" x14ac:dyDescent="0.25">
      <c r="A6547" s="345" t="s">
        <v>3299</v>
      </c>
      <c r="B6547" s="345" t="s">
        <v>439</v>
      </c>
      <c r="C6547" s="346" t="s">
        <v>100</v>
      </c>
      <c r="D6547" s="347">
        <v>7050</v>
      </c>
      <c r="E6547" s="503">
        <v>17850</v>
      </c>
      <c r="F6547" s="499"/>
      <c r="G6547" s="347">
        <v>253.19148936170214</v>
      </c>
    </row>
    <row r="6548" spans="1:7" x14ac:dyDescent="0.25">
      <c r="A6548" s="342" t="s">
        <v>324</v>
      </c>
      <c r="B6548" s="342" t="s">
        <v>401</v>
      </c>
      <c r="C6548" s="343" t="s">
        <v>104</v>
      </c>
      <c r="D6548" s="344">
        <v>2500</v>
      </c>
      <c r="E6548" s="502">
        <v>2995.85</v>
      </c>
      <c r="F6548" s="499"/>
      <c r="G6548" s="344">
        <v>119.834</v>
      </c>
    </row>
    <row r="6549" spans="1:7" x14ac:dyDescent="0.25">
      <c r="A6549" s="345" t="s">
        <v>3300</v>
      </c>
      <c r="B6549" s="345" t="s">
        <v>296</v>
      </c>
      <c r="C6549" s="346" t="s">
        <v>104</v>
      </c>
      <c r="D6549" s="347">
        <v>2500</v>
      </c>
      <c r="E6549" s="503">
        <v>2995.85</v>
      </c>
      <c r="F6549" s="499"/>
      <c r="G6549" s="347">
        <v>119.834</v>
      </c>
    </row>
    <row r="6550" spans="1:7" x14ac:dyDescent="0.25">
      <c r="A6550" s="342" t="s">
        <v>324</v>
      </c>
      <c r="B6550" s="342" t="s">
        <v>447</v>
      </c>
      <c r="C6550" s="343" t="s">
        <v>164</v>
      </c>
      <c r="D6550" s="344">
        <v>0</v>
      </c>
      <c r="E6550" s="502">
        <v>49004.98</v>
      </c>
      <c r="F6550" s="499"/>
      <c r="G6550" s="344">
        <v>0</v>
      </c>
    </row>
    <row r="6551" spans="1:7" x14ac:dyDescent="0.25">
      <c r="A6551" s="342" t="s">
        <v>324</v>
      </c>
      <c r="B6551" s="342" t="s">
        <v>448</v>
      </c>
      <c r="C6551" s="343" t="s">
        <v>190</v>
      </c>
      <c r="D6551" s="344">
        <v>0</v>
      </c>
      <c r="E6551" s="502">
        <v>49004.98</v>
      </c>
      <c r="F6551" s="499"/>
      <c r="G6551" s="344">
        <v>0</v>
      </c>
    </row>
    <row r="6552" spans="1:7" x14ac:dyDescent="0.25">
      <c r="A6552" s="345" t="s">
        <v>3301</v>
      </c>
      <c r="B6552" s="345" t="s">
        <v>293</v>
      </c>
      <c r="C6552" s="346" t="s">
        <v>450</v>
      </c>
      <c r="D6552" s="347">
        <v>0</v>
      </c>
      <c r="E6552" s="503">
        <v>0</v>
      </c>
      <c r="F6552" s="499"/>
      <c r="G6552" s="347">
        <v>0</v>
      </c>
    </row>
    <row r="6553" spans="1:7" x14ac:dyDescent="0.25">
      <c r="A6553" s="345" t="s">
        <v>3302</v>
      </c>
      <c r="B6553" s="345" t="s">
        <v>305</v>
      </c>
      <c r="C6553" s="346" t="s">
        <v>2789</v>
      </c>
      <c r="D6553" s="347">
        <v>0</v>
      </c>
      <c r="E6553" s="503">
        <v>49004.98</v>
      </c>
      <c r="F6553" s="499"/>
      <c r="G6553" s="347">
        <v>0</v>
      </c>
    </row>
    <row r="6554" spans="1:7" x14ac:dyDescent="0.25">
      <c r="A6554" s="339" t="s">
        <v>324</v>
      </c>
      <c r="B6554" s="339" t="s">
        <v>1163</v>
      </c>
      <c r="C6554" s="340" t="s">
        <v>26</v>
      </c>
      <c r="D6554" s="341">
        <v>66500</v>
      </c>
      <c r="E6554" s="506">
        <v>91785.279999999999</v>
      </c>
      <c r="F6554" s="499"/>
      <c r="G6554" s="341">
        <v>138.02297744360902</v>
      </c>
    </row>
    <row r="6555" spans="1:7" x14ac:dyDescent="0.25">
      <c r="A6555" s="342" t="s">
        <v>324</v>
      </c>
      <c r="B6555" s="342" t="s">
        <v>3303</v>
      </c>
      <c r="C6555" s="343" t="s">
        <v>27</v>
      </c>
      <c r="D6555" s="344">
        <v>0</v>
      </c>
      <c r="E6555" s="502">
        <v>0</v>
      </c>
      <c r="F6555" s="499"/>
      <c r="G6555" s="344">
        <v>0</v>
      </c>
    </row>
    <row r="6556" spans="1:7" x14ac:dyDescent="0.25">
      <c r="A6556" s="342" t="s">
        <v>324</v>
      </c>
      <c r="B6556" s="342" t="s">
        <v>3304</v>
      </c>
      <c r="C6556" s="343" t="s">
        <v>3305</v>
      </c>
      <c r="D6556" s="344">
        <v>0</v>
      </c>
      <c r="E6556" s="502">
        <v>0</v>
      </c>
      <c r="F6556" s="499"/>
      <c r="G6556" s="344">
        <v>0</v>
      </c>
    </row>
    <row r="6557" spans="1:7" x14ac:dyDescent="0.25">
      <c r="A6557" s="345" t="s">
        <v>3306</v>
      </c>
      <c r="B6557" s="345" t="s">
        <v>3307</v>
      </c>
      <c r="C6557" s="346" t="s">
        <v>162</v>
      </c>
      <c r="D6557" s="347">
        <v>0</v>
      </c>
      <c r="E6557" s="503">
        <v>0</v>
      </c>
      <c r="F6557" s="499"/>
      <c r="G6557" s="347">
        <v>0</v>
      </c>
    </row>
    <row r="6558" spans="1:7" x14ac:dyDescent="0.25">
      <c r="A6558" s="342" t="s">
        <v>324</v>
      </c>
      <c r="B6558" s="342" t="s">
        <v>1164</v>
      </c>
      <c r="C6558" s="343" t="s">
        <v>1165</v>
      </c>
      <c r="D6558" s="344">
        <v>66500</v>
      </c>
      <c r="E6558" s="502">
        <v>91785.279999999999</v>
      </c>
      <c r="F6558" s="499"/>
      <c r="G6558" s="344">
        <v>138.02297744360902</v>
      </c>
    </row>
    <row r="6559" spans="1:7" x14ac:dyDescent="0.25">
      <c r="A6559" s="342" t="s">
        <v>324</v>
      </c>
      <c r="B6559" s="342" t="s">
        <v>1166</v>
      </c>
      <c r="C6559" s="343" t="s">
        <v>1167</v>
      </c>
      <c r="D6559" s="344">
        <v>0</v>
      </c>
      <c r="E6559" s="502">
        <v>0</v>
      </c>
      <c r="F6559" s="499"/>
      <c r="G6559" s="344">
        <v>0</v>
      </c>
    </row>
    <row r="6560" spans="1:7" x14ac:dyDescent="0.25">
      <c r="A6560" s="345" t="s">
        <v>3308</v>
      </c>
      <c r="B6560" s="345" t="s">
        <v>1169</v>
      </c>
      <c r="C6560" s="346" t="s">
        <v>83</v>
      </c>
      <c r="D6560" s="347">
        <v>0</v>
      </c>
      <c r="E6560" s="503">
        <v>0</v>
      </c>
      <c r="F6560" s="499"/>
      <c r="G6560" s="347">
        <v>0</v>
      </c>
    </row>
    <row r="6561" spans="1:7" x14ac:dyDescent="0.25">
      <c r="A6561" s="342" t="s">
        <v>324</v>
      </c>
      <c r="B6561" s="342" t="s">
        <v>2576</v>
      </c>
      <c r="C6561" s="343" t="s">
        <v>171</v>
      </c>
      <c r="D6561" s="344">
        <v>2000</v>
      </c>
      <c r="E6561" s="502">
        <v>46462.25</v>
      </c>
      <c r="F6561" s="499"/>
      <c r="G6561" s="344">
        <v>2323.1125000000002</v>
      </c>
    </row>
    <row r="6562" spans="1:7" x14ac:dyDescent="0.25">
      <c r="A6562" s="345" t="s">
        <v>3309</v>
      </c>
      <c r="B6562" s="345" t="s">
        <v>306</v>
      </c>
      <c r="C6562" s="346" t="s">
        <v>173</v>
      </c>
      <c r="D6562" s="347">
        <v>2000</v>
      </c>
      <c r="E6562" s="503">
        <v>4323.75</v>
      </c>
      <c r="F6562" s="499"/>
      <c r="G6562" s="347">
        <v>216.1875</v>
      </c>
    </row>
    <row r="6563" spans="1:7" x14ac:dyDescent="0.25">
      <c r="A6563" s="345" t="s">
        <v>3310</v>
      </c>
      <c r="B6563" s="345" t="s">
        <v>2591</v>
      </c>
      <c r="C6563" s="346" t="s">
        <v>2592</v>
      </c>
      <c r="D6563" s="347">
        <v>0</v>
      </c>
      <c r="E6563" s="503">
        <v>0</v>
      </c>
      <c r="F6563" s="499"/>
      <c r="G6563" s="347">
        <v>0</v>
      </c>
    </row>
    <row r="6564" spans="1:7" x14ac:dyDescent="0.25">
      <c r="A6564" s="345" t="s">
        <v>3311</v>
      </c>
      <c r="B6564" s="345" t="s">
        <v>308</v>
      </c>
      <c r="C6564" s="346" t="s">
        <v>198</v>
      </c>
      <c r="D6564" s="347">
        <v>0</v>
      </c>
      <c r="E6564" s="503">
        <v>42138.5</v>
      </c>
      <c r="F6564" s="499"/>
      <c r="G6564" s="347">
        <v>0</v>
      </c>
    </row>
    <row r="6565" spans="1:7" x14ac:dyDescent="0.25">
      <c r="A6565" s="342" t="s">
        <v>324</v>
      </c>
      <c r="B6565" s="342" t="s">
        <v>2988</v>
      </c>
      <c r="C6565" s="343" t="s">
        <v>178</v>
      </c>
      <c r="D6565" s="344">
        <v>64500</v>
      </c>
      <c r="E6565" s="502">
        <v>45323.03</v>
      </c>
      <c r="F6565" s="499"/>
      <c r="G6565" s="344">
        <v>70.268263565891473</v>
      </c>
    </row>
    <row r="6566" spans="1:7" x14ac:dyDescent="0.25">
      <c r="A6566" s="345" t="s">
        <v>3312</v>
      </c>
      <c r="B6566" s="345" t="s">
        <v>309</v>
      </c>
      <c r="C6566" s="346" t="s">
        <v>2990</v>
      </c>
      <c r="D6566" s="347">
        <v>64500</v>
      </c>
      <c r="E6566" s="503">
        <v>45323.03</v>
      </c>
      <c r="F6566" s="499"/>
      <c r="G6566" s="347">
        <v>70.268263565891473</v>
      </c>
    </row>
    <row r="6567" spans="1:7" hidden="1" x14ac:dyDescent="0.25">
      <c r="A6567" s="336" t="s">
        <v>352</v>
      </c>
      <c r="B6567" s="336" t="s">
        <v>498</v>
      </c>
      <c r="C6567" s="337" t="s">
        <v>499</v>
      </c>
      <c r="D6567" s="338">
        <v>19000</v>
      </c>
      <c r="E6567" s="498">
        <v>27706.23</v>
      </c>
      <c r="F6567" s="499"/>
      <c r="G6567" s="338">
        <v>145.82226315789472</v>
      </c>
    </row>
    <row r="6568" spans="1:7" hidden="1" x14ac:dyDescent="0.25">
      <c r="A6568" s="339" t="s">
        <v>324</v>
      </c>
      <c r="B6568" s="339" t="s">
        <v>354</v>
      </c>
      <c r="C6568" s="340" t="s">
        <v>24</v>
      </c>
      <c r="D6568" s="341">
        <v>19000</v>
      </c>
      <c r="E6568" s="506">
        <v>27706.23</v>
      </c>
      <c r="F6568" s="499"/>
      <c r="G6568" s="341">
        <v>145.82226315789472</v>
      </c>
    </row>
    <row r="6569" spans="1:7" hidden="1" x14ac:dyDescent="0.25">
      <c r="A6569" s="342" t="s">
        <v>324</v>
      </c>
      <c r="B6569" s="342" t="s">
        <v>366</v>
      </c>
      <c r="C6569" s="343" t="s">
        <v>38</v>
      </c>
      <c r="D6569" s="344">
        <v>19000</v>
      </c>
      <c r="E6569" s="502">
        <v>27706.23</v>
      </c>
      <c r="F6569" s="499"/>
      <c r="G6569" s="344">
        <v>145.82226315789472</v>
      </c>
    </row>
    <row r="6570" spans="1:7" hidden="1" x14ac:dyDescent="0.25">
      <c r="A6570" s="342" t="s">
        <v>324</v>
      </c>
      <c r="B6570" s="342" t="s">
        <v>429</v>
      </c>
      <c r="C6570" s="343" t="s">
        <v>110</v>
      </c>
      <c r="D6570" s="344">
        <v>15000</v>
      </c>
      <c r="E6570" s="502">
        <v>27706.23</v>
      </c>
      <c r="F6570" s="499"/>
      <c r="G6570" s="344">
        <v>184.70820000000001</v>
      </c>
    </row>
    <row r="6571" spans="1:7" hidden="1" x14ac:dyDescent="0.25">
      <c r="A6571" s="345" t="s">
        <v>3313</v>
      </c>
      <c r="B6571" s="345" t="s">
        <v>439</v>
      </c>
      <c r="C6571" s="346" t="s">
        <v>100</v>
      </c>
      <c r="D6571" s="347">
        <v>15000</v>
      </c>
      <c r="E6571" s="503">
        <v>27706.23</v>
      </c>
      <c r="F6571" s="499"/>
      <c r="G6571" s="347">
        <v>184.70820000000001</v>
      </c>
    </row>
    <row r="6572" spans="1:7" hidden="1" x14ac:dyDescent="0.25">
      <c r="A6572" s="342" t="s">
        <v>324</v>
      </c>
      <c r="B6572" s="342" t="s">
        <v>401</v>
      </c>
      <c r="C6572" s="343" t="s">
        <v>104</v>
      </c>
      <c r="D6572" s="344">
        <v>4000</v>
      </c>
      <c r="E6572" s="502">
        <v>0</v>
      </c>
      <c r="F6572" s="499"/>
      <c r="G6572" s="344">
        <v>0</v>
      </c>
    </row>
    <row r="6573" spans="1:7" hidden="1" x14ac:dyDescent="0.25">
      <c r="A6573" s="345" t="s">
        <v>3314</v>
      </c>
      <c r="B6573" s="345" t="s">
        <v>314</v>
      </c>
      <c r="C6573" s="346" t="s">
        <v>445</v>
      </c>
      <c r="D6573" s="347">
        <v>0</v>
      </c>
      <c r="E6573" s="503">
        <v>0</v>
      </c>
      <c r="F6573" s="499"/>
      <c r="G6573" s="347">
        <v>0</v>
      </c>
    </row>
    <row r="6574" spans="1:7" hidden="1" x14ac:dyDescent="0.25">
      <c r="A6574" s="345" t="s">
        <v>3315</v>
      </c>
      <c r="B6574" s="345" t="s">
        <v>296</v>
      </c>
      <c r="C6574" s="346" t="s">
        <v>104</v>
      </c>
      <c r="D6574" s="347">
        <v>4000</v>
      </c>
      <c r="E6574" s="503">
        <v>0</v>
      </c>
      <c r="F6574" s="499"/>
      <c r="G6574" s="347">
        <v>0</v>
      </c>
    </row>
    <row r="6575" spans="1:7" hidden="1" x14ac:dyDescent="0.25">
      <c r="A6575" s="336" t="s">
        <v>352</v>
      </c>
      <c r="B6575" s="336" t="s">
        <v>399</v>
      </c>
      <c r="C6575" s="337" t="s">
        <v>400</v>
      </c>
      <c r="D6575" s="338">
        <v>133500</v>
      </c>
      <c r="E6575" s="498">
        <v>118991.38</v>
      </c>
      <c r="F6575" s="499"/>
      <c r="G6575" s="338">
        <v>89.132119850187266</v>
      </c>
    </row>
    <row r="6576" spans="1:7" hidden="1" x14ac:dyDescent="0.25">
      <c r="A6576" s="339" t="s">
        <v>324</v>
      </c>
      <c r="B6576" s="339" t="s">
        <v>354</v>
      </c>
      <c r="C6576" s="340" t="s">
        <v>24</v>
      </c>
      <c r="D6576" s="341">
        <v>133500</v>
      </c>
      <c r="E6576" s="506">
        <v>95535.25</v>
      </c>
      <c r="F6576" s="499"/>
      <c r="G6576" s="341">
        <v>71.561985018726588</v>
      </c>
    </row>
    <row r="6577" spans="1:7" hidden="1" x14ac:dyDescent="0.25">
      <c r="A6577" s="342" t="s">
        <v>324</v>
      </c>
      <c r="B6577" s="342" t="s">
        <v>366</v>
      </c>
      <c r="C6577" s="343" t="s">
        <v>38</v>
      </c>
      <c r="D6577" s="344">
        <v>17500</v>
      </c>
      <c r="E6577" s="502">
        <v>20884.96</v>
      </c>
      <c r="F6577" s="499"/>
      <c r="G6577" s="344">
        <v>119.34262857142858</v>
      </c>
    </row>
    <row r="6578" spans="1:7" hidden="1" x14ac:dyDescent="0.25">
      <c r="A6578" s="342" t="s">
        <v>324</v>
      </c>
      <c r="B6578" s="342" t="s">
        <v>419</v>
      </c>
      <c r="C6578" s="343" t="s">
        <v>108</v>
      </c>
      <c r="D6578" s="344">
        <v>0</v>
      </c>
      <c r="E6578" s="502">
        <v>1500</v>
      </c>
      <c r="F6578" s="499"/>
      <c r="G6578" s="344">
        <v>0</v>
      </c>
    </row>
    <row r="6579" spans="1:7" hidden="1" x14ac:dyDescent="0.25">
      <c r="A6579" s="345" t="s">
        <v>3316</v>
      </c>
      <c r="B6579" s="345" t="s">
        <v>427</v>
      </c>
      <c r="C6579" s="346" t="s">
        <v>428</v>
      </c>
      <c r="D6579" s="347">
        <v>0</v>
      </c>
      <c r="E6579" s="503">
        <v>1500</v>
      </c>
      <c r="F6579" s="499"/>
      <c r="G6579" s="347">
        <v>0</v>
      </c>
    </row>
    <row r="6580" spans="1:7" hidden="1" x14ac:dyDescent="0.25">
      <c r="A6580" s="342" t="s">
        <v>324</v>
      </c>
      <c r="B6580" s="342" t="s">
        <v>429</v>
      </c>
      <c r="C6580" s="343" t="s">
        <v>110</v>
      </c>
      <c r="D6580" s="344">
        <v>3500</v>
      </c>
      <c r="E6580" s="502">
        <v>6268.96</v>
      </c>
      <c r="F6580" s="499"/>
      <c r="G6580" s="344">
        <v>179.11314285714286</v>
      </c>
    </row>
    <row r="6581" spans="1:7" hidden="1" x14ac:dyDescent="0.25">
      <c r="A6581" s="345" t="s">
        <v>3317</v>
      </c>
      <c r="B6581" s="345" t="s">
        <v>431</v>
      </c>
      <c r="C6581" s="346" t="s">
        <v>160</v>
      </c>
      <c r="D6581" s="347">
        <v>3500</v>
      </c>
      <c r="E6581" s="503">
        <v>2718.96</v>
      </c>
      <c r="F6581" s="499"/>
      <c r="G6581" s="347">
        <v>77.684571428571431</v>
      </c>
    </row>
    <row r="6582" spans="1:7" hidden="1" x14ac:dyDescent="0.25">
      <c r="A6582" s="345" t="s">
        <v>3318</v>
      </c>
      <c r="B6582" s="345" t="s">
        <v>439</v>
      </c>
      <c r="C6582" s="346" t="s">
        <v>100</v>
      </c>
      <c r="D6582" s="347">
        <v>0</v>
      </c>
      <c r="E6582" s="503">
        <v>3550</v>
      </c>
      <c r="F6582" s="499"/>
      <c r="G6582" s="347">
        <v>0</v>
      </c>
    </row>
    <row r="6583" spans="1:7" hidden="1" x14ac:dyDescent="0.25">
      <c r="A6583" s="342" t="s">
        <v>324</v>
      </c>
      <c r="B6583" s="342" t="s">
        <v>401</v>
      </c>
      <c r="C6583" s="343" t="s">
        <v>104</v>
      </c>
      <c r="D6583" s="344">
        <v>14000</v>
      </c>
      <c r="E6583" s="502">
        <v>13116</v>
      </c>
      <c r="F6583" s="499"/>
      <c r="G6583" s="344">
        <v>93.685714285714283</v>
      </c>
    </row>
    <row r="6584" spans="1:7" hidden="1" x14ac:dyDescent="0.25">
      <c r="A6584" s="345" t="s">
        <v>3319</v>
      </c>
      <c r="B6584" s="345" t="s">
        <v>296</v>
      </c>
      <c r="C6584" s="346" t="s">
        <v>104</v>
      </c>
      <c r="D6584" s="347">
        <v>14000</v>
      </c>
      <c r="E6584" s="503">
        <v>13116</v>
      </c>
      <c r="F6584" s="499"/>
      <c r="G6584" s="347">
        <v>93.685714285714283</v>
      </c>
    </row>
    <row r="6585" spans="1:7" hidden="1" x14ac:dyDescent="0.25">
      <c r="A6585" s="342" t="s">
        <v>324</v>
      </c>
      <c r="B6585" s="342" t="s">
        <v>562</v>
      </c>
      <c r="C6585" s="343" t="s">
        <v>563</v>
      </c>
      <c r="D6585" s="344">
        <v>116000</v>
      </c>
      <c r="E6585" s="502">
        <v>74650.289999999994</v>
      </c>
      <c r="F6585" s="499"/>
      <c r="G6585" s="344">
        <v>64.353698275862072</v>
      </c>
    </row>
    <row r="6586" spans="1:7" hidden="1" x14ac:dyDescent="0.25">
      <c r="A6586" s="342" t="s">
        <v>324</v>
      </c>
      <c r="B6586" s="342" t="s">
        <v>564</v>
      </c>
      <c r="C6586" s="343" t="s">
        <v>565</v>
      </c>
      <c r="D6586" s="344">
        <v>116000</v>
      </c>
      <c r="E6586" s="502">
        <v>74650.289999999994</v>
      </c>
      <c r="F6586" s="499"/>
      <c r="G6586" s="344">
        <v>64.353698275862072</v>
      </c>
    </row>
    <row r="6587" spans="1:7" hidden="1" x14ac:dyDescent="0.25">
      <c r="A6587" s="345" t="s">
        <v>3320</v>
      </c>
      <c r="B6587" s="345" t="s">
        <v>567</v>
      </c>
      <c r="C6587" s="346" t="s">
        <v>246</v>
      </c>
      <c r="D6587" s="347">
        <v>116000</v>
      </c>
      <c r="E6587" s="503">
        <v>74650.289999999994</v>
      </c>
      <c r="F6587" s="499"/>
      <c r="G6587" s="347">
        <v>64.353698275862072</v>
      </c>
    </row>
    <row r="6588" spans="1:7" hidden="1" x14ac:dyDescent="0.25">
      <c r="A6588" s="339" t="s">
        <v>324</v>
      </c>
      <c r="B6588" s="339" t="s">
        <v>1163</v>
      </c>
      <c r="C6588" s="340" t="s">
        <v>26</v>
      </c>
      <c r="D6588" s="341">
        <v>0</v>
      </c>
      <c r="E6588" s="506">
        <v>23456.13</v>
      </c>
      <c r="F6588" s="499"/>
      <c r="G6588" s="341">
        <v>0</v>
      </c>
    </row>
    <row r="6589" spans="1:7" hidden="1" x14ac:dyDescent="0.25">
      <c r="A6589" s="342" t="s">
        <v>324</v>
      </c>
      <c r="B6589" s="342" t="s">
        <v>1164</v>
      </c>
      <c r="C6589" s="343" t="s">
        <v>1165</v>
      </c>
      <c r="D6589" s="344">
        <v>0</v>
      </c>
      <c r="E6589" s="502">
        <v>23456.13</v>
      </c>
      <c r="F6589" s="499"/>
      <c r="G6589" s="344">
        <v>0</v>
      </c>
    </row>
    <row r="6590" spans="1:7" hidden="1" x14ac:dyDescent="0.25">
      <c r="A6590" s="342" t="s">
        <v>324</v>
      </c>
      <c r="B6590" s="342" t="s">
        <v>2988</v>
      </c>
      <c r="C6590" s="343" t="s">
        <v>178</v>
      </c>
      <c r="D6590" s="344">
        <v>0</v>
      </c>
      <c r="E6590" s="502">
        <v>23456.13</v>
      </c>
      <c r="F6590" s="499"/>
      <c r="G6590" s="344">
        <v>0</v>
      </c>
    </row>
    <row r="6591" spans="1:7" hidden="1" x14ac:dyDescent="0.25">
      <c r="A6591" s="345" t="s">
        <v>3321</v>
      </c>
      <c r="B6591" s="345" t="s">
        <v>309</v>
      </c>
      <c r="C6591" s="346" t="s">
        <v>2990</v>
      </c>
      <c r="D6591" s="347">
        <v>0</v>
      </c>
      <c r="E6591" s="503">
        <v>23456.13</v>
      </c>
      <c r="F6591" s="499"/>
      <c r="G6591" s="347">
        <v>0</v>
      </c>
    </row>
    <row r="6592" spans="1:7" hidden="1" x14ac:dyDescent="0.25">
      <c r="A6592" s="336" t="s">
        <v>352</v>
      </c>
      <c r="B6592" s="336" t="s">
        <v>541</v>
      </c>
      <c r="C6592" s="337" t="s">
        <v>542</v>
      </c>
      <c r="D6592" s="338">
        <v>57150</v>
      </c>
      <c r="E6592" s="498">
        <v>63604.62</v>
      </c>
      <c r="F6592" s="499"/>
      <c r="G6592" s="338">
        <v>111.29417322834645</v>
      </c>
    </row>
    <row r="6593" spans="1:7" hidden="1" x14ac:dyDescent="0.25">
      <c r="A6593" s="339" t="s">
        <v>324</v>
      </c>
      <c r="B6593" s="339" t="s">
        <v>354</v>
      </c>
      <c r="C6593" s="340" t="s">
        <v>24</v>
      </c>
      <c r="D6593" s="341">
        <v>57150</v>
      </c>
      <c r="E6593" s="506">
        <v>63604.62</v>
      </c>
      <c r="F6593" s="499"/>
      <c r="G6593" s="341">
        <v>111.29417322834645</v>
      </c>
    </row>
    <row r="6594" spans="1:7" hidden="1" x14ac:dyDescent="0.25">
      <c r="A6594" s="342" t="s">
        <v>324</v>
      </c>
      <c r="B6594" s="342" t="s">
        <v>355</v>
      </c>
      <c r="C6594" s="343" t="s">
        <v>25</v>
      </c>
      <c r="D6594" s="344">
        <v>26150</v>
      </c>
      <c r="E6594" s="502">
        <v>13255.28</v>
      </c>
      <c r="F6594" s="499"/>
      <c r="G6594" s="344">
        <v>50.689407265774378</v>
      </c>
    </row>
    <row r="6595" spans="1:7" hidden="1" x14ac:dyDescent="0.25">
      <c r="A6595" s="342" t="s">
        <v>324</v>
      </c>
      <c r="B6595" s="342" t="s">
        <v>356</v>
      </c>
      <c r="C6595" s="343" t="s">
        <v>133</v>
      </c>
      <c r="D6595" s="344">
        <v>13000</v>
      </c>
      <c r="E6595" s="502">
        <v>0</v>
      </c>
      <c r="F6595" s="499"/>
      <c r="G6595" s="344">
        <v>0</v>
      </c>
    </row>
    <row r="6596" spans="1:7" hidden="1" x14ac:dyDescent="0.25">
      <c r="A6596" s="345" t="s">
        <v>3322</v>
      </c>
      <c r="B6596" s="345" t="s">
        <v>297</v>
      </c>
      <c r="C6596" s="346" t="s">
        <v>134</v>
      </c>
      <c r="D6596" s="347">
        <v>13000</v>
      </c>
      <c r="E6596" s="503">
        <v>0</v>
      </c>
      <c r="F6596" s="499"/>
      <c r="G6596" s="347">
        <v>0</v>
      </c>
    </row>
    <row r="6597" spans="1:7" hidden="1" x14ac:dyDescent="0.25">
      <c r="A6597" s="342" t="s">
        <v>324</v>
      </c>
      <c r="B6597" s="342" t="s">
        <v>361</v>
      </c>
      <c r="C6597" s="343" t="s">
        <v>135</v>
      </c>
      <c r="D6597" s="344">
        <v>10000</v>
      </c>
      <c r="E6597" s="502">
        <v>13255.28</v>
      </c>
      <c r="F6597" s="499"/>
      <c r="G6597" s="344">
        <v>132.55279999999999</v>
      </c>
    </row>
    <row r="6598" spans="1:7" hidden="1" x14ac:dyDescent="0.25">
      <c r="A6598" s="345" t="s">
        <v>3323</v>
      </c>
      <c r="B6598" s="345" t="s">
        <v>298</v>
      </c>
      <c r="C6598" s="346" t="s">
        <v>135</v>
      </c>
      <c r="D6598" s="347">
        <v>10000</v>
      </c>
      <c r="E6598" s="503">
        <v>13255.28</v>
      </c>
      <c r="F6598" s="499"/>
      <c r="G6598" s="347">
        <v>132.55279999999999</v>
      </c>
    </row>
    <row r="6599" spans="1:7" hidden="1" x14ac:dyDescent="0.25">
      <c r="A6599" s="342" t="s">
        <v>324</v>
      </c>
      <c r="B6599" s="342" t="s">
        <v>363</v>
      </c>
      <c r="C6599" s="343" t="s">
        <v>136</v>
      </c>
      <c r="D6599" s="344">
        <v>3150</v>
      </c>
      <c r="E6599" s="502">
        <v>0</v>
      </c>
      <c r="F6599" s="499"/>
      <c r="G6599" s="344">
        <v>0</v>
      </c>
    </row>
    <row r="6600" spans="1:7" hidden="1" x14ac:dyDescent="0.25">
      <c r="A6600" s="345" t="s">
        <v>3324</v>
      </c>
      <c r="B6600" s="345" t="s">
        <v>299</v>
      </c>
      <c r="C6600" s="346" t="s">
        <v>365</v>
      </c>
      <c r="D6600" s="347">
        <v>3150</v>
      </c>
      <c r="E6600" s="503">
        <v>0</v>
      </c>
      <c r="F6600" s="499"/>
      <c r="G6600" s="347">
        <v>0</v>
      </c>
    </row>
    <row r="6601" spans="1:7" hidden="1" x14ac:dyDescent="0.25">
      <c r="A6601" s="342" t="s">
        <v>324</v>
      </c>
      <c r="B6601" s="342" t="s">
        <v>366</v>
      </c>
      <c r="C6601" s="343" t="s">
        <v>38</v>
      </c>
      <c r="D6601" s="344">
        <v>31000</v>
      </c>
      <c r="E6601" s="502">
        <v>50349.34</v>
      </c>
      <c r="F6601" s="499"/>
      <c r="G6601" s="344">
        <v>162.41722580645163</v>
      </c>
    </row>
    <row r="6602" spans="1:7" hidden="1" x14ac:dyDescent="0.25">
      <c r="A6602" s="342" t="s">
        <v>324</v>
      </c>
      <c r="B6602" s="342" t="s">
        <v>367</v>
      </c>
      <c r="C6602" s="343" t="s">
        <v>138</v>
      </c>
      <c r="D6602" s="344">
        <v>7000</v>
      </c>
      <c r="E6602" s="502">
        <v>4320</v>
      </c>
      <c r="F6602" s="499"/>
      <c r="G6602" s="344">
        <v>61.714285714285715</v>
      </c>
    </row>
    <row r="6603" spans="1:7" hidden="1" x14ac:dyDescent="0.25">
      <c r="A6603" s="345" t="s">
        <v>3325</v>
      </c>
      <c r="B6603" s="345" t="s">
        <v>300</v>
      </c>
      <c r="C6603" s="346" t="s">
        <v>87</v>
      </c>
      <c r="D6603" s="347">
        <v>1000</v>
      </c>
      <c r="E6603" s="503">
        <v>2520</v>
      </c>
      <c r="F6603" s="499"/>
      <c r="G6603" s="347">
        <v>252</v>
      </c>
    </row>
    <row r="6604" spans="1:7" hidden="1" x14ac:dyDescent="0.25">
      <c r="A6604" s="345" t="s">
        <v>3326</v>
      </c>
      <c r="B6604" s="345" t="s">
        <v>300</v>
      </c>
      <c r="C6604" s="346" t="s">
        <v>87</v>
      </c>
      <c r="D6604" s="347">
        <v>6000</v>
      </c>
      <c r="E6604" s="503">
        <v>1800</v>
      </c>
      <c r="F6604" s="499"/>
      <c r="G6604" s="347">
        <v>30</v>
      </c>
    </row>
    <row r="6605" spans="1:7" hidden="1" x14ac:dyDescent="0.25">
      <c r="A6605" s="342" t="s">
        <v>324</v>
      </c>
      <c r="B6605" s="342" t="s">
        <v>429</v>
      </c>
      <c r="C6605" s="343" t="s">
        <v>110</v>
      </c>
      <c r="D6605" s="344">
        <v>4000</v>
      </c>
      <c r="E6605" s="502">
        <v>26284.62</v>
      </c>
      <c r="F6605" s="499"/>
      <c r="G6605" s="344">
        <v>657.1155</v>
      </c>
    </row>
    <row r="6606" spans="1:7" hidden="1" x14ac:dyDescent="0.25">
      <c r="A6606" s="345" t="s">
        <v>3327</v>
      </c>
      <c r="B6606" s="345" t="s">
        <v>312</v>
      </c>
      <c r="C6606" s="346" t="s">
        <v>97</v>
      </c>
      <c r="D6606" s="347">
        <v>0</v>
      </c>
      <c r="E6606" s="503">
        <v>11650</v>
      </c>
      <c r="F6606" s="499"/>
      <c r="G6606" s="347">
        <v>0</v>
      </c>
    </row>
    <row r="6607" spans="1:7" hidden="1" x14ac:dyDescent="0.25">
      <c r="A6607" s="345" t="s">
        <v>3328</v>
      </c>
      <c r="B6607" s="345" t="s">
        <v>436</v>
      </c>
      <c r="C6607" s="346" t="s">
        <v>98</v>
      </c>
      <c r="D6607" s="347">
        <v>2000</v>
      </c>
      <c r="E6607" s="503">
        <v>14634.62</v>
      </c>
      <c r="F6607" s="499"/>
      <c r="G6607" s="347">
        <v>731.73099999999999</v>
      </c>
    </row>
    <row r="6608" spans="1:7" hidden="1" x14ac:dyDescent="0.25">
      <c r="A6608" s="345" t="s">
        <v>3329</v>
      </c>
      <c r="B6608" s="345" t="s">
        <v>439</v>
      </c>
      <c r="C6608" s="346" t="s">
        <v>100</v>
      </c>
      <c r="D6608" s="347">
        <v>2000</v>
      </c>
      <c r="E6608" s="503">
        <v>0</v>
      </c>
      <c r="F6608" s="499"/>
      <c r="G6608" s="347">
        <v>0</v>
      </c>
    </row>
    <row r="6609" spans="1:7" hidden="1" x14ac:dyDescent="0.25">
      <c r="A6609" s="342" t="s">
        <v>324</v>
      </c>
      <c r="B6609" s="342" t="s">
        <v>401</v>
      </c>
      <c r="C6609" s="343" t="s">
        <v>104</v>
      </c>
      <c r="D6609" s="344">
        <v>20000</v>
      </c>
      <c r="E6609" s="502">
        <v>19744.72</v>
      </c>
      <c r="F6609" s="499"/>
      <c r="G6609" s="344">
        <v>98.723600000000005</v>
      </c>
    </row>
    <row r="6610" spans="1:7" hidden="1" x14ac:dyDescent="0.25">
      <c r="A6610" s="345" t="s">
        <v>3330</v>
      </c>
      <c r="B6610" s="345" t="s">
        <v>296</v>
      </c>
      <c r="C6610" s="346" t="s">
        <v>104</v>
      </c>
      <c r="D6610" s="347">
        <v>20000</v>
      </c>
      <c r="E6610" s="503">
        <v>19744.72</v>
      </c>
      <c r="F6610" s="499"/>
      <c r="G6610" s="347">
        <v>98.723600000000005</v>
      </c>
    </row>
    <row r="6611" spans="1:7" hidden="1" x14ac:dyDescent="0.25">
      <c r="A6611" s="336" t="s">
        <v>352</v>
      </c>
      <c r="B6611" s="336" t="s">
        <v>569</v>
      </c>
      <c r="C6611" s="337" t="s">
        <v>570</v>
      </c>
      <c r="D6611" s="338">
        <v>11100</v>
      </c>
      <c r="E6611" s="498">
        <v>10162.5</v>
      </c>
      <c r="F6611" s="499"/>
      <c r="G6611" s="338">
        <v>91.554054054054049</v>
      </c>
    </row>
    <row r="6612" spans="1:7" hidden="1" x14ac:dyDescent="0.25">
      <c r="A6612" s="339" t="s">
        <v>324</v>
      </c>
      <c r="B6612" s="339" t="s">
        <v>354</v>
      </c>
      <c r="C6612" s="340" t="s">
        <v>24</v>
      </c>
      <c r="D6612" s="341">
        <v>11100</v>
      </c>
      <c r="E6612" s="506">
        <v>10162.5</v>
      </c>
      <c r="F6612" s="499"/>
      <c r="G6612" s="341">
        <v>91.554054054054049</v>
      </c>
    </row>
    <row r="6613" spans="1:7" hidden="1" x14ac:dyDescent="0.25">
      <c r="A6613" s="342" t="s">
        <v>324</v>
      </c>
      <c r="B6613" s="342" t="s">
        <v>366</v>
      </c>
      <c r="C6613" s="343" t="s">
        <v>38</v>
      </c>
      <c r="D6613" s="344">
        <v>11100</v>
      </c>
      <c r="E6613" s="502">
        <v>10162.5</v>
      </c>
      <c r="F6613" s="499"/>
      <c r="G6613" s="344">
        <v>91.554054054054049</v>
      </c>
    </row>
    <row r="6614" spans="1:7" hidden="1" x14ac:dyDescent="0.25">
      <c r="A6614" s="342" t="s">
        <v>324</v>
      </c>
      <c r="B6614" s="342" t="s">
        <v>429</v>
      </c>
      <c r="C6614" s="343" t="s">
        <v>110</v>
      </c>
      <c r="D6614" s="344">
        <v>0</v>
      </c>
      <c r="E6614" s="502">
        <v>0</v>
      </c>
      <c r="F6614" s="499"/>
      <c r="G6614" s="344">
        <v>0</v>
      </c>
    </row>
    <row r="6615" spans="1:7" hidden="1" x14ac:dyDescent="0.25">
      <c r="A6615" s="345" t="s">
        <v>3331</v>
      </c>
      <c r="B6615" s="345" t="s">
        <v>436</v>
      </c>
      <c r="C6615" s="346" t="s">
        <v>98</v>
      </c>
      <c r="D6615" s="347">
        <v>0</v>
      </c>
      <c r="E6615" s="503">
        <v>0</v>
      </c>
      <c r="F6615" s="499"/>
      <c r="G6615" s="347">
        <v>0</v>
      </c>
    </row>
    <row r="6616" spans="1:7" hidden="1" x14ac:dyDescent="0.25">
      <c r="A6616" s="342" t="s">
        <v>324</v>
      </c>
      <c r="B6616" s="342" t="s">
        <v>401</v>
      </c>
      <c r="C6616" s="343" t="s">
        <v>104</v>
      </c>
      <c r="D6616" s="344">
        <v>11100</v>
      </c>
      <c r="E6616" s="502">
        <v>10162.5</v>
      </c>
      <c r="F6616" s="499"/>
      <c r="G6616" s="344">
        <v>91.554054054054049</v>
      </c>
    </row>
    <row r="6617" spans="1:7" hidden="1" x14ac:dyDescent="0.25">
      <c r="A6617" s="345" t="s">
        <v>3332</v>
      </c>
      <c r="B6617" s="345" t="s">
        <v>295</v>
      </c>
      <c r="C6617" s="346" t="s">
        <v>1697</v>
      </c>
      <c r="D6617" s="347">
        <v>600</v>
      </c>
      <c r="E6617" s="503">
        <v>0</v>
      </c>
      <c r="F6617" s="499"/>
      <c r="G6617" s="347">
        <v>0</v>
      </c>
    </row>
    <row r="6618" spans="1:7" hidden="1" x14ac:dyDescent="0.25">
      <c r="A6618" s="345" t="s">
        <v>3333</v>
      </c>
      <c r="B6618" s="345" t="s">
        <v>314</v>
      </c>
      <c r="C6618" s="346" t="s">
        <v>445</v>
      </c>
      <c r="D6618" s="347">
        <v>10500</v>
      </c>
      <c r="E6618" s="503">
        <v>10162.5</v>
      </c>
      <c r="F6618" s="499"/>
      <c r="G6618" s="347">
        <v>96.785714285714292</v>
      </c>
    </row>
    <row r="6619" spans="1:7" hidden="1" x14ac:dyDescent="0.25">
      <c r="A6619" s="345" t="s">
        <v>3334</v>
      </c>
      <c r="B6619" s="345" t="s">
        <v>296</v>
      </c>
      <c r="C6619" s="346" t="s">
        <v>104</v>
      </c>
      <c r="D6619" s="347">
        <v>0</v>
      </c>
      <c r="E6619" s="503">
        <v>0</v>
      </c>
      <c r="F6619" s="499"/>
      <c r="G6619" s="347">
        <v>0</v>
      </c>
    </row>
    <row r="6620" spans="1:7" hidden="1" x14ac:dyDescent="0.25">
      <c r="A6620" s="342" t="s">
        <v>324</v>
      </c>
      <c r="B6620" s="342" t="s">
        <v>562</v>
      </c>
      <c r="C6620" s="343" t="s">
        <v>563</v>
      </c>
      <c r="D6620" s="344">
        <v>0</v>
      </c>
      <c r="E6620" s="502">
        <v>0</v>
      </c>
      <c r="F6620" s="499"/>
      <c r="G6620" s="344">
        <v>0</v>
      </c>
    </row>
    <row r="6621" spans="1:7" hidden="1" x14ac:dyDescent="0.25">
      <c r="A6621" s="342" t="s">
        <v>324</v>
      </c>
      <c r="B6621" s="342" t="s">
        <v>564</v>
      </c>
      <c r="C6621" s="343" t="s">
        <v>565</v>
      </c>
      <c r="D6621" s="344">
        <v>0</v>
      </c>
      <c r="E6621" s="502">
        <v>0</v>
      </c>
      <c r="F6621" s="499"/>
      <c r="G6621" s="344">
        <v>0</v>
      </c>
    </row>
    <row r="6622" spans="1:7" hidden="1" x14ac:dyDescent="0.25">
      <c r="A6622" s="345" t="s">
        <v>3335</v>
      </c>
      <c r="B6622" s="345" t="s">
        <v>567</v>
      </c>
      <c r="C6622" s="346" t="s">
        <v>246</v>
      </c>
      <c r="D6622" s="347">
        <v>0</v>
      </c>
      <c r="E6622" s="503">
        <v>0</v>
      </c>
      <c r="F6622" s="499"/>
      <c r="G6622" s="347">
        <v>0</v>
      </c>
    </row>
    <row r="6623" spans="1:7" hidden="1" x14ac:dyDescent="0.25">
      <c r="A6623" s="336" t="s">
        <v>352</v>
      </c>
      <c r="B6623" s="336" t="s">
        <v>611</v>
      </c>
      <c r="C6623" s="337" t="s">
        <v>612</v>
      </c>
      <c r="D6623" s="338">
        <v>25000</v>
      </c>
      <c r="E6623" s="498">
        <v>11985.37</v>
      </c>
      <c r="F6623" s="499"/>
      <c r="G6623" s="338">
        <v>47.941479999999999</v>
      </c>
    </row>
    <row r="6624" spans="1:7" hidden="1" x14ac:dyDescent="0.25">
      <c r="A6624" s="339" t="s">
        <v>324</v>
      </c>
      <c r="B6624" s="339" t="s">
        <v>354</v>
      </c>
      <c r="C6624" s="340" t="s">
        <v>24</v>
      </c>
      <c r="D6624" s="341">
        <v>25000</v>
      </c>
      <c r="E6624" s="506">
        <v>11985.37</v>
      </c>
      <c r="F6624" s="499"/>
      <c r="G6624" s="341">
        <v>47.941479999999999</v>
      </c>
    </row>
    <row r="6625" spans="1:7" hidden="1" x14ac:dyDescent="0.25">
      <c r="A6625" s="342" t="s">
        <v>324</v>
      </c>
      <c r="B6625" s="342" t="s">
        <v>366</v>
      </c>
      <c r="C6625" s="343" t="s">
        <v>38</v>
      </c>
      <c r="D6625" s="344">
        <v>25000</v>
      </c>
      <c r="E6625" s="502">
        <v>11985.37</v>
      </c>
      <c r="F6625" s="499"/>
      <c r="G6625" s="344">
        <v>47.941479999999999</v>
      </c>
    </row>
    <row r="6626" spans="1:7" hidden="1" x14ac:dyDescent="0.25">
      <c r="A6626" s="342" t="s">
        <v>324</v>
      </c>
      <c r="B6626" s="342" t="s">
        <v>419</v>
      </c>
      <c r="C6626" s="343" t="s">
        <v>108</v>
      </c>
      <c r="D6626" s="344">
        <v>0</v>
      </c>
      <c r="E6626" s="502">
        <v>2934.93</v>
      </c>
      <c r="F6626" s="499"/>
      <c r="G6626" s="344">
        <v>0</v>
      </c>
    </row>
    <row r="6627" spans="1:7" hidden="1" x14ac:dyDescent="0.25">
      <c r="A6627" s="345" t="s">
        <v>3336</v>
      </c>
      <c r="B6627" s="345" t="s">
        <v>427</v>
      </c>
      <c r="C6627" s="346" t="s">
        <v>428</v>
      </c>
      <c r="D6627" s="347">
        <v>0</v>
      </c>
      <c r="E6627" s="503">
        <v>2934.93</v>
      </c>
      <c r="F6627" s="499"/>
      <c r="G6627" s="347">
        <v>0</v>
      </c>
    </row>
    <row r="6628" spans="1:7" hidden="1" x14ac:dyDescent="0.25">
      <c r="A6628" s="342" t="s">
        <v>324</v>
      </c>
      <c r="B6628" s="342" t="s">
        <v>401</v>
      </c>
      <c r="C6628" s="343" t="s">
        <v>104</v>
      </c>
      <c r="D6628" s="344">
        <v>25000</v>
      </c>
      <c r="E6628" s="502">
        <v>9050.44</v>
      </c>
      <c r="F6628" s="499"/>
      <c r="G6628" s="344">
        <v>36.20176</v>
      </c>
    </row>
    <row r="6629" spans="1:7" hidden="1" x14ac:dyDescent="0.25">
      <c r="A6629" s="345" t="s">
        <v>3337</v>
      </c>
      <c r="B6629" s="345" t="s">
        <v>296</v>
      </c>
      <c r="C6629" s="346" t="s">
        <v>104</v>
      </c>
      <c r="D6629" s="347">
        <v>25000</v>
      </c>
      <c r="E6629" s="503">
        <v>9050.44</v>
      </c>
      <c r="F6629" s="499"/>
      <c r="G6629" s="347">
        <v>36.20176</v>
      </c>
    </row>
    <row r="6630" spans="1:7" hidden="1" x14ac:dyDescent="0.25">
      <c r="A6630" s="336" t="s">
        <v>352</v>
      </c>
      <c r="B6630" s="336" t="s">
        <v>634</v>
      </c>
      <c r="C6630" s="337" t="s">
        <v>635</v>
      </c>
      <c r="D6630" s="338">
        <v>146000</v>
      </c>
      <c r="E6630" s="498">
        <v>32862.019999999997</v>
      </c>
      <c r="F6630" s="499"/>
      <c r="G6630" s="338">
        <v>22.508232876712327</v>
      </c>
    </row>
    <row r="6631" spans="1:7" hidden="1" x14ac:dyDescent="0.25">
      <c r="A6631" s="339" t="s">
        <v>324</v>
      </c>
      <c r="B6631" s="339" t="s">
        <v>354</v>
      </c>
      <c r="C6631" s="340" t="s">
        <v>24</v>
      </c>
      <c r="D6631" s="341">
        <v>146000</v>
      </c>
      <c r="E6631" s="506">
        <v>32862.019999999997</v>
      </c>
      <c r="F6631" s="499"/>
      <c r="G6631" s="341">
        <v>22.508232876712327</v>
      </c>
    </row>
    <row r="6632" spans="1:7" hidden="1" x14ac:dyDescent="0.25">
      <c r="A6632" s="342" t="s">
        <v>324</v>
      </c>
      <c r="B6632" s="342" t="s">
        <v>366</v>
      </c>
      <c r="C6632" s="343" t="s">
        <v>38</v>
      </c>
      <c r="D6632" s="344">
        <v>94000</v>
      </c>
      <c r="E6632" s="502">
        <v>32862.019999999997</v>
      </c>
      <c r="F6632" s="499"/>
      <c r="G6632" s="344">
        <v>34.959595744680854</v>
      </c>
    </row>
    <row r="6633" spans="1:7" hidden="1" x14ac:dyDescent="0.25">
      <c r="A6633" s="342" t="s">
        <v>324</v>
      </c>
      <c r="B6633" s="342" t="s">
        <v>419</v>
      </c>
      <c r="C6633" s="343" t="s">
        <v>108</v>
      </c>
      <c r="D6633" s="344">
        <v>10000</v>
      </c>
      <c r="E6633" s="502">
        <v>0</v>
      </c>
      <c r="F6633" s="499"/>
      <c r="G6633" s="344">
        <v>0</v>
      </c>
    </row>
    <row r="6634" spans="1:7" hidden="1" x14ac:dyDescent="0.25">
      <c r="A6634" s="345" t="s">
        <v>3338</v>
      </c>
      <c r="B6634" s="345" t="s">
        <v>316</v>
      </c>
      <c r="C6634" s="346" t="s">
        <v>421</v>
      </c>
      <c r="D6634" s="347">
        <v>0</v>
      </c>
      <c r="E6634" s="503">
        <v>0</v>
      </c>
      <c r="F6634" s="499"/>
      <c r="G6634" s="347">
        <v>0</v>
      </c>
    </row>
    <row r="6635" spans="1:7" hidden="1" x14ac:dyDescent="0.25">
      <c r="A6635" s="345" t="s">
        <v>3339</v>
      </c>
      <c r="B6635" s="345" t="s">
        <v>303</v>
      </c>
      <c r="C6635" s="346" t="s">
        <v>975</v>
      </c>
      <c r="D6635" s="347">
        <v>0</v>
      </c>
      <c r="E6635" s="503">
        <v>0</v>
      </c>
      <c r="F6635" s="499"/>
      <c r="G6635" s="347">
        <v>0</v>
      </c>
    </row>
    <row r="6636" spans="1:7" hidden="1" x14ac:dyDescent="0.25">
      <c r="A6636" s="345" t="s">
        <v>3340</v>
      </c>
      <c r="B6636" s="345" t="s">
        <v>318</v>
      </c>
      <c r="C6636" s="346" t="s">
        <v>425</v>
      </c>
      <c r="D6636" s="347">
        <v>10000</v>
      </c>
      <c r="E6636" s="503">
        <v>0</v>
      </c>
      <c r="F6636" s="499"/>
      <c r="G6636" s="347">
        <v>0</v>
      </c>
    </row>
    <row r="6637" spans="1:7" hidden="1" x14ac:dyDescent="0.25">
      <c r="A6637" s="342" t="s">
        <v>324</v>
      </c>
      <c r="B6637" s="342" t="s">
        <v>429</v>
      </c>
      <c r="C6637" s="343" t="s">
        <v>110</v>
      </c>
      <c r="D6637" s="344">
        <v>0</v>
      </c>
      <c r="E6637" s="502">
        <v>13909.43</v>
      </c>
      <c r="F6637" s="499"/>
      <c r="G6637" s="344">
        <v>0</v>
      </c>
    </row>
    <row r="6638" spans="1:7" hidden="1" x14ac:dyDescent="0.25">
      <c r="A6638" s="345" t="s">
        <v>3341</v>
      </c>
      <c r="B6638" s="345" t="s">
        <v>304</v>
      </c>
      <c r="C6638" s="346" t="s">
        <v>1083</v>
      </c>
      <c r="D6638" s="347">
        <v>0</v>
      </c>
      <c r="E6638" s="503">
        <v>0</v>
      </c>
      <c r="F6638" s="499"/>
      <c r="G6638" s="347">
        <v>0</v>
      </c>
    </row>
    <row r="6639" spans="1:7" hidden="1" x14ac:dyDescent="0.25">
      <c r="A6639" s="345" t="s">
        <v>3342</v>
      </c>
      <c r="B6639" s="345" t="s">
        <v>312</v>
      </c>
      <c r="C6639" s="346" t="s">
        <v>97</v>
      </c>
      <c r="D6639" s="347">
        <v>0</v>
      </c>
      <c r="E6639" s="503">
        <v>13909.43</v>
      </c>
      <c r="F6639" s="499"/>
      <c r="G6639" s="347">
        <v>0</v>
      </c>
    </row>
    <row r="6640" spans="1:7" hidden="1" x14ac:dyDescent="0.25">
      <c r="A6640" s="345" t="s">
        <v>3343</v>
      </c>
      <c r="B6640" s="345" t="s">
        <v>436</v>
      </c>
      <c r="C6640" s="346" t="s">
        <v>98</v>
      </c>
      <c r="D6640" s="347">
        <v>0</v>
      </c>
      <c r="E6640" s="503">
        <v>0</v>
      </c>
      <c r="F6640" s="499"/>
      <c r="G6640" s="347">
        <v>0</v>
      </c>
    </row>
    <row r="6641" spans="1:7" hidden="1" x14ac:dyDescent="0.25">
      <c r="A6641" s="345" t="s">
        <v>3344</v>
      </c>
      <c r="B6641" s="345" t="s">
        <v>302</v>
      </c>
      <c r="C6641" s="346" t="s">
        <v>98</v>
      </c>
      <c r="D6641" s="347">
        <v>0</v>
      </c>
      <c r="E6641" s="503">
        <v>0</v>
      </c>
      <c r="F6641" s="499"/>
      <c r="G6641" s="347">
        <v>0</v>
      </c>
    </row>
    <row r="6642" spans="1:7" hidden="1" x14ac:dyDescent="0.25">
      <c r="A6642" s="342" t="s">
        <v>324</v>
      </c>
      <c r="B6642" s="342" t="s">
        <v>401</v>
      </c>
      <c r="C6642" s="343" t="s">
        <v>104</v>
      </c>
      <c r="D6642" s="344">
        <v>84000</v>
      </c>
      <c r="E6642" s="502">
        <v>18952.59</v>
      </c>
      <c r="F6642" s="499"/>
      <c r="G6642" s="344">
        <v>22.562607142857143</v>
      </c>
    </row>
    <row r="6643" spans="1:7" hidden="1" x14ac:dyDescent="0.25">
      <c r="A6643" s="345" t="s">
        <v>3345</v>
      </c>
      <c r="B6643" s="345" t="s">
        <v>314</v>
      </c>
      <c r="C6643" s="346" t="s">
        <v>445</v>
      </c>
      <c r="D6643" s="347">
        <v>15000</v>
      </c>
      <c r="E6643" s="503">
        <v>9952.59</v>
      </c>
      <c r="F6643" s="499"/>
      <c r="G6643" s="347">
        <v>66.3506</v>
      </c>
    </row>
    <row r="6644" spans="1:7" hidden="1" x14ac:dyDescent="0.25">
      <c r="A6644" s="345" t="s">
        <v>3346</v>
      </c>
      <c r="B6644" s="345" t="s">
        <v>315</v>
      </c>
      <c r="C6644" s="346" t="s">
        <v>189</v>
      </c>
      <c r="D6644" s="347">
        <v>60000</v>
      </c>
      <c r="E6644" s="503">
        <v>0</v>
      </c>
      <c r="F6644" s="499"/>
      <c r="G6644" s="347">
        <v>0</v>
      </c>
    </row>
    <row r="6645" spans="1:7" hidden="1" x14ac:dyDescent="0.25">
      <c r="A6645" s="345" t="s">
        <v>3347</v>
      </c>
      <c r="B6645" s="345" t="s">
        <v>296</v>
      </c>
      <c r="C6645" s="346" t="s">
        <v>104</v>
      </c>
      <c r="D6645" s="347">
        <v>9000</v>
      </c>
      <c r="E6645" s="503">
        <v>9000</v>
      </c>
      <c r="F6645" s="499"/>
      <c r="G6645" s="347">
        <v>100</v>
      </c>
    </row>
    <row r="6646" spans="1:7" hidden="1" x14ac:dyDescent="0.25">
      <c r="A6646" s="342" t="s">
        <v>324</v>
      </c>
      <c r="B6646" s="342" t="s">
        <v>447</v>
      </c>
      <c r="C6646" s="343" t="s">
        <v>164</v>
      </c>
      <c r="D6646" s="344">
        <v>52000</v>
      </c>
      <c r="E6646" s="502">
        <v>0</v>
      </c>
      <c r="F6646" s="499"/>
      <c r="G6646" s="344">
        <v>0</v>
      </c>
    </row>
    <row r="6647" spans="1:7" hidden="1" x14ac:dyDescent="0.25">
      <c r="A6647" s="342" t="s">
        <v>324</v>
      </c>
      <c r="B6647" s="342" t="s">
        <v>448</v>
      </c>
      <c r="C6647" s="343" t="s">
        <v>190</v>
      </c>
      <c r="D6647" s="344">
        <v>52000</v>
      </c>
      <c r="E6647" s="502">
        <v>0</v>
      </c>
      <c r="F6647" s="499"/>
      <c r="G6647" s="344">
        <v>0</v>
      </c>
    </row>
    <row r="6648" spans="1:7" hidden="1" x14ac:dyDescent="0.25">
      <c r="A6648" s="345" t="s">
        <v>3348</v>
      </c>
      <c r="B6648" s="345" t="s">
        <v>305</v>
      </c>
      <c r="C6648" s="346" t="s">
        <v>166</v>
      </c>
      <c r="D6648" s="347">
        <v>52000</v>
      </c>
      <c r="E6648" s="503">
        <v>0</v>
      </c>
      <c r="F6648" s="499"/>
      <c r="G6648" s="347">
        <v>0</v>
      </c>
    </row>
    <row r="6649" spans="1:7" hidden="1" x14ac:dyDescent="0.25">
      <c r="A6649" s="336" t="s">
        <v>352</v>
      </c>
      <c r="B6649" s="336" t="s">
        <v>657</v>
      </c>
      <c r="C6649" s="337" t="s">
        <v>658</v>
      </c>
      <c r="D6649" s="338">
        <v>24800</v>
      </c>
      <c r="E6649" s="498">
        <v>47670.68</v>
      </c>
      <c r="F6649" s="499"/>
      <c r="G6649" s="338">
        <v>192.22048387096774</v>
      </c>
    </row>
    <row r="6650" spans="1:7" hidden="1" x14ac:dyDescent="0.25">
      <c r="A6650" s="339" t="s">
        <v>324</v>
      </c>
      <c r="B6650" s="339" t="s">
        <v>354</v>
      </c>
      <c r="C6650" s="340" t="s">
        <v>24</v>
      </c>
      <c r="D6650" s="341">
        <v>24800</v>
      </c>
      <c r="E6650" s="506">
        <v>47670.68</v>
      </c>
      <c r="F6650" s="499"/>
      <c r="G6650" s="341">
        <v>192.22048387096774</v>
      </c>
    </row>
    <row r="6651" spans="1:7" hidden="1" x14ac:dyDescent="0.25">
      <c r="A6651" s="342" t="s">
        <v>324</v>
      </c>
      <c r="B6651" s="342" t="s">
        <v>366</v>
      </c>
      <c r="C6651" s="343" t="s">
        <v>38</v>
      </c>
      <c r="D6651" s="344">
        <v>24800</v>
      </c>
      <c r="E6651" s="502">
        <v>47670.68</v>
      </c>
      <c r="F6651" s="499"/>
      <c r="G6651" s="344">
        <v>192.22048387096774</v>
      </c>
    </row>
    <row r="6652" spans="1:7" hidden="1" x14ac:dyDescent="0.25">
      <c r="A6652" s="342" t="s">
        <v>324</v>
      </c>
      <c r="B6652" s="342" t="s">
        <v>419</v>
      </c>
      <c r="C6652" s="343" t="s">
        <v>108</v>
      </c>
      <c r="D6652" s="344">
        <v>5000</v>
      </c>
      <c r="E6652" s="502">
        <v>3861.3</v>
      </c>
      <c r="F6652" s="499"/>
      <c r="G6652" s="344">
        <v>77.225999999999999</v>
      </c>
    </row>
    <row r="6653" spans="1:7" hidden="1" x14ac:dyDescent="0.25">
      <c r="A6653" s="345" t="s">
        <v>3349</v>
      </c>
      <c r="B6653" s="345" t="s">
        <v>303</v>
      </c>
      <c r="C6653" s="346" t="s">
        <v>975</v>
      </c>
      <c r="D6653" s="347">
        <v>0</v>
      </c>
      <c r="E6653" s="503">
        <v>3861.3</v>
      </c>
      <c r="F6653" s="499"/>
      <c r="G6653" s="347">
        <v>0</v>
      </c>
    </row>
    <row r="6654" spans="1:7" hidden="1" x14ac:dyDescent="0.25">
      <c r="A6654" s="345" t="s">
        <v>3350</v>
      </c>
      <c r="B6654" s="345" t="s">
        <v>318</v>
      </c>
      <c r="C6654" s="346" t="s">
        <v>425</v>
      </c>
      <c r="D6654" s="347">
        <v>5000</v>
      </c>
      <c r="E6654" s="503">
        <v>0</v>
      </c>
      <c r="F6654" s="499"/>
      <c r="G6654" s="347">
        <v>0</v>
      </c>
    </row>
    <row r="6655" spans="1:7" hidden="1" x14ac:dyDescent="0.25">
      <c r="A6655" s="342" t="s">
        <v>324</v>
      </c>
      <c r="B6655" s="342" t="s">
        <v>401</v>
      </c>
      <c r="C6655" s="343" t="s">
        <v>104</v>
      </c>
      <c r="D6655" s="344">
        <v>19800</v>
      </c>
      <c r="E6655" s="502">
        <v>43809.38</v>
      </c>
      <c r="F6655" s="499"/>
      <c r="G6655" s="344">
        <v>221.25949494949495</v>
      </c>
    </row>
    <row r="6656" spans="1:7" hidden="1" x14ac:dyDescent="0.25">
      <c r="A6656" s="345" t="s">
        <v>3351</v>
      </c>
      <c r="B6656" s="345" t="s">
        <v>314</v>
      </c>
      <c r="C6656" s="346" t="s">
        <v>445</v>
      </c>
      <c r="D6656" s="347">
        <v>19800</v>
      </c>
      <c r="E6656" s="503">
        <v>20100</v>
      </c>
      <c r="F6656" s="499"/>
      <c r="G6656" s="347">
        <v>101.51515151515152</v>
      </c>
    </row>
    <row r="6657" spans="1:7" hidden="1" x14ac:dyDescent="0.25">
      <c r="A6657" s="345" t="s">
        <v>3352</v>
      </c>
      <c r="B6657" s="345" t="s">
        <v>296</v>
      </c>
      <c r="C6657" s="346" t="s">
        <v>104</v>
      </c>
      <c r="D6657" s="347">
        <v>0</v>
      </c>
      <c r="E6657" s="503">
        <v>23709.38</v>
      </c>
      <c r="F6657" s="499"/>
      <c r="G6657" s="347">
        <v>0</v>
      </c>
    </row>
    <row r="6658" spans="1:7" hidden="1" x14ac:dyDescent="0.25">
      <c r="A6658" s="336" t="s">
        <v>352</v>
      </c>
      <c r="B6658" s="336" t="s">
        <v>676</v>
      </c>
      <c r="C6658" s="337" t="s">
        <v>677</v>
      </c>
      <c r="D6658" s="338">
        <v>475000</v>
      </c>
      <c r="E6658" s="498">
        <v>419668.63</v>
      </c>
      <c r="F6658" s="499"/>
      <c r="G6658" s="338">
        <v>88.351290526315793</v>
      </c>
    </row>
    <row r="6659" spans="1:7" hidden="1" x14ac:dyDescent="0.25">
      <c r="A6659" s="339" t="s">
        <v>324</v>
      </c>
      <c r="B6659" s="339" t="s">
        <v>354</v>
      </c>
      <c r="C6659" s="340" t="s">
        <v>24</v>
      </c>
      <c r="D6659" s="341">
        <v>475000</v>
      </c>
      <c r="E6659" s="506">
        <v>419668.63</v>
      </c>
      <c r="F6659" s="499"/>
      <c r="G6659" s="341">
        <v>88.351290526315793</v>
      </c>
    </row>
    <row r="6660" spans="1:7" hidden="1" x14ac:dyDescent="0.25">
      <c r="A6660" s="342" t="s">
        <v>324</v>
      </c>
      <c r="B6660" s="342" t="s">
        <v>366</v>
      </c>
      <c r="C6660" s="343" t="s">
        <v>38</v>
      </c>
      <c r="D6660" s="344">
        <v>475000</v>
      </c>
      <c r="E6660" s="502">
        <v>419668.63</v>
      </c>
      <c r="F6660" s="499"/>
      <c r="G6660" s="344">
        <v>88.351290526315793</v>
      </c>
    </row>
    <row r="6661" spans="1:7" hidden="1" x14ac:dyDescent="0.25">
      <c r="A6661" s="342" t="s">
        <v>324</v>
      </c>
      <c r="B6661" s="342" t="s">
        <v>419</v>
      </c>
      <c r="C6661" s="343" t="s">
        <v>108</v>
      </c>
      <c r="D6661" s="344">
        <v>25000</v>
      </c>
      <c r="E6661" s="502">
        <v>13782</v>
      </c>
      <c r="F6661" s="499"/>
      <c r="G6661" s="344">
        <v>55.128</v>
      </c>
    </row>
    <row r="6662" spans="1:7" hidden="1" x14ac:dyDescent="0.25">
      <c r="A6662" s="345" t="s">
        <v>3353</v>
      </c>
      <c r="B6662" s="345" t="s">
        <v>316</v>
      </c>
      <c r="C6662" s="346" t="s">
        <v>421</v>
      </c>
      <c r="D6662" s="347">
        <v>25000</v>
      </c>
      <c r="E6662" s="503">
        <v>9294.4</v>
      </c>
      <c r="F6662" s="499"/>
      <c r="G6662" s="347">
        <v>37.177599999999998</v>
      </c>
    </row>
    <row r="6663" spans="1:7" hidden="1" x14ac:dyDescent="0.25">
      <c r="A6663" s="345" t="s">
        <v>3354</v>
      </c>
      <c r="B6663" s="345" t="s">
        <v>318</v>
      </c>
      <c r="C6663" s="346" t="s">
        <v>425</v>
      </c>
      <c r="D6663" s="347">
        <v>0</v>
      </c>
      <c r="E6663" s="503">
        <v>4487.6000000000004</v>
      </c>
      <c r="F6663" s="499"/>
      <c r="G6663" s="347">
        <v>0</v>
      </c>
    </row>
    <row r="6664" spans="1:7" hidden="1" x14ac:dyDescent="0.25">
      <c r="A6664" s="342" t="s">
        <v>324</v>
      </c>
      <c r="B6664" s="342" t="s">
        <v>429</v>
      </c>
      <c r="C6664" s="343" t="s">
        <v>110</v>
      </c>
      <c r="D6664" s="344">
        <v>450000</v>
      </c>
      <c r="E6664" s="502">
        <v>405886.63</v>
      </c>
      <c r="F6664" s="499"/>
      <c r="G6664" s="344">
        <v>90.197028888888894</v>
      </c>
    </row>
    <row r="6665" spans="1:7" hidden="1" x14ac:dyDescent="0.25">
      <c r="A6665" s="345" t="s">
        <v>3355</v>
      </c>
      <c r="B6665" s="345" t="s">
        <v>431</v>
      </c>
      <c r="C6665" s="346" t="s">
        <v>160</v>
      </c>
      <c r="D6665" s="347">
        <v>450000</v>
      </c>
      <c r="E6665" s="503">
        <v>394854.88</v>
      </c>
      <c r="F6665" s="499"/>
      <c r="G6665" s="347">
        <v>87.745528888888884</v>
      </c>
    </row>
    <row r="6666" spans="1:7" hidden="1" x14ac:dyDescent="0.25">
      <c r="A6666" s="345" t="s">
        <v>3356</v>
      </c>
      <c r="B6666" s="345" t="s">
        <v>439</v>
      </c>
      <c r="C6666" s="346" t="s">
        <v>100</v>
      </c>
      <c r="D6666" s="347">
        <v>0</v>
      </c>
      <c r="E6666" s="503">
        <v>11031.75</v>
      </c>
      <c r="F6666" s="499"/>
      <c r="G6666" s="347">
        <v>0</v>
      </c>
    </row>
    <row r="6667" spans="1:7" hidden="1" x14ac:dyDescent="0.25">
      <c r="A6667" s="336" t="s">
        <v>352</v>
      </c>
      <c r="B6667" s="336" t="s">
        <v>691</v>
      </c>
      <c r="C6667" s="337" t="s">
        <v>692</v>
      </c>
      <c r="D6667" s="338">
        <v>51000</v>
      </c>
      <c r="E6667" s="498">
        <v>58827</v>
      </c>
      <c r="F6667" s="499"/>
      <c r="G6667" s="338">
        <v>115.34705882352941</v>
      </c>
    </row>
    <row r="6668" spans="1:7" hidden="1" x14ac:dyDescent="0.25">
      <c r="A6668" s="339" t="s">
        <v>324</v>
      </c>
      <c r="B6668" s="339" t="s">
        <v>354</v>
      </c>
      <c r="C6668" s="340" t="s">
        <v>24</v>
      </c>
      <c r="D6668" s="341">
        <v>51000</v>
      </c>
      <c r="E6668" s="506">
        <v>58827</v>
      </c>
      <c r="F6668" s="499"/>
      <c r="G6668" s="341">
        <v>115.34705882352941</v>
      </c>
    </row>
    <row r="6669" spans="1:7" hidden="1" x14ac:dyDescent="0.25">
      <c r="A6669" s="342" t="s">
        <v>324</v>
      </c>
      <c r="B6669" s="342" t="s">
        <v>366</v>
      </c>
      <c r="C6669" s="343" t="s">
        <v>38</v>
      </c>
      <c r="D6669" s="344">
        <v>51000</v>
      </c>
      <c r="E6669" s="502">
        <v>58827</v>
      </c>
      <c r="F6669" s="499"/>
      <c r="G6669" s="344">
        <v>115.34705882352941</v>
      </c>
    </row>
    <row r="6670" spans="1:7" hidden="1" x14ac:dyDescent="0.25">
      <c r="A6670" s="342" t="s">
        <v>324</v>
      </c>
      <c r="B6670" s="342" t="s">
        <v>419</v>
      </c>
      <c r="C6670" s="343" t="s">
        <v>108</v>
      </c>
      <c r="D6670" s="344">
        <v>10000</v>
      </c>
      <c r="E6670" s="502">
        <v>13592</v>
      </c>
      <c r="F6670" s="499"/>
      <c r="G6670" s="344">
        <v>135.91999999999999</v>
      </c>
    </row>
    <row r="6671" spans="1:7" hidden="1" x14ac:dyDescent="0.25">
      <c r="A6671" s="345" t="s">
        <v>3357</v>
      </c>
      <c r="B6671" s="345" t="s">
        <v>423</v>
      </c>
      <c r="C6671" s="346" t="s">
        <v>90</v>
      </c>
      <c r="D6671" s="347">
        <v>9000</v>
      </c>
      <c r="E6671" s="503">
        <v>8842</v>
      </c>
      <c r="F6671" s="499"/>
      <c r="G6671" s="347">
        <v>98.24444444444444</v>
      </c>
    </row>
    <row r="6672" spans="1:7" hidden="1" x14ac:dyDescent="0.25">
      <c r="A6672" s="345" t="s">
        <v>3358</v>
      </c>
      <c r="B6672" s="345" t="s">
        <v>318</v>
      </c>
      <c r="C6672" s="346" t="s">
        <v>425</v>
      </c>
      <c r="D6672" s="347">
        <v>1000</v>
      </c>
      <c r="E6672" s="503">
        <v>4750</v>
      </c>
      <c r="F6672" s="499"/>
      <c r="G6672" s="347">
        <v>475</v>
      </c>
    </row>
    <row r="6673" spans="1:7" hidden="1" x14ac:dyDescent="0.25">
      <c r="A6673" s="342" t="s">
        <v>324</v>
      </c>
      <c r="B6673" s="342" t="s">
        <v>429</v>
      </c>
      <c r="C6673" s="343" t="s">
        <v>110</v>
      </c>
      <c r="D6673" s="344">
        <v>18000</v>
      </c>
      <c r="E6673" s="502">
        <v>24748</v>
      </c>
      <c r="F6673" s="499"/>
      <c r="G6673" s="344">
        <v>137.48888888888888</v>
      </c>
    </row>
    <row r="6674" spans="1:7" hidden="1" x14ac:dyDescent="0.25">
      <c r="A6674" s="345" t="s">
        <v>3359</v>
      </c>
      <c r="B6674" s="345" t="s">
        <v>304</v>
      </c>
      <c r="C6674" s="346" t="s">
        <v>1083</v>
      </c>
      <c r="D6674" s="347">
        <v>0</v>
      </c>
      <c r="E6674" s="503">
        <v>0</v>
      </c>
      <c r="F6674" s="499"/>
      <c r="G6674" s="347">
        <v>0</v>
      </c>
    </row>
    <row r="6675" spans="1:7" hidden="1" x14ac:dyDescent="0.25">
      <c r="A6675" s="345" t="s">
        <v>3360</v>
      </c>
      <c r="B6675" s="345" t="s">
        <v>304</v>
      </c>
      <c r="C6675" s="346" t="s">
        <v>1083</v>
      </c>
      <c r="D6675" s="347">
        <v>10000</v>
      </c>
      <c r="E6675" s="503">
        <v>11400</v>
      </c>
      <c r="F6675" s="499"/>
      <c r="G6675" s="347">
        <v>114</v>
      </c>
    </row>
    <row r="6676" spans="1:7" hidden="1" x14ac:dyDescent="0.25">
      <c r="A6676" s="345" t="s">
        <v>3361</v>
      </c>
      <c r="B6676" s="345" t="s">
        <v>433</v>
      </c>
      <c r="C6676" s="346" t="s">
        <v>95</v>
      </c>
      <c r="D6676" s="347">
        <v>5500</v>
      </c>
      <c r="E6676" s="503">
        <v>7140</v>
      </c>
      <c r="F6676" s="499"/>
      <c r="G6676" s="347">
        <v>129.81818181818181</v>
      </c>
    </row>
    <row r="6677" spans="1:7" hidden="1" x14ac:dyDescent="0.25">
      <c r="A6677" s="345" t="s">
        <v>3362</v>
      </c>
      <c r="B6677" s="345" t="s">
        <v>436</v>
      </c>
      <c r="C6677" s="346" t="s">
        <v>98</v>
      </c>
      <c r="D6677" s="347">
        <v>2500</v>
      </c>
      <c r="E6677" s="503">
        <v>6208</v>
      </c>
      <c r="F6677" s="499"/>
      <c r="G6677" s="347">
        <v>248.32</v>
      </c>
    </row>
    <row r="6678" spans="1:7" hidden="1" x14ac:dyDescent="0.25">
      <c r="A6678" s="342" t="s">
        <v>324</v>
      </c>
      <c r="B6678" s="342" t="s">
        <v>401</v>
      </c>
      <c r="C6678" s="343" t="s">
        <v>104</v>
      </c>
      <c r="D6678" s="344">
        <v>23000</v>
      </c>
      <c r="E6678" s="502">
        <v>20487</v>
      </c>
      <c r="F6678" s="499"/>
      <c r="G6678" s="344">
        <v>89.073913043478257</v>
      </c>
    </row>
    <row r="6679" spans="1:7" hidden="1" x14ac:dyDescent="0.25">
      <c r="A6679" s="345" t="s">
        <v>3363</v>
      </c>
      <c r="B6679" s="345" t="s">
        <v>310</v>
      </c>
      <c r="C6679" s="346" t="s">
        <v>163</v>
      </c>
      <c r="D6679" s="347">
        <v>3000</v>
      </c>
      <c r="E6679" s="503">
        <v>2927</v>
      </c>
      <c r="F6679" s="499"/>
      <c r="G6679" s="347">
        <v>97.566666666666663</v>
      </c>
    </row>
    <row r="6680" spans="1:7" hidden="1" x14ac:dyDescent="0.25">
      <c r="A6680" s="345" t="s">
        <v>3364</v>
      </c>
      <c r="B6680" s="345" t="s">
        <v>296</v>
      </c>
      <c r="C6680" s="346" t="s">
        <v>104</v>
      </c>
      <c r="D6680" s="347">
        <v>20000</v>
      </c>
      <c r="E6680" s="503">
        <v>17560</v>
      </c>
      <c r="F6680" s="499"/>
      <c r="G6680" s="347">
        <v>87.8</v>
      </c>
    </row>
    <row r="6681" spans="1:7" hidden="1" x14ac:dyDescent="0.25">
      <c r="A6681" s="336" t="s">
        <v>352</v>
      </c>
      <c r="B6681" s="336" t="s">
        <v>710</v>
      </c>
      <c r="C6681" s="337" t="s">
        <v>711</v>
      </c>
      <c r="D6681" s="338">
        <v>1300100</v>
      </c>
      <c r="E6681" s="498">
        <v>1136384.97</v>
      </c>
      <c r="F6681" s="499"/>
      <c r="G6681" s="338">
        <v>87.40750480732251</v>
      </c>
    </row>
    <row r="6682" spans="1:7" hidden="1" x14ac:dyDescent="0.25">
      <c r="A6682" s="339" t="s">
        <v>324</v>
      </c>
      <c r="B6682" s="339" t="s">
        <v>354</v>
      </c>
      <c r="C6682" s="340" t="s">
        <v>24</v>
      </c>
      <c r="D6682" s="341">
        <v>893500</v>
      </c>
      <c r="E6682" s="506">
        <v>861087.34</v>
      </c>
      <c r="F6682" s="499"/>
      <c r="G6682" s="341">
        <v>96.372393956351431</v>
      </c>
    </row>
    <row r="6683" spans="1:7" hidden="1" x14ac:dyDescent="0.25">
      <c r="A6683" s="342" t="s">
        <v>324</v>
      </c>
      <c r="B6683" s="342" t="s">
        <v>355</v>
      </c>
      <c r="C6683" s="343" t="s">
        <v>25</v>
      </c>
      <c r="D6683" s="344">
        <v>125000</v>
      </c>
      <c r="E6683" s="502">
        <v>106139.8</v>
      </c>
      <c r="F6683" s="499"/>
      <c r="G6683" s="344">
        <v>84.911839999999998</v>
      </c>
    </row>
    <row r="6684" spans="1:7" hidden="1" x14ac:dyDescent="0.25">
      <c r="A6684" s="342" t="s">
        <v>324</v>
      </c>
      <c r="B6684" s="342" t="s">
        <v>356</v>
      </c>
      <c r="C6684" s="343" t="s">
        <v>133</v>
      </c>
      <c r="D6684" s="344">
        <v>125000</v>
      </c>
      <c r="E6684" s="502">
        <v>106139.8</v>
      </c>
      <c r="F6684" s="499"/>
      <c r="G6684" s="344">
        <v>84.911839999999998</v>
      </c>
    </row>
    <row r="6685" spans="1:7" hidden="1" x14ac:dyDescent="0.25">
      <c r="A6685" s="345" t="s">
        <v>3365</v>
      </c>
      <c r="B6685" s="345" t="s">
        <v>297</v>
      </c>
      <c r="C6685" s="346" t="s">
        <v>134</v>
      </c>
      <c r="D6685" s="347">
        <v>125000</v>
      </c>
      <c r="E6685" s="503">
        <v>106139.8</v>
      </c>
      <c r="F6685" s="499"/>
      <c r="G6685" s="347">
        <v>84.911839999999998</v>
      </c>
    </row>
    <row r="6686" spans="1:7" hidden="1" x14ac:dyDescent="0.25">
      <c r="A6686" s="342" t="s">
        <v>324</v>
      </c>
      <c r="B6686" s="342" t="s">
        <v>366</v>
      </c>
      <c r="C6686" s="343" t="s">
        <v>38</v>
      </c>
      <c r="D6686" s="344">
        <v>468500</v>
      </c>
      <c r="E6686" s="502">
        <v>497736</v>
      </c>
      <c r="F6686" s="499"/>
      <c r="G6686" s="344">
        <v>106.24034151547492</v>
      </c>
    </row>
    <row r="6687" spans="1:7" hidden="1" x14ac:dyDescent="0.25">
      <c r="A6687" s="342" t="s">
        <v>324</v>
      </c>
      <c r="B6687" s="342" t="s">
        <v>367</v>
      </c>
      <c r="C6687" s="343" t="s">
        <v>138</v>
      </c>
      <c r="D6687" s="344">
        <v>2000</v>
      </c>
      <c r="E6687" s="502">
        <v>0</v>
      </c>
      <c r="F6687" s="499"/>
      <c r="G6687" s="344">
        <v>0</v>
      </c>
    </row>
    <row r="6688" spans="1:7" hidden="1" x14ac:dyDescent="0.25">
      <c r="A6688" s="345" t="s">
        <v>3366</v>
      </c>
      <c r="B6688" s="345" t="s">
        <v>300</v>
      </c>
      <c r="C6688" s="346" t="s">
        <v>87</v>
      </c>
      <c r="D6688" s="347">
        <v>2000</v>
      </c>
      <c r="E6688" s="503">
        <v>0</v>
      </c>
      <c r="F6688" s="499"/>
      <c r="G6688" s="347">
        <v>0</v>
      </c>
    </row>
    <row r="6689" spans="1:7" hidden="1" x14ac:dyDescent="0.25">
      <c r="A6689" s="342" t="s">
        <v>324</v>
      </c>
      <c r="B6689" s="342" t="s">
        <v>419</v>
      </c>
      <c r="C6689" s="343" t="s">
        <v>108</v>
      </c>
      <c r="D6689" s="344">
        <v>71500</v>
      </c>
      <c r="E6689" s="502">
        <v>12882.74</v>
      </c>
      <c r="F6689" s="499"/>
      <c r="G6689" s="344">
        <v>18.017818181818182</v>
      </c>
    </row>
    <row r="6690" spans="1:7" hidden="1" x14ac:dyDescent="0.25">
      <c r="A6690" s="345" t="s">
        <v>3367</v>
      </c>
      <c r="B6690" s="345" t="s">
        <v>316</v>
      </c>
      <c r="C6690" s="346" t="s">
        <v>421</v>
      </c>
      <c r="D6690" s="347">
        <v>10000</v>
      </c>
      <c r="E6690" s="503">
        <v>2674.49</v>
      </c>
      <c r="F6690" s="499"/>
      <c r="G6690" s="347">
        <v>26.744900000000001</v>
      </c>
    </row>
    <row r="6691" spans="1:7" hidden="1" x14ac:dyDescent="0.25">
      <c r="A6691" s="345" t="s">
        <v>3368</v>
      </c>
      <c r="B6691" s="345" t="s">
        <v>316</v>
      </c>
      <c r="C6691" s="346" t="s">
        <v>421</v>
      </c>
      <c r="D6691" s="347">
        <v>10000</v>
      </c>
      <c r="E6691" s="503">
        <v>0</v>
      </c>
      <c r="F6691" s="499"/>
      <c r="G6691" s="347">
        <v>0</v>
      </c>
    </row>
    <row r="6692" spans="1:7" hidden="1" x14ac:dyDescent="0.25">
      <c r="A6692" s="345" t="s">
        <v>3369</v>
      </c>
      <c r="B6692" s="345" t="s">
        <v>318</v>
      </c>
      <c r="C6692" s="346" t="s">
        <v>425</v>
      </c>
      <c r="D6692" s="347">
        <v>51500</v>
      </c>
      <c r="E6692" s="503">
        <v>10208.25</v>
      </c>
      <c r="F6692" s="499"/>
      <c r="G6692" s="347">
        <v>19.821844660194174</v>
      </c>
    </row>
    <row r="6693" spans="1:7" hidden="1" x14ac:dyDescent="0.25">
      <c r="A6693" s="342" t="s">
        <v>324</v>
      </c>
      <c r="B6693" s="342" t="s">
        <v>429</v>
      </c>
      <c r="C6693" s="343" t="s">
        <v>110</v>
      </c>
      <c r="D6693" s="344">
        <v>37000</v>
      </c>
      <c r="E6693" s="502">
        <v>105000</v>
      </c>
      <c r="F6693" s="499"/>
      <c r="G6693" s="344">
        <v>283.7837837837838</v>
      </c>
    </row>
    <row r="6694" spans="1:7" hidden="1" x14ac:dyDescent="0.25">
      <c r="A6694" s="345" t="s">
        <v>3370</v>
      </c>
      <c r="B6694" s="345" t="s">
        <v>304</v>
      </c>
      <c r="C6694" s="346" t="s">
        <v>1083</v>
      </c>
      <c r="D6694" s="347">
        <v>37000</v>
      </c>
      <c r="E6694" s="503">
        <v>105000</v>
      </c>
      <c r="F6694" s="499"/>
      <c r="G6694" s="347">
        <v>283.7837837837838</v>
      </c>
    </row>
    <row r="6695" spans="1:7" hidden="1" x14ac:dyDescent="0.25">
      <c r="A6695" s="345" t="s">
        <v>3371</v>
      </c>
      <c r="B6695" s="345" t="s">
        <v>439</v>
      </c>
      <c r="C6695" s="346" t="s">
        <v>100</v>
      </c>
      <c r="D6695" s="347">
        <v>0</v>
      </c>
      <c r="E6695" s="503">
        <v>0</v>
      </c>
      <c r="F6695" s="499"/>
      <c r="G6695" s="347">
        <v>0</v>
      </c>
    </row>
    <row r="6696" spans="1:7" hidden="1" x14ac:dyDescent="0.25">
      <c r="A6696" s="342" t="s">
        <v>324</v>
      </c>
      <c r="B6696" s="342" t="s">
        <v>401</v>
      </c>
      <c r="C6696" s="343" t="s">
        <v>104</v>
      </c>
      <c r="D6696" s="344">
        <v>358000</v>
      </c>
      <c r="E6696" s="502">
        <v>379853.26</v>
      </c>
      <c r="F6696" s="499"/>
      <c r="G6696" s="344">
        <v>106.1042625698324</v>
      </c>
    </row>
    <row r="6697" spans="1:7" hidden="1" x14ac:dyDescent="0.25">
      <c r="A6697" s="345" t="s">
        <v>3372</v>
      </c>
      <c r="B6697" s="345" t="s">
        <v>296</v>
      </c>
      <c r="C6697" s="346" t="s">
        <v>104</v>
      </c>
      <c r="D6697" s="347">
        <v>88000</v>
      </c>
      <c r="E6697" s="503">
        <v>135728.26</v>
      </c>
      <c r="F6697" s="499"/>
      <c r="G6697" s="347">
        <v>154.23665909090909</v>
      </c>
    </row>
    <row r="6698" spans="1:7" hidden="1" x14ac:dyDescent="0.25">
      <c r="A6698" s="345" t="s">
        <v>3373</v>
      </c>
      <c r="B6698" s="345" t="s">
        <v>296</v>
      </c>
      <c r="C6698" s="346" t="s">
        <v>104</v>
      </c>
      <c r="D6698" s="347">
        <v>270000</v>
      </c>
      <c r="E6698" s="503">
        <v>244125</v>
      </c>
      <c r="F6698" s="499"/>
      <c r="G6698" s="347">
        <v>90.416666666666671</v>
      </c>
    </row>
    <row r="6699" spans="1:7" hidden="1" x14ac:dyDescent="0.25">
      <c r="A6699" s="342" t="s">
        <v>324</v>
      </c>
      <c r="B6699" s="342" t="s">
        <v>562</v>
      </c>
      <c r="C6699" s="343" t="s">
        <v>563</v>
      </c>
      <c r="D6699" s="344">
        <v>300000</v>
      </c>
      <c r="E6699" s="502">
        <v>257211.54</v>
      </c>
      <c r="F6699" s="499"/>
      <c r="G6699" s="344">
        <v>85.737179999999995</v>
      </c>
    </row>
    <row r="6700" spans="1:7" hidden="1" x14ac:dyDescent="0.25">
      <c r="A6700" s="342" t="s">
        <v>324</v>
      </c>
      <c r="B6700" s="342" t="s">
        <v>564</v>
      </c>
      <c r="C6700" s="343" t="s">
        <v>565</v>
      </c>
      <c r="D6700" s="344">
        <v>300000</v>
      </c>
      <c r="E6700" s="502">
        <v>257211.54</v>
      </c>
      <c r="F6700" s="499"/>
      <c r="G6700" s="344">
        <v>85.737179999999995</v>
      </c>
    </row>
    <row r="6701" spans="1:7" hidden="1" x14ac:dyDescent="0.25">
      <c r="A6701" s="345" t="s">
        <v>3374</v>
      </c>
      <c r="B6701" s="345" t="s">
        <v>567</v>
      </c>
      <c r="C6701" s="346" t="s">
        <v>246</v>
      </c>
      <c r="D6701" s="347">
        <v>300000</v>
      </c>
      <c r="E6701" s="503">
        <v>257211.54</v>
      </c>
      <c r="F6701" s="499"/>
      <c r="G6701" s="347">
        <v>85.737179999999995</v>
      </c>
    </row>
    <row r="6702" spans="1:7" hidden="1" x14ac:dyDescent="0.25">
      <c r="A6702" s="339" t="s">
        <v>324</v>
      </c>
      <c r="B6702" s="339" t="s">
        <v>1163</v>
      </c>
      <c r="C6702" s="340" t="s">
        <v>26</v>
      </c>
      <c r="D6702" s="341">
        <v>406600</v>
      </c>
      <c r="E6702" s="506">
        <v>275297.63</v>
      </c>
      <c r="F6702" s="499"/>
      <c r="G6702" s="341">
        <v>67.707238071815055</v>
      </c>
    </row>
    <row r="6703" spans="1:7" hidden="1" x14ac:dyDescent="0.25">
      <c r="A6703" s="342" t="s">
        <v>324</v>
      </c>
      <c r="B6703" s="342" t="s">
        <v>1164</v>
      </c>
      <c r="C6703" s="343" t="s">
        <v>1165</v>
      </c>
      <c r="D6703" s="344">
        <v>406600</v>
      </c>
      <c r="E6703" s="502">
        <v>275297.63</v>
      </c>
      <c r="F6703" s="499"/>
      <c r="G6703" s="344">
        <v>67.707238071815055</v>
      </c>
    </row>
    <row r="6704" spans="1:7" hidden="1" x14ac:dyDescent="0.25">
      <c r="A6704" s="342" t="s">
        <v>324</v>
      </c>
      <c r="B6704" s="342" t="s">
        <v>2576</v>
      </c>
      <c r="C6704" s="343" t="s">
        <v>171</v>
      </c>
      <c r="D6704" s="344">
        <v>6600</v>
      </c>
      <c r="E6704" s="502">
        <v>0</v>
      </c>
      <c r="F6704" s="499"/>
      <c r="G6704" s="344">
        <v>0</v>
      </c>
    </row>
    <row r="6705" spans="1:7" hidden="1" x14ac:dyDescent="0.25">
      <c r="A6705" s="345" t="s">
        <v>3375</v>
      </c>
      <c r="B6705" s="345" t="s">
        <v>2591</v>
      </c>
      <c r="C6705" s="346" t="s">
        <v>2592</v>
      </c>
      <c r="D6705" s="347">
        <v>6600</v>
      </c>
      <c r="E6705" s="503">
        <v>0</v>
      </c>
      <c r="F6705" s="499"/>
      <c r="G6705" s="347">
        <v>0</v>
      </c>
    </row>
    <row r="6706" spans="1:7" hidden="1" x14ac:dyDescent="0.25">
      <c r="A6706" s="342" t="s">
        <v>324</v>
      </c>
      <c r="B6706" s="342" t="s">
        <v>2988</v>
      </c>
      <c r="C6706" s="343" t="s">
        <v>178</v>
      </c>
      <c r="D6706" s="344">
        <v>400000</v>
      </c>
      <c r="E6706" s="502">
        <v>275297.63</v>
      </c>
      <c r="F6706" s="499"/>
      <c r="G6706" s="344">
        <v>68.824407500000007</v>
      </c>
    </row>
    <row r="6707" spans="1:7" hidden="1" x14ac:dyDescent="0.25">
      <c r="A6707" s="345" t="s">
        <v>3376</v>
      </c>
      <c r="B6707" s="345" t="s">
        <v>309</v>
      </c>
      <c r="C6707" s="346" t="s">
        <v>2990</v>
      </c>
      <c r="D6707" s="347">
        <v>400000</v>
      </c>
      <c r="E6707" s="503">
        <v>275297.63</v>
      </c>
      <c r="F6707" s="499"/>
      <c r="G6707" s="347">
        <v>68.824407500000007</v>
      </c>
    </row>
    <row r="6708" spans="1:7" hidden="1" x14ac:dyDescent="0.25">
      <c r="A6708" s="336" t="s">
        <v>352</v>
      </c>
      <c r="B6708" s="336" t="s">
        <v>732</v>
      </c>
      <c r="C6708" s="337" t="s">
        <v>733</v>
      </c>
      <c r="D6708" s="338">
        <v>231800</v>
      </c>
      <c r="E6708" s="498">
        <v>120467.49</v>
      </c>
      <c r="F6708" s="499"/>
      <c r="G6708" s="338">
        <v>51.970444348576358</v>
      </c>
    </row>
    <row r="6709" spans="1:7" hidden="1" x14ac:dyDescent="0.25">
      <c r="A6709" s="339" t="s">
        <v>324</v>
      </c>
      <c r="B6709" s="339" t="s">
        <v>354</v>
      </c>
      <c r="C6709" s="340" t="s">
        <v>24</v>
      </c>
      <c r="D6709" s="341">
        <v>231800</v>
      </c>
      <c r="E6709" s="506">
        <v>120467.49</v>
      </c>
      <c r="F6709" s="499"/>
      <c r="G6709" s="341">
        <v>51.970444348576358</v>
      </c>
    </row>
    <row r="6710" spans="1:7" hidden="1" x14ac:dyDescent="0.25">
      <c r="A6710" s="342" t="s">
        <v>324</v>
      </c>
      <c r="B6710" s="342" t="s">
        <v>366</v>
      </c>
      <c r="C6710" s="343" t="s">
        <v>38</v>
      </c>
      <c r="D6710" s="344">
        <v>230800</v>
      </c>
      <c r="E6710" s="502">
        <v>119883.65</v>
      </c>
      <c r="F6710" s="499"/>
      <c r="G6710" s="344">
        <v>51.942655979202776</v>
      </c>
    </row>
    <row r="6711" spans="1:7" hidden="1" x14ac:dyDescent="0.25">
      <c r="A6711" s="342" t="s">
        <v>324</v>
      </c>
      <c r="B6711" s="342" t="s">
        <v>367</v>
      </c>
      <c r="C6711" s="343" t="s">
        <v>138</v>
      </c>
      <c r="D6711" s="344">
        <v>15000</v>
      </c>
      <c r="E6711" s="502">
        <v>7634.2</v>
      </c>
      <c r="F6711" s="499"/>
      <c r="G6711" s="344">
        <v>50.894666666666666</v>
      </c>
    </row>
    <row r="6712" spans="1:7" hidden="1" x14ac:dyDescent="0.25">
      <c r="A6712" s="345" t="s">
        <v>3377</v>
      </c>
      <c r="B6712" s="345" t="s">
        <v>300</v>
      </c>
      <c r="C6712" s="346" t="s">
        <v>87</v>
      </c>
      <c r="D6712" s="347">
        <v>5000</v>
      </c>
      <c r="E6712" s="503">
        <v>4229.2</v>
      </c>
      <c r="F6712" s="499"/>
      <c r="G6712" s="347">
        <v>84.584000000000003</v>
      </c>
    </row>
    <row r="6713" spans="1:7" hidden="1" x14ac:dyDescent="0.25">
      <c r="A6713" s="345" t="s">
        <v>3378</v>
      </c>
      <c r="B6713" s="345" t="s">
        <v>415</v>
      </c>
      <c r="C6713" s="346" t="s">
        <v>88</v>
      </c>
      <c r="D6713" s="347">
        <v>5000</v>
      </c>
      <c r="E6713" s="503">
        <v>2705</v>
      </c>
      <c r="F6713" s="499"/>
      <c r="G6713" s="347">
        <v>54.1</v>
      </c>
    </row>
    <row r="6714" spans="1:7" hidden="1" x14ac:dyDescent="0.25">
      <c r="A6714" s="345" t="s">
        <v>3379</v>
      </c>
      <c r="B6714" s="345" t="s">
        <v>417</v>
      </c>
      <c r="C6714" s="346" t="s">
        <v>418</v>
      </c>
      <c r="D6714" s="347">
        <v>5000</v>
      </c>
      <c r="E6714" s="503">
        <v>700</v>
      </c>
      <c r="F6714" s="499"/>
      <c r="G6714" s="347">
        <v>14</v>
      </c>
    </row>
    <row r="6715" spans="1:7" hidden="1" x14ac:dyDescent="0.25">
      <c r="A6715" s="342" t="s">
        <v>324</v>
      </c>
      <c r="B6715" s="342" t="s">
        <v>419</v>
      </c>
      <c r="C6715" s="343" t="s">
        <v>108</v>
      </c>
      <c r="D6715" s="344">
        <v>91000</v>
      </c>
      <c r="E6715" s="502">
        <v>45401.71</v>
      </c>
      <c r="F6715" s="499"/>
      <c r="G6715" s="344">
        <v>49.891989010989008</v>
      </c>
    </row>
    <row r="6716" spans="1:7" hidden="1" x14ac:dyDescent="0.25">
      <c r="A6716" s="345" t="s">
        <v>3380</v>
      </c>
      <c r="B6716" s="345" t="s">
        <v>316</v>
      </c>
      <c r="C6716" s="346" t="s">
        <v>421</v>
      </c>
      <c r="D6716" s="347">
        <v>50000</v>
      </c>
      <c r="E6716" s="503">
        <v>26802.82</v>
      </c>
      <c r="F6716" s="499"/>
      <c r="G6716" s="347">
        <v>53.605640000000001</v>
      </c>
    </row>
    <row r="6717" spans="1:7" hidden="1" x14ac:dyDescent="0.25">
      <c r="A6717" s="345" t="s">
        <v>3381</v>
      </c>
      <c r="B6717" s="345" t="s">
        <v>423</v>
      </c>
      <c r="C6717" s="346" t="s">
        <v>90</v>
      </c>
      <c r="D6717" s="347">
        <v>8000</v>
      </c>
      <c r="E6717" s="503">
        <v>13503.19</v>
      </c>
      <c r="F6717" s="499"/>
      <c r="G6717" s="347">
        <v>168.78987499999999</v>
      </c>
    </row>
    <row r="6718" spans="1:7" hidden="1" x14ac:dyDescent="0.25">
      <c r="A6718" s="345" t="s">
        <v>3382</v>
      </c>
      <c r="B6718" s="345" t="s">
        <v>303</v>
      </c>
      <c r="C6718" s="346" t="s">
        <v>975</v>
      </c>
      <c r="D6718" s="347">
        <v>25000</v>
      </c>
      <c r="E6718" s="503">
        <v>2700.52</v>
      </c>
      <c r="F6718" s="499"/>
      <c r="G6718" s="347">
        <v>10.80208</v>
      </c>
    </row>
    <row r="6719" spans="1:7" hidden="1" x14ac:dyDescent="0.25">
      <c r="A6719" s="345" t="s">
        <v>3383</v>
      </c>
      <c r="B6719" s="345" t="s">
        <v>318</v>
      </c>
      <c r="C6719" s="346" t="s">
        <v>425</v>
      </c>
      <c r="D6719" s="347">
        <v>6000</v>
      </c>
      <c r="E6719" s="503">
        <v>2395.1799999999998</v>
      </c>
      <c r="F6719" s="499"/>
      <c r="G6719" s="347">
        <v>39.919666666666664</v>
      </c>
    </row>
    <row r="6720" spans="1:7" hidden="1" x14ac:dyDescent="0.25">
      <c r="A6720" s="345" t="s">
        <v>3384</v>
      </c>
      <c r="B6720" s="345" t="s">
        <v>427</v>
      </c>
      <c r="C6720" s="346" t="s">
        <v>428</v>
      </c>
      <c r="D6720" s="347">
        <v>2000</v>
      </c>
      <c r="E6720" s="503">
        <v>0</v>
      </c>
      <c r="F6720" s="499"/>
      <c r="G6720" s="347">
        <v>0</v>
      </c>
    </row>
    <row r="6721" spans="1:7" hidden="1" x14ac:dyDescent="0.25">
      <c r="A6721" s="342" t="s">
        <v>324</v>
      </c>
      <c r="B6721" s="342" t="s">
        <v>429</v>
      </c>
      <c r="C6721" s="343" t="s">
        <v>110</v>
      </c>
      <c r="D6721" s="344">
        <v>44500</v>
      </c>
      <c r="E6721" s="502">
        <v>46896.17</v>
      </c>
      <c r="F6721" s="499"/>
      <c r="G6721" s="344">
        <v>105.38465168539325</v>
      </c>
    </row>
    <row r="6722" spans="1:7" hidden="1" x14ac:dyDescent="0.25">
      <c r="A6722" s="345" t="s">
        <v>3385</v>
      </c>
      <c r="B6722" s="345" t="s">
        <v>431</v>
      </c>
      <c r="C6722" s="346" t="s">
        <v>160</v>
      </c>
      <c r="D6722" s="347">
        <v>1000</v>
      </c>
      <c r="E6722" s="503">
        <v>1148.18</v>
      </c>
      <c r="F6722" s="499"/>
      <c r="G6722" s="347">
        <v>114.818</v>
      </c>
    </row>
    <row r="6723" spans="1:7" hidden="1" x14ac:dyDescent="0.25">
      <c r="A6723" s="345" t="s">
        <v>3386</v>
      </c>
      <c r="B6723" s="345" t="s">
        <v>304</v>
      </c>
      <c r="C6723" s="346" t="s">
        <v>1083</v>
      </c>
      <c r="D6723" s="347">
        <v>20000</v>
      </c>
      <c r="E6723" s="503">
        <v>31444.12</v>
      </c>
      <c r="F6723" s="499"/>
      <c r="G6723" s="347">
        <v>157.22059999999999</v>
      </c>
    </row>
    <row r="6724" spans="1:7" hidden="1" x14ac:dyDescent="0.25">
      <c r="A6724" s="345" t="s">
        <v>3387</v>
      </c>
      <c r="B6724" s="345" t="s">
        <v>463</v>
      </c>
      <c r="C6724" s="346" t="s">
        <v>94</v>
      </c>
      <c r="D6724" s="347">
        <v>5000</v>
      </c>
      <c r="E6724" s="503">
        <v>0</v>
      </c>
      <c r="F6724" s="499"/>
      <c r="G6724" s="347">
        <v>0</v>
      </c>
    </row>
    <row r="6725" spans="1:7" hidden="1" x14ac:dyDescent="0.25">
      <c r="A6725" s="345" t="s">
        <v>3388</v>
      </c>
      <c r="B6725" s="345" t="s">
        <v>433</v>
      </c>
      <c r="C6725" s="346" t="s">
        <v>95</v>
      </c>
      <c r="D6725" s="347">
        <v>4000</v>
      </c>
      <c r="E6725" s="503">
        <v>816.42</v>
      </c>
      <c r="F6725" s="499"/>
      <c r="G6725" s="347">
        <v>20.410499999999999</v>
      </c>
    </row>
    <row r="6726" spans="1:7" hidden="1" x14ac:dyDescent="0.25">
      <c r="A6726" s="345" t="s">
        <v>3389</v>
      </c>
      <c r="B6726" s="345" t="s">
        <v>312</v>
      </c>
      <c r="C6726" s="346" t="s">
        <v>97</v>
      </c>
      <c r="D6726" s="347">
        <v>0</v>
      </c>
      <c r="E6726" s="503">
        <v>10400</v>
      </c>
      <c r="F6726" s="499"/>
      <c r="G6726" s="347">
        <v>0</v>
      </c>
    </row>
    <row r="6727" spans="1:7" hidden="1" x14ac:dyDescent="0.25">
      <c r="A6727" s="345" t="s">
        <v>3390</v>
      </c>
      <c r="B6727" s="345" t="s">
        <v>436</v>
      </c>
      <c r="C6727" s="346" t="s">
        <v>98</v>
      </c>
      <c r="D6727" s="347">
        <v>1500</v>
      </c>
      <c r="E6727" s="503">
        <v>2140.5700000000002</v>
      </c>
      <c r="F6727" s="499"/>
      <c r="G6727" s="347">
        <v>142.70466666666667</v>
      </c>
    </row>
    <row r="6728" spans="1:7" hidden="1" x14ac:dyDescent="0.25">
      <c r="A6728" s="345" t="s">
        <v>3391</v>
      </c>
      <c r="B6728" s="345" t="s">
        <v>302</v>
      </c>
      <c r="C6728" s="346" t="s">
        <v>99</v>
      </c>
      <c r="D6728" s="347">
        <v>3000</v>
      </c>
      <c r="E6728" s="503">
        <v>946.88</v>
      </c>
      <c r="F6728" s="499"/>
      <c r="G6728" s="347">
        <v>31.562666666666665</v>
      </c>
    </row>
    <row r="6729" spans="1:7" hidden="1" x14ac:dyDescent="0.25">
      <c r="A6729" s="345" t="s">
        <v>3392</v>
      </c>
      <c r="B6729" s="345" t="s">
        <v>439</v>
      </c>
      <c r="C6729" s="346" t="s">
        <v>100</v>
      </c>
      <c r="D6729" s="347">
        <v>10000</v>
      </c>
      <c r="E6729" s="503">
        <v>0</v>
      </c>
      <c r="F6729" s="499"/>
      <c r="G6729" s="347">
        <v>0</v>
      </c>
    </row>
    <row r="6730" spans="1:7" hidden="1" x14ac:dyDescent="0.25">
      <c r="A6730" s="342" t="s">
        <v>324</v>
      </c>
      <c r="B6730" s="342" t="s">
        <v>401</v>
      </c>
      <c r="C6730" s="343" t="s">
        <v>104</v>
      </c>
      <c r="D6730" s="344">
        <v>80300</v>
      </c>
      <c r="E6730" s="502">
        <v>19951.57</v>
      </c>
      <c r="F6730" s="499"/>
      <c r="G6730" s="344">
        <v>24.846288916562891</v>
      </c>
    </row>
    <row r="6731" spans="1:7" hidden="1" x14ac:dyDescent="0.25">
      <c r="A6731" s="345" t="s">
        <v>3393</v>
      </c>
      <c r="B6731" s="345" t="s">
        <v>294</v>
      </c>
      <c r="C6731" s="346" t="s">
        <v>101</v>
      </c>
      <c r="D6731" s="347">
        <v>500</v>
      </c>
      <c r="E6731" s="503">
        <v>2311.7600000000002</v>
      </c>
      <c r="F6731" s="499"/>
      <c r="G6731" s="347">
        <v>462.35199999999998</v>
      </c>
    </row>
    <row r="6732" spans="1:7" hidden="1" x14ac:dyDescent="0.25">
      <c r="A6732" s="345" t="s">
        <v>3394</v>
      </c>
      <c r="B6732" s="345" t="s">
        <v>442</v>
      </c>
      <c r="C6732" s="346" t="s">
        <v>443</v>
      </c>
      <c r="D6732" s="347">
        <v>500</v>
      </c>
      <c r="E6732" s="503">
        <v>0</v>
      </c>
      <c r="F6732" s="499"/>
      <c r="G6732" s="347">
        <v>0</v>
      </c>
    </row>
    <row r="6733" spans="1:7" hidden="1" x14ac:dyDescent="0.25">
      <c r="A6733" s="345" t="s">
        <v>3395</v>
      </c>
      <c r="B6733" s="345" t="s">
        <v>314</v>
      </c>
      <c r="C6733" s="346" t="s">
        <v>445</v>
      </c>
      <c r="D6733" s="347">
        <v>2000</v>
      </c>
      <c r="E6733" s="503">
        <v>0</v>
      </c>
      <c r="F6733" s="499"/>
      <c r="G6733" s="347">
        <v>0</v>
      </c>
    </row>
    <row r="6734" spans="1:7" hidden="1" x14ac:dyDescent="0.25">
      <c r="A6734" s="345" t="s">
        <v>3396</v>
      </c>
      <c r="B6734" s="345" t="s">
        <v>296</v>
      </c>
      <c r="C6734" s="346" t="s">
        <v>104</v>
      </c>
      <c r="D6734" s="347">
        <v>77300</v>
      </c>
      <c r="E6734" s="503">
        <v>17639.810000000001</v>
      </c>
      <c r="F6734" s="499"/>
      <c r="G6734" s="347">
        <v>22.81993531694696</v>
      </c>
    </row>
    <row r="6735" spans="1:7" hidden="1" x14ac:dyDescent="0.25">
      <c r="A6735" s="342" t="s">
        <v>324</v>
      </c>
      <c r="B6735" s="342" t="s">
        <v>447</v>
      </c>
      <c r="C6735" s="343" t="s">
        <v>164</v>
      </c>
      <c r="D6735" s="344">
        <v>1000</v>
      </c>
      <c r="E6735" s="502">
        <v>583.84</v>
      </c>
      <c r="F6735" s="499"/>
      <c r="G6735" s="344">
        <v>58.384</v>
      </c>
    </row>
    <row r="6736" spans="1:7" hidden="1" x14ac:dyDescent="0.25">
      <c r="A6736" s="342" t="s">
        <v>324</v>
      </c>
      <c r="B6736" s="342" t="s">
        <v>448</v>
      </c>
      <c r="C6736" s="343" t="s">
        <v>190</v>
      </c>
      <c r="D6736" s="344">
        <v>1000</v>
      </c>
      <c r="E6736" s="502">
        <v>583.84</v>
      </c>
      <c r="F6736" s="499"/>
      <c r="G6736" s="344">
        <v>58.384</v>
      </c>
    </row>
    <row r="6737" spans="1:7" hidden="1" x14ac:dyDescent="0.25">
      <c r="A6737" s="345" t="s">
        <v>3397</v>
      </c>
      <c r="B6737" s="345" t="s">
        <v>293</v>
      </c>
      <c r="C6737" s="346" t="s">
        <v>450</v>
      </c>
      <c r="D6737" s="347">
        <v>1000</v>
      </c>
      <c r="E6737" s="503">
        <v>583.84</v>
      </c>
      <c r="F6737" s="499"/>
      <c r="G6737" s="347">
        <v>58.384</v>
      </c>
    </row>
    <row r="6738" spans="1:7" hidden="1" x14ac:dyDescent="0.25">
      <c r="A6738" s="336" t="s">
        <v>352</v>
      </c>
      <c r="B6738" s="336" t="s">
        <v>754</v>
      </c>
      <c r="C6738" s="337" t="s">
        <v>755</v>
      </c>
      <c r="D6738" s="338">
        <v>94000</v>
      </c>
      <c r="E6738" s="498">
        <v>84736.99</v>
      </c>
      <c r="F6738" s="499"/>
      <c r="G6738" s="338">
        <v>90.145734042553187</v>
      </c>
    </row>
    <row r="6739" spans="1:7" hidden="1" x14ac:dyDescent="0.25">
      <c r="A6739" s="339" t="s">
        <v>324</v>
      </c>
      <c r="B6739" s="339" t="s">
        <v>354</v>
      </c>
      <c r="C6739" s="340" t="s">
        <v>24</v>
      </c>
      <c r="D6739" s="341">
        <v>94000</v>
      </c>
      <c r="E6739" s="506">
        <v>84736.99</v>
      </c>
      <c r="F6739" s="499"/>
      <c r="G6739" s="341">
        <v>90.145734042553187</v>
      </c>
    </row>
    <row r="6740" spans="1:7" hidden="1" x14ac:dyDescent="0.25">
      <c r="A6740" s="342" t="s">
        <v>324</v>
      </c>
      <c r="B6740" s="342" t="s">
        <v>366</v>
      </c>
      <c r="C6740" s="343" t="s">
        <v>38</v>
      </c>
      <c r="D6740" s="344">
        <v>94000</v>
      </c>
      <c r="E6740" s="502">
        <v>84736.99</v>
      </c>
      <c r="F6740" s="499"/>
      <c r="G6740" s="344">
        <v>90.145734042553187</v>
      </c>
    </row>
    <row r="6741" spans="1:7" hidden="1" x14ac:dyDescent="0.25">
      <c r="A6741" s="342" t="s">
        <v>324</v>
      </c>
      <c r="B6741" s="342" t="s">
        <v>367</v>
      </c>
      <c r="C6741" s="343" t="s">
        <v>138</v>
      </c>
      <c r="D6741" s="344">
        <v>2000</v>
      </c>
      <c r="E6741" s="502">
        <v>538</v>
      </c>
      <c r="F6741" s="499"/>
      <c r="G6741" s="344">
        <v>26.9</v>
      </c>
    </row>
    <row r="6742" spans="1:7" hidden="1" x14ac:dyDescent="0.25">
      <c r="A6742" s="345" t="s">
        <v>3398</v>
      </c>
      <c r="B6742" s="345" t="s">
        <v>300</v>
      </c>
      <c r="C6742" s="346" t="s">
        <v>87</v>
      </c>
      <c r="D6742" s="347">
        <v>2000</v>
      </c>
      <c r="E6742" s="503">
        <v>538</v>
      </c>
      <c r="F6742" s="499"/>
      <c r="G6742" s="347">
        <v>26.9</v>
      </c>
    </row>
    <row r="6743" spans="1:7" hidden="1" x14ac:dyDescent="0.25">
      <c r="A6743" s="342" t="s">
        <v>324</v>
      </c>
      <c r="B6743" s="342" t="s">
        <v>429</v>
      </c>
      <c r="C6743" s="343" t="s">
        <v>110</v>
      </c>
      <c r="D6743" s="344">
        <v>92000</v>
      </c>
      <c r="E6743" s="502">
        <v>81400.02</v>
      </c>
      <c r="F6743" s="499"/>
      <c r="G6743" s="344">
        <v>88.47828260869565</v>
      </c>
    </row>
    <row r="6744" spans="1:7" hidden="1" x14ac:dyDescent="0.25">
      <c r="A6744" s="345" t="s">
        <v>3399</v>
      </c>
      <c r="B6744" s="345" t="s">
        <v>431</v>
      </c>
      <c r="C6744" s="346" t="s">
        <v>160</v>
      </c>
      <c r="D6744" s="347">
        <v>0</v>
      </c>
      <c r="E6744" s="503">
        <v>0</v>
      </c>
      <c r="F6744" s="499"/>
      <c r="G6744" s="347">
        <v>0</v>
      </c>
    </row>
    <row r="6745" spans="1:7" hidden="1" x14ac:dyDescent="0.25">
      <c r="A6745" s="345" t="s">
        <v>3400</v>
      </c>
      <c r="B6745" s="345" t="s">
        <v>436</v>
      </c>
      <c r="C6745" s="346" t="s">
        <v>98</v>
      </c>
      <c r="D6745" s="347">
        <v>92000</v>
      </c>
      <c r="E6745" s="503">
        <v>81400.02</v>
      </c>
      <c r="F6745" s="499"/>
      <c r="G6745" s="347">
        <v>88.47828260869565</v>
      </c>
    </row>
    <row r="6746" spans="1:7" hidden="1" x14ac:dyDescent="0.25">
      <c r="A6746" s="342" t="s">
        <v>324</v>
      </c>
      <c r="B6746" s="342" t="s">
        <v>401</v>
      </c>
      <c r="C6746" s="343" t="s">
        <v>104</v>
      </c>
      <c r="D6746" s="344">
        <v>0</v>
      </c>
      <c r="E6746" s="502">
        <v>2798.97</v>
      </c>
      <c r="F6746" s="499"/>
      <c r="G6746" s="344">
        <v>0</v>
      </c>
    </row>
    <row r="6747" spans="1:7" hidden="1" x14ac:dyDescent="0.25">
      <c r="A6747" s="345" t="s">
        <v>3401</v>
      </c>
      <c r="B6747" s="345" t="s">
        <v>296</v>
      </c>
      <c r="C6747" s="346" t="s">
        <v>104</v>
      </c>
      <c r="D6747" s="347">
        <v>0</v>
      </c>
      <c r="E6747" s="503">
        <v>2798.97</v>
      </c>
      <c r="F6747" s="499"/>
      <c r="G6747" s="347">
        <v>0</v>
      </c>
    </row>
    <row r="6748" spans="1:7" hidden="1" x14ac:dyDescent="0.25">
      <c r="A6748" s="336" t="s">
        <v>352</v>
      </c>
      <c r="B6748" s="336" t="s">
        <v>795</v>
      </c>
      <c r="C6748" s="337" t="s">
        <v>796</v>
      </c>
      <c r="D6748" s="338">
        <v>8000</v>
      </c>
      <c r="E6748" s="498">
        <v>0</v>
      </c>
      <c r="F6748" s="499"/>
      <c r="G6748" s="338">
        <v>0</v>
      </c>
    </row>
    <row r="6749" spans="1:7" hidden="1" x14ac:dyDescent="0.25">
      <c r="A6749" s="339" t="s">
        <v>324</v>
      </c>
      <c r="B6749" s="339" t="s">
        <v>354</v>
      </c>
      <c r="C6749" s="340" t="s">
        <v>24</v>
      </c>
      <c r="D6749" s="341">
        <v>8000</v>
      </c>
      <c r="E6749" s="506">
        <v>0</v>
      </c>
      <c r="F6749" s="499"/>
      <c r="G6749" s="341">
        <v>0</v>
      </c>
    </row>
    <row r="6750" spans="1:7" hidden="1" x14ac:dyDescent="0.25">
      <c r="A6750" s="342" t="s">
        <v>324</v>
      </c>
      <c r="B6750" s="342" t="s">
        <v>366</v>
      </c>
      <c r="C6750" s="343" t="s">
        <v>38</v>
      </c>
      <c r="D6750" s="344">
        <v>8000</v>
      </c>
      <c r="E6750" s="502">
        <v>0</v>
      </c>
      <c r="F6750" s="499"/>
      <c r="G6750" s="344">
        <v>0</v>
      </c>
    </row>
    <row r="6751" spans="1:7" hidden="1" x14ac:dyDescent="0.25">
      <c r="A6751" s="342" t="s">
        <v>324</v>
      </c>
      <c r="B6751" s="342" t="s">
        <v>372</v>
      </c>
      <c r="C6751" s="343" t="s">
        <v>373</v>
      </c>
      <c r="D6751" s="344">
        <v>8000</v>
      </c>
      <c r="E6751" s="502">
        <v>0</v>
      </c>
      <c r="F6751" s="499"/>
      <c r="G6751" s="344">
        <v>0</v>
      </c>
    </row>
    <row r="6752" spans="1:7" hidden="1" x14ac:dyDescent="0.25">
      <c r="A6752" s="345" t="s">
        <v>3402</v>
      </c>
      <c r="B6752" s="345" t="s">
        <v>375</v>
      </c>
      <c r="C6752" s="346" t="s">
        <v>373</v>
      </c>
      <c r="D6752" s="347">
        <v>8000</v>
      </c>
      <c r="E6752" s="503">
        <v>0</v>
      </c>
      <c r="F6752" s="499"/>
      <c r="G6752" s="347">
        <v>0</v>
      </c>
    </row>
    <row r="6753" spans="1:7" hidden="1" x14ac:dyDescent="0.25">
      <c r="A6753" s="336" t="s">
        <v>352</v>
      </c>
      <c r="B6753" s="336" t="s">
        <v>816</v>
      </c>
      <c r="C6753" s="337" t="s">
        <v>817</v>
      </c>
      <c r="D6753" s="338">
        <v>30000</v>
      </c>
      <c r="E6753" s="498">
        <v>134435.5</v>
      </c>
      <c r="F6753" s="499"/>
      <c r="G6753" s="338">
        <v>448.11833333333334</v>
      </c>
    </row>
    <row r="6754" spans="1:7" hidden="1" x14ac:dyDescent="0.25">
      <c r="A6754" s="339" t="s">
        <v>324</v>
      </c>
      <c r="B6754" s="339" t="s">
        <v>354</v>
      </c>
      <c r="C6754" s="340" t="s">
        <v>24</v>
      </c>
      <c r="D6754" s="341">
        <v>30000</v>
      </c>
      <c r="E6754" s="506">
        <v>134435.5</v>
      </c>
      <c r="F6754" s="499"/>
      <c r="G6754" s="341">
        <v>448.11833333333334</v>
      </c>
    </row>
    <row r="6755" spans="1:7" hidden="1" x14ac:dyDescent="0.25">
      <c r="A6755" s="342" t="s">
        <v>324</v>
      </c>
      <c r="B6755" s="342" t="s">
        <v>366</v>
      </c>
      <c r="C6755" s="343" t="s">
        <v>38</v>
      </c>
      <c r="D6755" s="344">
        <v>30000</v>
      </c>
      <c r="E6755" s="502">
        <v>54389.5</v>
      </c>
      <c r="F6755" s="499"/>
      <c r="G6755" s="344">
        <v>181.29833333333335</v>
      </c>
    </row>
    <row r="6756" spans="1:7" hidden="1" x14ac:dyDescent="0.25">
      <c r="A6756" s="342" t="s">
        <v>324</v>
      </c>
      <c r="B6756" s="342" t="s">
        <v>367</v>
      </c>
      <c r="C6756" s="343" t="s">
        <v>138</v>
      </c>
      <c r="D6756" s="344">
        <v>0</v>
      </c>
      <c r="E6756" s="502">
        <v>3280</v>
      </c>
      <c r="F6756" s="499"/>
      <c r="G6756" s="344">
        <v>0</v>
      </c>
    </row>
    <row r="6757" spans="1:7" hidden="1" x14ac:dyDescent="0.25">
      <c r="A6757" s="345" t="s">
        <v>3403</v>
      </c>
      <c r="B6757" s="345" t="s">
        <v>300</v>
      </c>
      <c r="C6757" s="346" t="s">
        <v>87</v>
      </c>
      <c r="D6757" s="347">
        <v>0</v>
      </c>
      <c r="E6757" s="503">
        <v>3280</v>
      </c>
      <c r="F6757" s="499"/>
      <c r="G6757" s="347">
        <v>0</v>
      </c>
    </row>
    <row r="6758" spans="1:7" hidden="1" x14ac:dyDescent="0.25">
      <c r="A6758" s="342" t="s">
        <v>324</v>
      </c>
      <c r="B6758" s="342" t="s">
        <v>419</v>
      </c>
      <c r="C6758" s="343" t="s">
        <v>108</v>
      </c>
      <c r="D6758" s="344">
        <v>10000</v>
      </c>
      <c r="E6758" s="502">
        <v>14547</v>
      </c>
      <c r="F6758" s="499"/>
      <c r="G6758" s="344">
        <v>145.47</v>
      </c>
    </row>
    <row r="6759" spans="1:7" hidden="1" x14ac:dyDescent="0.25">
      <c r="A6759" s="345" t="s">
        <v>3404</v>
      </c>
      <c r="B6759" s="345" t="s">
        <v>316</v>
      </c>
      <c r="C6759" s="346" t="s">
        <v>421</v>
      </c>
      <c r="D6759" s="347">
        <v>10000</v>
      </c>
      <c r="E6759" s="503">
        <v>14547</v>
      </c>
      <c r="F6759" s="499"/>
      <c r="G6759" s="347">
        <v>145.47</v>
      </c>
    </row>
    <row r="6760" spans="1:7" hidden="1" x14ac:dyDescent="0.25">
      <c r="A6760" s="342" t="s">
        <v>324</v>
      </c>
      <c r="B6760" s="342" t="s">
        <v>429</v>
      </c>
      <c r="C6760" s="343" t="s">
        <v>110</v>
      </c>
      <c r="D6760" s="344">
        <v>20000</v>
      </c>
      <c r="E6760" s="502">
        <v>36562.5</v>
      </c>
      <c r="F6760" s="499"/>
      <c r="G6760" s="344">
        <v>182.8125</v>
      </c>
    </row>
    <row r="6761" spans="1:7" hidden="1" x14ac:dyDescent="0.25">
      <c r="A6761" s="345" t="s">
        <v>3405</v>
      </c>
      <c r="B6761" s="345" t="s">
        <v>431</v>
      </c>
      <c r="C6761" s="346" t="s">
        <v>160</v>
      </c>
      <c r="D6761" s="347">
        <v>0</v>
      </c>
      <c r="E6761" s="503">
        <v>2500</v>
      </c>
      <c r="F6761" s="499"/>
      <c r="G6761" s="347">
        <v>0</v>
      </c>
    </row>
    <row r="6762" spans="1:7" hidden="1" x14ac:dyDescent="0.25">
      <c r="A6762" s="345" t="s">
        <v>3406</v>
      </c>
      <c r="B6762" s="345" t="s">
        <v>304</v>
      </c>
      <c r="C6762" s="346" t="s">
        <v>1083</v>
      </c>
      <c r="D6762" s="347">
        <v>20000</v>
      </c>
      <c r="E6762" s="503">
        <v>25937.5</v>
      </c>
      <c r="F6762" s="499"/>
      <c r="G6762" s="347">
        <v>129.6875</v>
      </c>
    </row>
    <row r="6763" spans="1:7" hidden="1" x14ac:dyDescent="0.25">
      <c r="A6763" s="345" t="s">
        <v>3407</v>
      </c>
      <c r="B6763" s="345" t="s">
        <v>439</v>
      </c>
      <c r="C6763" s="346" t="s">
        <v>100</v>
      </c>
      <c r="D6763" s="347">
        <v>0</v>
      </c>
      <c r="E6763" s="503">
        <v>8125</v>
      </c>
      <c r="F6763" s="499"/>
      <c r="G6763" s="347">
        <v>0</v>
      </c>
    </row>
    <row r="6764" spans="1:7" hidden="1" x14ac:dyDescent="0.25">
      <c r="A6764" s="342" t="s">
        <v>324</v>
      </c>
      <c r="B6764" s="342" t="s">
        <v>562</v>
      </c>
      <c r="C6764" s="343" t="s">
        <v>563</v>
      </c>
      <c r="D6764" s="344">
        <v>0</v>
      </c>
      <c r="E6764" s="502">
        <v>80046</v>
      </c>
      <c r="F6764" s="499"/>
      <c r="G6764" s="344">
        <v>0</v>
      </c>
    </row>
    <row r="6765" spans="1:7" hidden="1" x14ac:dyDescent="0.25">
      <c r="A6765" s="342" t="s">
        <v>324</v>
      </c>
      <c r="B6765" s="342" t="s">
        <v>564</v>
      </c>
      <c r="C6765" s="343" t="s">
        <v>565</v>
      </c>
      <c r="D6765" s="344">
        <v>0</v>
      </c>
      <c r="E6765" s="502">
        <v>80046</v>
      </c>
      <c r="F6765" s="499"/>
      <c r="G6765" s="344">
        <v>0</v>
      </c>
    </row>
    <row r="6766" spans="1:7" hidden="1" x14ac:dyDescent="0.25">
      <c r="A6766" s="345" t="s">
        <v>3408</v>
      </c>
      <c r="B6766" s="345" t="s">
        <v>567</v>
      </c>
      <c r="C6766" s="346" t="s">
        <v>246</v>
      </c>
      <c r="D6766" s="347">
        <v>0</v>
      </c>
      <c r="E6766" s="503">
        <v>80046</v>
      </c>
      <c r="F6766" s="499"/>
      <c r="G6766" s="347">
        <v>0</v>
      </c>
    </row>
    <row r="6767" spans="1:7" hidden="1" x14ac:dyDescent="0.25">
      <c r="A6767" s="336" t="s">
        <v>352</v>
      </c>
      <c r="B6767" s="336" t="s">
        <v>836</v>
      </c>
      <c r="C6767" s="337" t="s">
        <v>837</v>
      </c>
      <c r="D6767" s="338">
        <v>4000</v>
      </c>
      <c r="E6767" s="498">
        <v>4341.8999999999996</v>
      </c>
      <c r="F6767" s="499"/>
      <c r="G6767" s="338">
        <v>108.5475</v>
      </c>
    </row>
    <row r="6768" spans="1:7" hidden="1" x14ac:dyDescent="0.25">
      <c r="A6768" s="339" t="s">
        <v>324</v>
      </c>
      <c r="B6768" s="339" t="s">
        <v>354</v>
      </c>
      <c r="C6768" s="340" t="s">
        <v>24</v>
      </c>
      <c r="D6768" s="341">
        <v>4000</v>
      </c>
      <c r="E6768" s="506">
        <v>4341.8999999999996</v>
      </c>
      <c r="F6768" s="499"/>
      <c r="G6768" s="341">
        <v>108.5475</v>
      </c>
    </row>
    <row r="6769" spans="1:7" hidden="1" x14ac:dyDescent="0.25">
      <c r="A6769" s="342" t="s">
        <v>324</v>
      </c>
      <c r="B6769" s="342" t="s">
        <v>366</v>
      </c>
      <c r="C6769" s="343" t="s">
        <v>38</v>
      </c>
      <c r="D6769" s="344">
        <v>4000</v>
      </c>
      <c r="E6769" s="502">
        <v>4341.8999999999996</v>
      </c>
      <c r="F6769" s="499"/>
      <c r="G6769" s="344">
        <v>108.5475</v>
      </c>
    </row>
    <row r="6770" spans="1:7" hidden="1" x14ac:dyDescent="0.25">
      <c r="A6770" s="342" t="s">
        <v>324</v>
      </c>
      <c r="B6770" s="342" t="s">
        <v>367</v>
      </c>
      <c r="C6770" s="343" t="s">
        <v>138</v>
      </c>
      <c r="D6770" s="344">
        <v>0</v>
      </c>
      <c r="E6770" s="502">
        <v>0</v>
      </c>
      <c r="F6770" s="499"/>
      <c r="G6770" s="344">
        <v>0</v>
      </c>
    </row>
    <row r="6771" spans="1:7" hidden="1" x14ac:dyDescent="0.25">
      <c r="A6771" s="345" t="s">
        <v>3409</v>
      </c>
      <c r="B6771" s="345" t="s">
        <v>300</v>
      </c>
      <c r="C6771" s="346" t="s">
        <v>87</v>
      </c>
      <c r="D6771" s="347">
        <v>0</v>
      </c>
      <c r="E6771" s="503">
        <v>0</v>
      </c>
      <c r="F6771" s="499"/>
      <c r="G6771" s="347">
        <v>0</v>
      </c>
    </row>
    <row r="6772" spans="1:7" hidden="1" x14ac:dyDescent="0.25">
      <c r="A6772" s="342" t="s">
        <v>324</v>
      </c>
      <c r="B6772" s="342" t="s">
        <v>401</v>
      </c>
      <c r="C6772" s="343" t="s">
        <v>104</v>
      </c>
      <c r="D6772" s="344">
        <v>4000</v>
      </c>
      <c r="E6772" s="502">
        <v>4341.8999999999996</v>
      </c>
      <c r="F6772" s="499"/>
      <c r="G6772" s="344">
        <v>108.5475</v>
      </c>
    </row>
    <row r="6773" spans="1:7" hidden="1" x14ac:dyDescent="0.25">
      <c r="A6773" s="345" t="s">
        <v>3410</v>
      </c>
      <c r="B6773" s="345" t="s">
        <v>296</v>
      </c>
      <c r="C6773" s="346" t="s">
        <v>104</v>
      </c>
      <c r="D6773" s="347">
        <v>4000</v>
      </c>
      <c r="E6773" s="503">
        <v>4341.8999999999996</v>
      </c>
      <c r="F6773" s="499"/>
      <c r="G6773" s="347">
        <v>108.5475</v>
      </c>
    </row>
    <row r="6774" spans="1:7" hidden="1" x14ac:dyDescent="0.25">
      <c r="A6774" s="336" t="s">
        <v>352</v>
      </c>
      <c r="B6774" s="336" t="s">
        <v>877</v>
      </c>
      <c r="C6774" s="337" t="s">
        <v>878</v>
      </c>
      <c r="D6774" s="338">
        <v>150000</v>
      </c>
      <c r="E6774" s="498">
        <v>182550.04</v>
      </c>
      <c r="F6774" s="499"/>
      <c r="G6774" s="338">
        <v>121.70002666666667</v>
      </c>
    </row>
    <row r="6775" spans="1:7" hidden="1" x14ac:dyDescent="0.25">
      <c r="A6775" s="339" t="s">
        <v>324</v>
      </c>
      <c r="B6775" s="339" t="s">
        <v>354</v>
      </c>
      <c r="C6775" s="340" t="s">
        <v>24</v>
      </c>
      <c r="D6775" s="341">
        <v>0</v>
      </c>
      <c r="E6775" s="506">
        <v>9009.8700000000008</v>
      </c>
      <c r="F6775" s="499"/>
      <c r="G6775" s="341">
        <v>0</v>
      </c>
    </row>
    <row r="6776" spans="1:7" hidden="1" x14ac:dyDescent="0.25">
      <c r="A6776" s="342" t="s">
        <v>324</v>
      </c>
      <c r="B6776" s="342" t="s">
        <v>366</v>
      </c>
      <c r="C6776" s="343" t="s">
        <v>38</v>
      </c>
      <c r="D6776" s="344">
        <v>0</v>
      </c>
      <c r="E6776" s="502">
        <v>9009.8700000000008</v>
      </c>
      <c r="F6776" s="499"/>
      <c r="G6776" s="344">
        <v>0</v>
      </c>
    </row>
    <row r="6777" spans="1:7" hidden="1" x14ac:dyDescent="0.25">
      <c r="A6777" s="342" t="s">
        <v>324</v>
      </c>
      <c r="B6777" s="342" t="s">
        <v>429</v>
      </c>
      <c r="C6777" s="343" t="s">
        <v>110</v>
      </c>
      <c r="D6777" s="344">
        <v>0</v>
      </c>
      <c r="E6777" s="502">
        <v>9009.8700000000008</v>
      </c>
      <c r="F6777" s="499"/>
      <c r="G6777" s="344">
        <v>0</v>
      </c>
    </row>
    <row r="6778" spans="1:7" hidden="1" x14ac:dyDescent="0.25">
      <c r="A6778" s="345" t="s">
        <v>3411</v>
      </c>
      <c r="B6778" s="345" t="s">
        <v>312</v>
      </c>
      <c r="C6778" s="346" t="s">
        <v>97</v>
      </c>
      <c r="D6778" s="347">
        <v>0</v>
      </c>
      <c r="E6778" s="503">
        <v>1050</v>
      </c>
      <c r="F6778" s="499"/>
      <c r="G6778" s="347">
        <v>0</v>
      </c>
    </row>
    <row r="6779" spans="1:7" hidden="1" x14ac:dyDescent="0.25">
      <c r="A6779" s="345" t="s">
        <v>3412</v>
      </c>
      <c r="B6779" s="345" t="s">
        <v>439</v>
      </c>
      <c r="C6779" s="346" t="s">
        <v>100</v>
      </c>
      <c r="D6779" s="347">
        <v>0</v>
      </c>
      <c r="E6779" s="503">
        <v>7959.87</v>
      </c>
      <c r="F6779" s="499"/>
      <c r="G6779" s="347">
        <v>0</v>
      </c>
    </row>
    <row r="6780" spans="1:7" hidden="1" x14ac:dyDescent="0.25">
      <c r="A6780" s="342" t="s">
        <v>324</v>
      </c>
      <c r="B6780" s="342" t="s">
        <v>562</v>
      </c>
      <c r="C6780" s="343" t="s">
        <v>563</v>
      </c>
      <c r="D6780" s="344">
        <v>0</v>
      </c>
      <c r="E6780" s="502">
        <v>0</v>
      </c>
      <c r="F6780" s="499"/>
      <c r="G6780" s="344">
        <v>0</v>
      </c>
    </row>
    <row r="6781" spans="1:7" hidden="1" x14ac:dyDescent="0.25">
      <c r="A6781" s="342" t="s">
        <v>324</v>
      </c>
      <c r="B6781" s="342" t="s">
        <v>564</v>
      </c>
      <c r="C6781" s="343" t="s">
        <v>565</v>
      </c>
      <c r="D6781" s="344">
        <v>0</v>
      </c>
      <c r="E6781" s="502">
        <v>0</v>
      </c>
      <c r="F6781" s="499"/>
      <c r="G6781" s="344">
        <v>0</v>
      </c>
    </row>
    <row r="6782" spans="1:7" hidden="1" x14ac:dyDescent="0.25">
      <c r="A6782" s="345" t="s">
        <v>3413</v>
      </c>
      <c r="B6782" s="345" t="s">
        <v>567</v>
      </c>
      <c r="C6782" s="346" t="s">
        <v>246</v>
      </c>
      <c r="D6782" s="347">
        <v>0</v>
      </c>
      <c r="E6782" s="503">
        <v>0</v>
      </c>
      <c r="F6782" s="499"/>
      <c r="G6782" s="347">
        <v>0</v>
      </c>
    </row>
    <row r="6783" spans="1:7" hidden="1" x14ac:dyDescent="0.25">
      <c r="A6783" s="339" t="s">
        <v>324</v>
      </c>
      <c r="B6783" s="339" t="s">
        <v>1163</v>
      </c>
      <c r="C6783" s="340" t="s">
        <v>26</v>
      </c>
      <c r="D6783" s="341">
        <v>150000</v>
      </c>
      <c r="E6783" s="506">
        <v>173540.17</v>
      </c>
      <c r="F6783" s="499"/>
      <c r="G6783" s="341">
        <v>115.69344666666667</v>
      </c>
    </row>
    <row r="6784" spans="1:7" hidden="1" x14ac:dyDescent="0.25">
      <c r="A6784" s="342" t="s">
        <v>324</v>
      </c>
      <c r="B6784" s="342" t="s">
        <v>1164</v>
      </c>
      <c r="C6784" s="343" t="s">
        <v>1165</v>
      </c>
      <c r="D6784" s="344">
        <v>150000</v>
      </c>
      <c r="E6784" s="502">
        <v>173540.17</v>
      </c>
      <c r="F6784" s="499"/>
      <c r="G6784" s="344">
        <v>115.69344666666667</v>
      </c>
    </row>
    <row r="6785" spans="1:7" hidden="1" x14ac:dyDescent="0.25">
      <c r="A6785" s="342" t="s">
        <v>324</v>
      </c>
      <c r="B6785" s="342" t="s">
        <v>2988</v>
      </c>
      <c r="C6785" s="343" t="s">
        <v>178</v>
      </c>
      <c r="D6785" s="344">
        <v>150000</v>
      </c>
      <c r="E6785" s="502">
        <v>173540.17</v>
      </c>
      <c r="F6785" s="499"/>
      <c r="G6785" s="344">
        <v>115.69344666666667</v>
      </c>
    </row>
    <row r="6786" spans="1:7" hidden="1" x14ac:dyDescent="0.25">
      <c r="A6786" s="345" t="s">
        <v>3414</v>
      </c>
      <c r="B6786" s="345" t="s">
        <v>309</v>
      </c>
      <c r="C6786" s="346" t="s">
        <v>2990</v>
      </c>
      <c r="D6786" s="347">
        <v>150000</v>
      </c>
      <c r="E6786" s="503">
        <v>173540.17</v>
      </c>
      <c r="F6786" s="499"/>
      <c r="G6786" s="347">
        <v>115.69344666666667</v>
      </c>
    </row>
    <row r="6787" spans="1:7" hidden="1" x14ac:dyDescent="0.25">
      <c r="A6787" s="336" t="s">
        <v>352</v>
      </c>
      <c r="B6787" s="336" t="s">
        <v>899</v>
      </c>
      <c r="C6787" s="337" t="s">
        <v>900</v>
      </c>
      <c r="D6787" s="338">
        <v>35000</v>
      </c>
      <c r="E6787" s="498">
        <v>8583.02</v>
      </c>
      <c r="F6787" s="499"/>
      <c r="G6787" s="338">
        <v>24.522914285714286</v>
      </c>
    </row>
    <row r="6788" spans="1:7" hidden="1" x14ac:dyDescent="0.25">
      <c r="A6788" s="339" t="s">
        <v>324</v>
      </c>
      <c r="B6788" s="339" t="s">
        <v>354</v>
      </c>
      <c r="C6788" s="340" t="s">
        <v>24</v>
      </c>
      <c r="D6788" s="341">
        <v>35000</v>
      </c>
      <c r="E6788" s="506">
        <v>8583.02</v>
      </c>
      <c r="F6788" s="499"/>
      <c r="G6788" s="341">
        <v>24.522914285714286</v>
      </c>
    </row>
    <row r="6789" spans="1:7" hidden="1" x14ac:dyDescent="0.25">
      <c r="A6789" s="342" t="s">
        <v>324</v>
      </c>
      <c r="B6789" s="342" t="s">
        <v>366</v>
      </c>
      <c r="C6789" s="343" t="s">
        <v>38</v>
      </c>
      <c r="D6789" s="344">
        <v>35000</v>
      </c>
      <c r="E6789" s="502">
        <v>8583.02</v>
      </c>
      <c r="F6789" s="499"/>
      <c r="G6789" s="344">
        <v>24.522914285714286</v>
      </c>
    </row>
    <row r="6790" spans="1:7" hidden="1" x14ac:dyDescent="0.25">
      <c r="A6790" s="342" t="s">
        <v>324</v>
      </c>
      <c r="B6790" s="342" t="s">
        <v>429</v>
      </c>
      <c r="C6790" s="343" t="s">
        <v>110</v>
      </c>
      <c r="D6790" s="344">
        <v>10000</v>
      </c>
      <c r="E6790" s="502">
        <v>4011.43</v>
      </c>
      <c r="F6790" s="499"/>
      <c r="G6790" s="344">
        <v>40.1143</v>
      </c>
    </row>
    <row r="6791" spans="1:7" hidden="1" x14ac:dyDescent="0.25">
      <c r="A6791" s="345" t="s">
        <v>3415</v>
      </c>
      <c r="B6791" s="345" t="s">
        <v>304</v>
      </c>
      <c r="C6791" s="346" t="s">
        <v>1083</v>
      </c>
      <c r="D6791" s="347">
        <v>10000</v>
      </c>
      <c r="E6791" s="503">
        <v>4011.43</v>
      </c>
      <c r="F6791" s="499"/>
      <c r="G6791" s="347">
        <v>40.1143</v>
      </c>
    </row>
    <row r="6792" spans="1:7" hidden="1" x14ac:dyDescent="0.25">
      <c r="A6792" s="342" t="s">
        <v>324</v>
      </c>
      <c r="B6792" s="342" t="s">
        <v>401</v>
      </c>
      <c r="C6792" s="343" t="s">
        <v>104</v>
      </c>
      <c r="D6792" s="344">
        <v>25000</v>
      </c>
      <c r="E6792" s="502">
        <v>4571.59</v>
      </c>
      <c r="F6792" s="499"/>
      <c r="G6792" s="344">
        <v>18.286359999999998</v>
      </c>
    </row>
    <row r="6793" spans="1:7" hidden="1" x14ac:dyDescent="0.25">
      <c r="A6793" s="345" t="s">
        <v>3416</v>
      </c>
      <c r="B6793" s="345" t="s">
        <v>296</v>
      </c>
      <c r="C6793" s="346" t="s">
        <v>104</v>
      </c>
      <c r="D6793" s="347">
        <v>25000</v>
      </c>
      <c r="E6793" s="503">
        <v>4571.59</v>
      </c>
      <c r="F6793" s="499"/>
      <c r="G6793" s="347">
        <v>18.286359999999998</v>
      </c>
    </row>
    <row r="6794" spans="1:7" hidden="1" x14ac:dyDescent="0.25">
      <c r="A6794" s="336" t="s">
        <v>352</v>
      </c>
      <c r="B6794" s="336" t="s">
        <v>918</v>
      </c>
      <c r="C6794" s="337" t="s">
        <v>919</v>
      </c>
      <c r="D6794" s="338">
        <v>228000</v>
      </c>
      <c r="E6794" s="498">
        <v>186051.5</v>
      </c>
      <c r="F6794" s="499"/>
      <c r="G6794" s="338">
        <v>81.601535087719299</v>
      </c>
    </row>
    <row r="6795" spans="1:7" hidden="1" x14ac:dyDescent="0.25">
      <c r="A6795" s="339" t="s">
        <v>324</v>
      </c>
      <c r="B6795" s="339" t="s">
        <v>354</v>
      </c>
      <c r="C6795" s="340" t="s">
        <v>24</v>
      </c>
      <c r="D6795" s="341">
        <v>228000</v>
      </c>
      <c r="E6795" s="506">
        <v>186051.5</v>
      </c>
      <c r="F6795" s="499"/>
      <c r="G6795" s="341">
        <v>81.601535087719299</v>
      </c>
    </row>
    <row r="6796" spans="1:7" hidden="1" x14ac:dyDescent="0.25">
      <c r="A6796" s="342" t="s">
        <v>324</v>
      </c>
      <c r="B6796" s="342" t="s">
        <v>366</v>
      </c>
      <c r="C6796" s="343" t="s">
        <v>38</v>
      </c>
      <c r="D6796" s="344">
        <v>228000</v>
      </c>
      <c r="E6796" s="502">
        <v>3712.5</v>
      </c>
      <c r="F6796" s="499"/>
      <c r="G6796" s="344">
        <v>1.6282894736842106</v>
      </c>
    </row>
    <row r="6797" spans="1:7" hidden="1" x14ac:dyDescent="0.25">
      <c r="A6797" s="342" t="s">
        <v>324</v>
      </c>
      <c r="B6797" s="342" t="s">
        <v>419</v>
      </c>
      <c r="C6797" s="343" t="s">
        <v>108</v>
      </c>
      <c r="D6797" s="344">
        <v>43000</v>
      </c>
      <c r="E6797" s="502">
        <v>3712.5</v>
      </c>
      <c r="F6797" s="499"/>
      <c r="G6797" s="344">
        <v>8.6337209302325579</v>
      </c>
    </row>
    <row r="6798" spans="1:7" hidden="1" x14ac:dyDescent="0.25">
      <c r="A6798" s="345" t="s">
        <v>3417</v>
      </c>
      <c r="B6798" s="345" t="s">
        <v>318</v>
      </c>
      <c r="C6798" s="346" t="s">
        <v>425</v>
      </c>
      <c r="D6798" s="347">
        <v>43000</v>
      </c>
      <c r="E6798" s="503">
        <v>3712.5</v>
      </c>
      <c r="F6798" s="499"/>
      <c r="G6798" s="347">
        <v>8.6337209302325579</v>
      </c>
    </row>
    <row r="6799" spans="1:7" hidden="1" x14ac:dyDescent="0.25">
      <c r="A6799" s="342" t="s">
        <v>324</v>
      </c>
      <c r="B6799" s="342" t="s">
        <v>401</v>
      </c>
      <c r="C6799" s="343" t="s">
        <v>104</v>
      </c>
      <c r="D6799" s="344">
        <v>185000</v>
      </c>
      <c r="E6799" s="502">
        <v>0</v>
      </c>
      <c r="F6799" s="499"/>
      <c r="G6799" s="344">
        <v>0</v>
      </c>
    </row>
    <row r="6800" spans="1:7" hidden="1" x14ac:dyDescent="0.25">
      <c r="A6800" s="345" t="s">
        <v>3418</v>
      </c>
      <c r="B6800" s="345" t="s">
        <v>296</v>
      </c>
      <c r="C6800" s="346" t="s">
        <v>104</v>
      </c>
      <c r="D6800" s="347">
        <v>185000</v>
      </c>
      <c r="E6800" s="503">
        <v>0</v>
      </c>
      <c r="F6800" s="499"/>
      <c r="G6800" s="347">
        <v>0</v>
      </c>
    </row>
    <row r="6801" spans="1:7" hidden="1" x14ac:dyDescent="0.25">
      <c r="A6801" s="342" t="s">
        <v>324</v>
      </c>
      <c r="B6801" s="342" t="s">
        <v>562</v>
      </c>
      <c r="C6801" s="343" t="s">
        <v>563</v>
      </c>
      <c r="D6801" s="344">
        <v>0</v>
      </c>
      <c r="E6801" s="502">
        <v>182339</v>
      </c>
      <c r="F6801" s="499"/>
      <c r="G6801" s="344">
        <v>0</v>
      </c>
    </row>
    <row r="6802" spans="1:7" hidden="1" x14ac:dyDescent="0.25">
      <c r="A6802" s="342" t="s">
        <v>324</v>
      </c>
      <c r="B6802" s="342" t="s">
        <v>564</v>
      </c>
      <c r="C6802" s="343" t="s">
        <v>565</v>
      </c>
      <c r="D6802" s="344">
        <v>0</v>
      </c>
      <c r="E6802" s="502">
        <v>182339</v>
      </c>
      <c r="F6802" s="499"/>
      <c r="G6802" s="344">
        <v>0</v>
      </c>
    </row>
    <row r="6803" spans="1:7" hidden="1" x14ac:dyDescent="0.25">
      <c r="A6803" s="345" t="s">
        <v>3419</v>
      </c>
      <c r="B6803" s="345" t="s">
        <v>567</v>
      </c>
      <c r="C6803" s="346" t="s">
        <v>246</v>
      </c>
      <c r="D6803" s="347">
        <v>0</v>
      </c>
      <c r="E6803" s="503">
        <v>182339</v>
      </c>
      <c r="F6803" s="499"/>
      <c r="G6803" s="347">
        <v>0</v>
      </c>
    </row>
    <row r="6804" spans="1:7" hidden="1" x14ac:dyDescent="0.25">
      <c r="A6804" s="336" t="s">
        <v>352</v>
      </c>
      <c r="B6804" s="336" t="s">
        <v>936</v>
      </c>
      <c r="C6804" s="337" t="s">
        <v>937</v>
      </c>
      <c r="D6804" s="338">
        <v>204000</v>
      </c>
      <c r="E6804" s="498">
        <v>176507.9</v>
      </c>
      <c r="F6804" s="499"/>
      <c r="G6804" s="338">
        <v>86.52348039215687</v>
      </c>
    </row>
    <row r="6805" spans="1:7" hidden="1" x14ac:dyDescent="0.25">
      <c r="A6805" s="339" t="s">
        <v>324</v>
      </c>
      <c r="B6805" s="339" t="s">
        <v>354</v>
      </c>
      <c r="C6805" s="340" t="s">
        <v>24</v>
      </c>
      <c r="D6805" s="341">
        <v>204000</v>
      </c>
      <c r="E6805" s="506">
        <v>176507.9</v>
      </c>
      <c r="F6805" s="499"/>
      <c r="G6805" s="341">
        <v>86.52348039215687</v>
      </c>
    </row>
    <row r="6806" spans="1:7" hidden="1" x14ac:dyDescent="0.25">
      <c r="A6806" s="342" t="s">
        <v>324</v>
      </c>
      <c r="B6806" s="342" t="s">
        <v>355</v>
      </c>
      <c r="C6806" s="343" t="s">
        <v>25</v>
      </c>
      <c r="D6806" s="344">
        <v>144000</v>
      </c>
      <c r="E6806" s="502">
        <v>148447.74</v>
      </c>
      <c r="F6806" s="499"/>
      <c r="G6806" s="344">
        <v>103.08870833333333</v>
      </c>
    </row>
    <row r="6807" spans="1:7" hidden="1" x14ac:dyDescent="0.25">
      <c r="A6807" s="342" t="s">
        <v>324</v>
      </c>
      <c r="B6807" s="342" t="s">
        <v>356</v>
      </c>
      <c r="C6807" s="343" t="s">
        <v>133</v>
      </c>
      <c r="D6807" s="344">
        <v>144000</v>
      </c>
      <c r="E6807" s="502">
        <v>148447.74</v>
      </c>
      <c r="F6807" s="499"/>
      <c r="G6807" s="344">
        <v>103.08870833333333</v>
      </c>
    </row>
    <row r="6808" spans="1:7" hidden="1" x14ac:dyDescent="0.25">
      <c r="A6808" s="345" t="s">
        <v>3420</v>
      </c>
      <c r="B6808" s="345" t="s">
        <v>297</v>
      </c>
      <c r="C6808" s="346" t="s">
        <v>134</v>
      </c>
      <c r="D6808" s="347">
        <v>144000</v>
      </c>
      <c r="E6808" s="503">
        <v>148447.74</v>
      </c>
      <c r="F6808" s="499"/>
      <c r="G6808" s="347">
        <v>103.08870833333333</v>
      </c>
    </row>
    <row r="6809" spans="1:7" hidden="1" x14ac:dyDescent="0.25">
      <c r="A6809" s="342" t="s">
        <v>324</v>
      </c>
      <c r="B6809" s="342" t="s">
        <v>366</v>
      </c>
      <c r="C6809" s="343" t="s">
        <v>38</v>
      </c>
      <c r="D6809" s="344">
        <v>60000</v>
      </c>
      <c r="E6809" s="502">
        <v>28060.16</v>
      </c>
      <c r="F6809" s="499"/>
      <c r="G6809" s="344">
        <v>46.766933333333334</v>
      </c>
    </row>
    <row r="6810" spans="1:7" hidden="1" x14ac:dyDescent="0.25">
      <c r="A6810" s="342" t="s">
        <v>324</v>
      </c>
      <c r="B6810" s="342" t="s">
        <v>419</v>
      </c>
      <c r="C6810" s="343" t="s">
        <v>108</v>
      </c>
      <c r="D6810" s="344">
        <v>24000</v>
      </c>
      <c r="E6810" s="502">
        <v>9379.83</v>
      </c>
      <c r="F6810" s="499"/>
      <c r="G6810" s="344">
        <v>39.082625</v>
      </c>
    </row>
    <row r="6811" spans="1:7" hidden="1" x14ac:dyDescent="0.25">
      <c r="A6811" s="345" t="s">
        <v>3421</v>
      </c>
      <c r="B6811" s="345" t="s">
        <v>316</v>
      </c>
      <c r="C6811" s="346" t="s">
        <v>421</v>
      </c>
      <c r="D6811" s="347">
        <v>24000</v>
      </c>
      <c r="E6811" s="503">
        <v>9379.83</v>
      </c>
      <c r="F6811" s="499"/>
      <c r="G6811" s="347">
        <v>39.082625</v>
      </c>
    </row>
    <row r="6812" spans="1:7" hidden="1" x14ac:dyDescent="0.25">
      <c r="A6812" s="342" t="s">
        <v>324</v>
      </c>
      <c r="B6812" s="342" t="s">
        <v>429</v>
      </c>
      <c r="C6812" s="343" t="s">
        <v>110</v>
      </c>
      <c r="D6812" s="344">
        <v>36000</v>
      </c>
      <c r="E6812" s="502">
        <v>18680.330000000002</v>
      </c>
      <c r="F6812" s="499"/>
      <c r="G6812" s="344">
        <v>51.889805555555554</v>
      </c>
    </row>
    <row r="6813" spans="1:7" hidden="1" x14ac:dyDescent="0.25">
      <c r="A6813" s="345" t="s">
        <v>3422</v>
      </c>
      <c r="B6813" s="345" t="s">
        <v>431</v>
      </c>
      <c r="C6813" s="346" t="s">
        <v>160</v>
      </c>
      <c r="D6813" s="347">
        <v>6000</v>
      </c>
      <c r="E6813" s="503">
        <v>0</v>
      </c>
      <c r="F6813" s="499"/>
      <c r="G6813" s="347">
        <v>0</v>
      </c>
    </row>
    <row r="6814" spans="1:7" hidden="1" x14ac:dyDescent="0.25">
      <c r="A6814" s="345" t="s">
        <v>3423</v>
      </c>
      <c r="B6814" s="345" t="s">
        <v>433</v>
      </c>
      <c r="C6814" s="346" t="s">
        <v>95</v>
      </c>
      <c r="D6814" s="347">
        <v>30000</v>
      </c>
      <c r="E6814" s="503">
        <v>18680.330000000002</v>
      </c>
      <c r="F6814" s="499"/>
      <c r="G6814" s="347">
        <v>62.267766666666667</v>
      </c>
    </row>
    <row r="6815" spans="1:7" hidden="1" x14ac:dyDescent="0.25">
      <c r="A6815" s="336" t="s">
        <v>352</v>
      </c>
      <c r="B6815" s="336" t="s">
        <v>950</v>
      </c>
      <c r="C6815" s="337" t="s">
        <v>951</v>
      </c>
      <c r="D6815" s="338">
        <v>31000</v>
      </c>
      <c r="E6815" s="498">
        <v>28650.5</v>
      </c>
      <c r="F6815" s="499"/>
      <c r="G6815" s="338">
        <v>92.420967741935485</v>
      </c>
    </row>
    <row r="6816" spans="1:7" hidden="1" x14ac:dyDescent="0.25">
      <c r="A6816" s="339" t="s">
        <v>324</v>
      </c>
      <c r="B6816" s="339" t="s">
        <v>354</v>
      </c>
      <c r="C6816" s="340" t="s">
        <v>24</v>
      </c>
      <c r="D6816" s="341">
        <v>31000</v>
      </c>
      <c r="E6816" s="506">
        <v>28650.5</v>
      </c>
      <c r="F6816" s="499"/>
      <c r="G6816" s="341">
        <v>92.420967741935485</v>
      </c>
    </row>
    <row r="6817" spans="1:7" hidden="1" x14ac:dyDescent="0.25">
      <c r="A6817" s="342" t="s">
        <v>324</v>
      </c>
      <c r="B6817" s="342" t="s">
        <v>366</v>
      </c>
      <c r="C6817" s="343" t="s">
        <v>38</v>
      </c>
      <c r="D6817" s="344">
        <v>31000</v>
      </c>
      <c r="E6817" s="502">
        <v>28650.5</v>
      </c>
      <c r="F6817" s="499"/>
      <c r="G6817" s="344">
        <v>92.420967741935485</v>
      </c>
    </row>
    <row r="6818" spans="1:7" hidden="1" x14ac:dyDescent="0.25">
      <c r="A6818" s="342" t="s">
        <v>324</v>
      </c>
      <c r="B6818" s="342" t="s">
        <v>419</v>
      </c>
      <c r="C6818" s="343" t="s">
        <v>108</v>
      </c>
      <c r="D6818" s="344">
        <v>12000</v>
      </c>
      <c r="E6818" s="502">
        <v>8099.91</v>
      </c>
      <c r="F6818" s="499"/>
      <c r="G6818" s="344">
        <v>67.499250000000004</v>
      </c>
    </row>
    <row r="6819" spans="1:7" hidden="1" x14ac:dyDescent="0.25">
      <c r="A6819" s="345" t="s">
        <v>3424</v>
      </c>
      <c r="B6819" s="345" t="s">
        <v>316</v>
      </c>
      <c r="C6819" s="346" t="s">
        <v>421</v>
      </c>
      <c r="D6819" s="347">
        <v>12000</v>
      </c>
      <c r="E6819" s="503">
        <v>8099.91</v>
      </c>
      <c r="F6819" s="499"/>
      <c r="G6819" s="347">
        <v>67.499250000000004</v>
      </c>
    </row>
    <row r="6820" spans="1:7" hidden="1" x14ac:dyDescent="0.25">
      <c r="A6820" s="342" t="s">
        <v>324</v>
      </c>
      <c r="B6820" s="342" t="s">
        <v>429</v>
      </c>
      <c r="C6820" s="343" t="s">
        <v>110</v>
      </c>
      <c r="D6820" s="344">
        <v>11000</v>
      </c>
      <c r="E6820" s="502">
        <v>11664</v>
      </c>
      <c r="F6820" s="499"/>
      <c r="G6820" s="344">
        <v>106.03636363636363</v>
      </c>
    </row>
    <row r="6821" spans="1:7" hidden="1" x14ac:dyDescent="0.25">
      <c r="A6821" s="345" t="s">
        <v>3425</v>
      </c>
      <c r="B6821" s="345" t="s">
        <v>431</v>
      </c>
      <c r="C6821" s="346" t="s">
        <v>160</v>
      </c>
      <c r="D6821" s="347">
        <v>10000</v>
      </c>
      <c r="E6821" s="503">
        <v>10000</v>
      </c>
      <c r="F6821" s="499"/>
      <c r="G6821" s="347">
        <v>100</v>
      </c>
    </row>
    <row r="6822" spans="1:7" hidden="1" x14ac:dyDescent="0.25">
      <c r="A6822" s="345" t="s">
        <v>3426</v>
      </c>
      <c r="B6822" s="345" t="s">
        <v>433</v>
      </c>
      <c r="C6822" s="346" t="s">
        <v>95</v>
      </c>
      <c r="D6822" s="347">
        <v>1000</v>
      </c>
      <c r="E6822" s="503">
        <v>1664</v>
      </c>
      <c r="F6822" s="499"/>
      <c r="G6822" s="347">
        <v>166.4</v>
      </c>
    </row>
    <row r="6823" spans="1:7" hidden="1" x14ac:dyDescent="0.25">
      <c r="A6823" s="342" t="s">
        <v>324</v>
      </c>
      <c r="B6823" s="342" t="s">
        <v>401</v>
      </c>
      <c r="C6823" s="343" t="s">
        <v>104</v>
      </c>
      <c r="D6823" s="344">
        <v>8000</v>
      </c>
      <c r="E6823" s="502">
        <v>8886.59</v>
      </c>
      <c r="F6823" s="499"/>
      <c r="G6823" s="344">
        <v>111.082375</v>
      </c>
    </row>
    <row r="6824" spans="1:7" hidden="1" x14ac:dyDescent="0.25">
      <c r="A6824" s="345" t="s">
        <v>3427</v>
      </c>
      <c r="B6824" s="345" t="s">
        <v>296</v>
      </c>
      <c r="C6824" s="346" t="s">
        <v>104</v>
      </c>
      <c r="D6824" s="347">
        <v>8000</v>
      </c>
      <c r="E6824" s="503">
        <v>8886.59</v>
      </c>
      <c r="F6824" s="499"/>
      <c r="G6824" s="347">
        <v>111.082375</v>
      </c>
    </row>
    <row r="6825" spans="1:7" hidden="1" x14ac:dyDescent="0.25">
      <c r="A6825" s="336" t="s">
        <v>352</v>
      </c>
      <c r="B6825" s="336" t="s">
        <v>967</v>
      </c>
      <c r="C6825" s="337" t="s">
        <v>968</v>
      </c>
      <c r="D6825" s="338">
        <v>83900</v>
      </c>
      <c r="E6825" s="498">
        <v>10165</v>
      </c>
      <c r="F6825" s="499"/>
      <c r="G6825" s="338">
        <v>12.115613825983313</v>
      </c>
    </row>
    <row r="6826" spans="1:7" hidden="1" x14ac:dyDescent="0.25">
      <c r="A6826" s="339" t="s">
        <v>324</v>
      </c>
      <c r="B6826" s="339" t="s">
        <v>354</v>
      </c>
      <c r="C6826" s="340" t="s">
        <v>24</v>
      </c>
      <c r="D6826" s="341">
        <v>83900</v>
      </c>
      <c r="E6826" s="506">
        <v>10165</v>
      </c>
      <c r="F6826" s="499"/>
      <c r="G6826" s="341">
        <v>12.115613825983313</v>
      </c>
    </row>
    <row r="6827" spans="1:7" hidden="1" x14ac:dyDescent="0.25">
      <c r="A6827" s="342" t="s">
        <v>324</v>
      </c>
      <c r="B6827" s="342" t="s">
        <v>366</v>
      </c>
      <c r="C6827" s="343" t="s">
        <v>38</v>
      </c>
      <c r="D6827" s="344">
        <v>83900</v>
      </c>
      <c r="E6827" s="502">
        <v>10165</v>
      </c>
      <c r="F6827" s="499"/>
      <c r="G6827" s="344">
        <v>12.115613825983313</v>
      </c>
    </row>
    <row r="6828" spans="1:7" hidden="1" x14ac:dyDescent="0.25">
      <c r="A6828" s="342" t="s">
        <v>324</v>
      </c>
      <c r="B6828" s="342" t="s">
        <v>367</v>
      </c>
      <c r="C6828" s="343" t="s">
        <v>138</v>
      </c>
      <c r="D6828" s="344">
        <v>10000</v>
      </c>
      <c r="E6828" s="502">
        <v>0</v>
      </c>
      <c r="F6828" s="499"/>
      <c r="G6828" s="344">
        <v>0</v>
      </c>
    </row>
    <row r="6829" spans="1:7" hidden="1" x14ac:dyDescent="0.25">
      <c r="A6829" s="345" t="s">
        <v>3428</v>
      </c>
      <c r="B6829" s="345" t="s">
        <v>300</v>
      </c>
      <c r="C6829" s="346" t="s">
        <v>87</v>
      </c>
      <c r="D6829" s="347">
        <v>5000</v>
      </c>
      <c r="E6829" s="503">
        <v>0</v>
      </c>
      <c r="F6829" s="499"/>
      <c r="G6829" s="347">
        <v>0</v>
      </c>
    </row>
    <row r="6830" spans="1:7" hidden="1" x14ac:dyDescent="0.25">
      <c r="A6830" s="345" t="s">
        <v>3429</v>
      </c>
      <c r="B6830" s="345" t="s">
        <v>415</v>
      </c>
      <c r="C6830" s="346" t="s">
        <v>88</v>
      </c>
      <c r="D6830" s="347">
        <v>5000</v>
      </c>
      <c r="E6830" s="503">
        <v>0</v>
      </c>
      <c r="F6830" s="499"/>
      <c r="G6830" s="347">
        <v>0</v>
      </c>
    </row>
    <row r="6831" spans="1:7" hidden="1" x14ac:dyDescent="0.25">
      <c r="A6831" s="342" t="s">
        <v>324</v>
      </c>
      <c r="B6831" s="342" t="s">
        <v>419</v>
      </c>
      <c r="C6831" s="343" t="s">
        <v>108</v>
      </c>
      <c r="D6831" s="344">
        <v>13900</v>
      </c>
      <c r="E6831" s="502">
        <v>0</v>
      </c>
      <c r="F6831" s="499"/>
      <c r="G6831" s="344">
        <v>0</v>
      </c>
    </row>
    <row r="6832" spans="1:7" hidden="1" x14ac:dyDescent="0.25">
      <c r="A6832" s="345" t="s">
        <v>3430</v>
      </c>
      <c r="B6832" s="345" t="s">
        <v>316</v>
      </c>
      <c r="C6832" s="346" t="s">
        <v>421</v>
      </c>
      <c r="D6832" s="347">
        <v>8500</v>
      </c>
      <c r="E6832" s="503">
        <v>0</v>
      </c>
      <c r="F6832" s="499"/>
      <c r="G6832" s="347">
        <v>0</v>
      </c>
    </row>
    <row r="6833" spans="1:7" hidden="1" x14ac:dyDescent="0.25">
      <c r="A6833" s="345" t="s">
        <v>3431</v>
      </c>
      <c r="B6833" s="345" t="s">
        <v>318</v>
      </c>
      <c r="C6833" s="346" t="s">
        <v>425</v>
      </c>
      <c r="D6833" s="347">
        <v>5400</v>
      </c>
      <c r="E6833" s="503">
        <v>0</v>
      </c>
      <c r="F6833" s="499"/>
      <c r="G6833" s="347">
        <v>0</v>
      </c>
    </row>
    <row r="6834" spans="1:7" hidden="1" x14ac:dyDescent="0.25">
      <c r="A6834" s="342" t="s">
        <v>324</v>
      </c>
      <c r="B6834" s="342" t="s">
        <v>429</v>
      </c>
      <c r="C6834" s="343" t="s">
        <v>110</v>
      </c>
      <c r="D6834" s="344">
        <v>45000</v>
      </c>
      <c r="E6834" s="502">
        <v>3845</v>
      </c>
      <c r="F6834" s="499"/>
      <c r="G6834" s="344">
        <v>8.5444444444444443</v>
      </c>
    </row>
    <row r="6835" spans="1:7" hidden="1" x14ac:dyDescent="0.25">
      <c r="A6835" s="345" t="s">
        <v>3432</v>
      </c>
      <c r="B6835" s="345" t="s">
        <v>304</v>
      </c>
      <c r="C6835" s="346" t="s">
        <v>1083</v>
      </c>
      <c r="D6835" s="347">
        <v>10000</v>
      </c>
      <c r="E6835" s="503">
        <v>0</v>
      </c>
      <c r="F6835" s="499"/>
      <c r="G6835" s="347">
        <v>0</v>
      </c>
    </row>
    <row r="6836" spans="1:7" hidden="1" x14ac:dyDescent="0.25">
      <c r="A6836" s="345" t="s">
        <v>3433</v>
      </c>
      <c r="B6836" s="345" t="s">
        <v>312</v>
      </c>
      <c r="C6836" s="346" t="s">
        <v>97</v>
      </c>
      <c r="D6836" s="347">
        <v>0</v>
      </c>
      <c r="E6836" s="503">
        <v>3845</v>
      </c>
      <c r="F6836" s="499"/>
      <c r="G6836" s="347">
        <v>0</v>
      </c>
    </row>
    <row r="6837" spans="1:7" hidden="1" x14ac:dyDescent="0.25">
      <c r="A6837" s="345" t="s">
        <v>3434</v>
      </c>
      <c r="B6837" s="345" t="s">
        <v>439</v>
      </c>
      <c r="C6837" s="346" t="s">
        <v>100</v>
      </c>
      <c r="D6837" s="347">
        <v>35000</v>
      </c>
      <c r="E6837" s="503">
        <v>0</v>
      </c>
      <c r="F6837" s="499"/>
      <c r="G6837" s="347">
        <v>0</v>
      </c>
    </row>
    <row r="6838" spans="1:7" hidden="1" x14ac:dyDescent="0.25">
      <c r="A6838" s="342" t="s">
        <v>324</v>
      </c>
      <c r="B6838" s="342" t="s">
        <v>401</v>
      </c>
      <c r="C6838" s="343" t="s">
        <v>104</v>
      </c>
      <c r="D6838" s="344">
        <v>15000</v>
      </c>
      <c r="E6838" s="502">
        <v>6320</v>
      </c>
      <c r="F6838" s="499"/>
      <c r="G6838" s="344">
        <v>42.133333333333333</v>
      </c>
    </row>
    <row r="6839" spans="1:7" hidden="1" x14ac:dyDescent="0.25">
      <c r="A6839" s="345" t="s">
        <v>3435</v>
      </c>
      <c r="B6839" s="345" t="s">
        <v>296</v>
      </c>
      <c r="C6839" s="346" t="s">
        <v>104</v>
      </c>
      <c r="D6839" s="347">
        <v>15000</v>
      </c>
      <c r="E6839" s="503">
        <v>6320</v>
      </c>
      <c r="F6839" s="499"/>
      <c r="G6839" s="347">
        <v>42.133333333333333</v>
      </c>
    </row>
    <row r="6840" spans="1:7" hidden="1" x14ac:dyDescent="0.25">
      <c r="A6840" s="336" t="s">
        <v>352</v>
      </c>
      <c r="B6840" s="336" t="s">
        <v>991</v>
      </c>
      <c r="C6840" s="337" t="s">
        <v>992</v>
      </c>
      <c r="D6840" s="338">
        <v>24705</v>
      </c>
      <c r="E6840" s="498">
        <v>7517.97</v>
      </c>
      <c r="F6840" s="499"/>
      <c r="G6840" s="338">
        <v>30.430965391621129</v>
      </c>
    </row>
    <row r="6841" spans="1:7" hidden="1" x14ac:dyDescent="0.25">
      <c r="A6841" s="339" t="s">
        <v>324</v>
      </c>
      <c r="B6841" s="339" t="s">
        <v>354</v>
      </c>
      <c r="C6841" s="340" t="s">
        <v>24</v>
      </c>
      <c r="D6841" s="341">
        <v>24705</v>
      </c>
      <c r="E6841" s="506">
        <v>7517.97</v>
      </c>
      <c r="F6841" s="499"/>
      <c r="G6841" s="341">
        <v>30.430965391621129</v>
      </c>
    </row>
    <row r="6842" spans="1:7" hidden="1" x14ac:dyDescent="0.25">
      <c r="A6842" s="342" t="s">
        <v>324</v>
      </c>
      <c r="B6842" s="342" t="s">
        <v>366</v>
      </c>
      <c r="C6842" s="343" t="s">
        <v>38</v>
      </c>
      <c r="D6842" s="344">
        <v>24705</v>
      </c>
      <c r="E6842" s="502">
        <v>7517.97</v>
      </c>
      <c r="F6842" s="499"/>
      <c r="G6842" s="344">
        <v>30.430965391621129</v>
      </c>
    </row>
    <row r="6843" spans="1:7" hidden="1" x14ac:dyDescent="0.25">
      <c r="A6843" s="342" t="s">
        <v>324</v>
      </c>
      <c r="B6843" s="342" t="s">
        <v>367</v>
      </c>
      <c r="C6843" s="343" t="s">
        <v>138</v>
      </c>
      <c r="D6843" s="344">
        <v>4000</v>
      </c>
      <c r="E6843" s="502">
        <v>0</v>
      </c>
      <c r="F6843" s="499"/>
      <c r="G6843" s="344">
        <v>0</v>
      </c>
    </row>
    <row r="6844" spans="1:7" hidden="1" x14ac:dyDescent="0.25">
      <c r="A6844" s="345" t="s">
        <v>3436</v>
      </c>
      <c r="B6844" s="345" t="s">
        <v>300</v>
      </c>
      <c r="C6844" s="346" t="s">
        <v>87</v>
      </c>
      <c r="D6844" s="347">
        <v>4000</v>
      </c>
      <c r="E6844" s="503">
        <v>0</v>
      </c>
      <c r="F6844" s="499"/>
      <c r="G6844" s="347">
        <v>0</v>
      </c>
    </row>
    <row r="6845" spans="1:7" hidden="1" x14ac:dyDescent="0.25">
      <c r="A6845" s="342" t="s">
        <v>324</v>
      </c>
      <c r="B6845" s="342" t="s">
        <v>419</v>
      </c>
      <c r="C6845" s="343" t="s">
        <v>108</v>
      </c>
      <c r="D6845" s="344">
        <v>7000</v>
      </c>
      <c r="E6845" s="502">
        <v>4348.9799999999996</v>
      </c>
      <c r="F6845" s="499"/>
      <c r="G6845" s="344">
        <v>62.128285714285717</v>
      </c>
    </row>
    <row r="6846" spans="1:7" hidden="1" x14ac:dyDescent="0.25">
      <c r="A6846" s="345" t="s">
        <v>3437</v>
      </c>
      <c r="B6846" s="345" t="s">
        <v>316</v>
      </c>
      <c r="C6846" s="346" t="s">
        <v>421</v>
      </c>
      <c r="D6846" s="347">
        <v>4000</v>
      </c>
      <c r="E6846" s="503">
        <v>1550.33</v>
      </c>
      <c r="F6846" s="499"/>
      <c r="G6846" s="347">
        <v>38.758249999999997</v>
      </c>
    </row>
    <row r="6847" spans="1:7" hidden="1" x14ac:dyDescent="0.25">
      <c r="A6847" s="345" t="s">
        <v>3438</v>
      </c>
      <c r="B6847" s="345" t="s">
        <v>318</v>
      </c>
      <c r="C6847" s="346" t="s">
        <v>425</v>
      </c>
      <c r="D6847" s="347">
        <v>3000</v>
      </c>
      <c r="E6847" s="503">
        <v>2798.65</v>
      </c>
      <c r="F6847" s="499"/>
      <c r="G6847" s="347">
        <v>93.288333333333327</v>
      </c>
    </row>
    <row r="6848" spans="1:7" hidden="1" x14ac:dyDescent="0.25">
      <c r="A6848" s="342" t="s">
        <v>324</v>
      </c>
      <c r="B6848" s="342" t="s">
        <v>429</v>
      </c>
      <c r="C6848" s="343" t="s">
        <v>110</v>
      </c>
      <c r="D6848" s="344">
        <v>12100</v>
      </c>
      <c r="E6848" s="502">
        <v>2140</v>
      </c>
      <c r="F6848" s="499"/>
      <c r="G6848" s="344">
        <v>17.685950413223139</v>
      </c>
    </row>
    <row r="6849" spans="1:7" hidden="1" x14ac:dyDescent="0.25">
      <c r="A6849" s="345" t="s">
        <v>3439</v>
      </c>
      <c r="B6849" s="345" t="s">
        <v>312</v>
      </c>
      <c r="C6849" s="346" t="s">
        <v>97</v>
      </c>
      <c r="D6849" s="347">
        <v>0</v>
      </c>
      <c r="E6849" s="503">
        <v>2140</v>
      </c>
      <c r="F6849" s="499"/>
      <c r="G6849" s="347">
        <v>0</v>
      </c>
    </row>
    <row r="6850" spans="1:7" hidden="1" x14ac:dyDescent="0.25">
      <c r="A6850" s="345" t="s">
        <v>3440</v>
      </c>
      <c r="B6850" s="345" t="s">
        <v>436</v>
      </c>
      <c r="C6850" s="346" t="s">
        <v>98</v>
      </c>
      <c r="D6850" s="347">
        <v>12000</v>
      </c>
      <c r="E6850" s="503">
        <v>0</v>
      </c>
      <c r="F6850" s="499"/>
      <c r="G6850" s="347">
        <v>0</v>
      </c>
    </row>
    <row r="6851" spans="1:7" hidden="1" x14ac:dyDescent="0.25">
      <c r="A6851" s="345" t="s">
        <v>3441</v>
      </c>
      <c r="B6851" s="345" t="s">
        <v>439</v>
      </c>
      <c r="C6851" s="346" t="s">
        <v>100</v>
      </c>
      <c r="D6851" s="347">
        <v>100</v>
      </c>
      <c r="E6851" s="503">
        <v>0</v>
      </c>
      <c r="F6851" s="499"/>
      <c r="G6851" s="347">
        <v>0</v>
      </c>
    </row>
    <row r="6852" spans="1:7" hidden="1" x14ac:dyDescent="0.25">
      <c r="A6852" s="342" t="s">
        <v>324</v>
      </c>
      <c r="B6852" s="342" t="s">
        <v>401</v>
      </c>
      <c r="C6852" s="343" t="s">
        <v>104</v>
      </c>
      <c r="D6852" s="344">
        <v>1605</v>
      </c>
      <c r="E6852" s="502">
        <v>1028.99</v>
      </c>
      <c r="F6852" s="499"/>
      <c r="G6852" s="344">
        <v>64.111526479750779</v>
      </c>
    </row>
    <row r="6853" spans="1:7" hidden="1" x14ac:dyDescent="0.25">
      <c r="A6853" s="345" t="s">
        <v>3442</v>
      </c>
      <c r="B6853" s="345" t="s">
        <v>296</v>
      </c>
      <c r="C6853" s="346" t="s">
        <v>104</v>
      </c>
      <c r="D6853" s="347">
        <v>1605</v>
      </c>
      <c r="E6853" s="503">
        <v>1028.99</v>
      </c>
      <c r="F6853" s="499"/>
      <c r="G6853" s="347">
        <v>64.111526479750779</v>
      </c>
    </row>
    <row r="6854" spans="1:7" hidden="1" x14ac:dyDescent="0.25">
      <c r="A6854" s="336" t="s">
        <v>352</v>
      </c>
      <c r="B6854" s="336" t="s">
        <v>1016</v>
      </c>
      <c r="C6854" s="337" t="s">
        <v>1017</v>
      </c>
      <c r="D6854" s="338">
        <v>7628000</v>
      </c>
      <c r="E6854" s="498">
        <v>8580864.9000000004</v>
      </c>
      <c r="F6854" s="499"/>
      <c r="G6854" s="338">
        <v>112.49167409543786</v>
      </c>
    </row>
    <row r="6855" spans="1:7" hidden="1" x14ac:dyDescent="0.25">
      <c r="A6855" s="339" t="s">
        <v>324</v>
      </c>
      <c r="B6855" s="339" t="s">
        <v>354</v>
      </c>
      <c r="C6855" s="340" t="s">
        <v>24</v>
      </c>
      <c r="D6855" s="341">
        <v>7628000</v>
      </c>
      <c r="E6855" s="506">
        <v>8580864.9000000004</v>
      </c>
      <c r="F6855" s="499"/>
      <c r="G6855" s="341">
        <v>112.49167409543786</v>
      </c>
    </row>
    <row r="6856" spans="1:7" hidden="1" x14ac:dyDescent="0.25">
      <c r="A6856" s="342" t="s">
        <v>324</v>
      </c>
      <c r="B6856" s="342" t="s">
        <v>355</v>
      </c>
      <c r="C6856" s="343" t="s">
        <v>25</v>
      </c>
      <c r="D6856" s="344">
        <v>7452000</v>
      </c>
      <c r="E6856" s="502">
        <v>8397603.8499999996</v>
      </c>
      <c r="F6856" s="499"/>
      <c r="G6856" s="344">
        <v>112.68926261406334</v>
      </c>
    </row>
    <row r="6857" spans="1:7" hidden="1" x14ac:dyDescent="0.25">
      <c r="A6857" s="342" t="s">
        <v>324</v>
      </c>
      <c r="B6857" s="342" t="s">
        <v>356</v>
      </c>
      <c r="C6857" s="343" t="s">
        <v>133</v>
      </c>
      <c r="D6857" s="344">
        <v>5975880</v>
      </c>
      <c r="E6857" s="502">
        <v>6968128.2599999998</v>
      </c>
      <c r="F6857" s="499"/>
      <c r="G6857" s="344">
        <v>116.60421996425632</v>
      </c>
    </row>
    <row r="6858" spans="1:7" hidden="1" x14ac:dyDescent="0.25">
      <c r="A6858" s="345" t="s">
        <v>3443</v>
      </c>
      <c r="B6858" s="345" t="s">
        <v>297</v>
      </c>
      <c r="C6858" s="346" t="s">
        <v>134</v>
      </c>
      <c r="D6858" s="347">
        <v>5975880</v>
      </c>
      <c r="E6858" s="503">
        <v>6968128.2599999998</v>
      </c>
      <c r="F6858" s="499"/>
      <c r="G6858" s="347">
        <v>116.60421996425632</v>
      </c>
    </row>
    <row r="6859" spans="1:7" hidden="1" x14ac:dyDescent="0.25">
      <c r="A6859" s="342" t="s">
        <v>324</v>
      </c>
      <c r="B6859" s="342" t="s">
        <v>361</v>
      </c>
      <c r="C6859" s="343" t="s">
        <v>135</v>
      </c>
      <c r="D6859" s="344">
        <v>300000</v>
      </c>
      <c r="E6859" s="502">
        <v>275659.65000000002</v>
      </c>
      <c r="F6859" s="499"/>
      <c r="G6859" s="344">
        <v>91.88655</v>
      </c>
    </row>
    <row r="6860" spans="1:7" hidden="1" x14ac:dyDescent="0.25">
      <c r="A6860" s="345" t="s">
        <v>3444</v>
      </c>
      <c r="B6860" s="345" t="s">
        <v>298</v>
      </c>
      <c r="C6860" s="346" t="s">
        <v>135</v>
      </c>
      <c r="D6860" s="347">
        <v>300000</v>
      </c>
      <c r="E6860" s="503">
        <v>275659.65000000002</v>
      </c>
      <c r="F6860" s="499"/>
      <c r="G6860" s="347">
        <v>91.88655</v>
      </c>
    </row>
    <row r="6861" spans="1:7" hidden="1" x14ac:dyDescent="0.25">
      <c r="A6861" s="342" t="s">
        <v>324</v>
      </c>
      <c r="B6861" s="342" t="s">
        <v>363</v>
      </c>
      <c r="C6861" s="343" t="s">
        <v>136</v>
      </c>
      <c r="D6861" s="344">
        <v>1176120</v>
      </c>
      <c r="E6861" s="502">
        <v>1153815.94</v>
      </c>
      <c r="F6861" s="499"/>
      <c r="G6861" s="344">
        <v>98.10358976975138</v>
      </c>
    </row>
    <row r="6862" spans="1:7" hidden="1" x14ac:dyDescent="0.25">
      <c r="A6862" s="345" t="s">
        <v>3445</v>
      </c>
      <c r="B6862" s="345" t="s">
        <v>299</v>
      </c>
      <c r="C6862" s="346" t="s">
        <v>365</v>
      </c>
      <c r="D6862" s="347">
        <v>1176120</v>
      </c>
      <c r="E6862" s="503">
        <v>1153815.94</v>
      </c>
      <c r="F6862" s="499"/>
      <c r="G6862" s="347">
        <v>98.10358976975138</v>
      </c>
    </row>
    <row r="6863" spans="1:7" hidden="1" x14ac:dyDescent="0.25">
      <c r="A6863" s="342" t="s">
        <v>324</v>
      </c>
      <c r="B6863" s="342" t="s">
        <v>366</v>
      </c>
      <c r="C6863" s="343" t="s">
        <v>38</v>
      </c>
      <c r="D6863" s="344">
        <v>176000</v>
      </c>
      <c r="E6863" s="502">
        <v>183261.05</v>
      </c>
      <c r="F6863" s="499"/>
      <c r="G6863" s="344">
        <v>104.1255965909091</v>
      </c>
    </row>
    <row r="6864" spans="1:7" hidden="1" x14ac:dyDescent="0.25">
      <c r="A6864" s="342" t="s">
        <v>324</v>
      </c>
      <c r="B6864" s="342" t="s">
        <v>367</v>
      </c>
      <c r="C6864" s="343" t="s">
        <v>138</v>
      </c>
      <c r="D6864" s="344">
        <v>176000</v>
      </c>
      <c r="E6864" s="502">
        <v>162936.04999999999</v>
      </c>
      <c r="F6864" s="499"/>
      <c r="G6864" s="344">
        <v>92.57730113636363</v>
      </c>
    </row>
    <row r="6865" spans="1:7" hidden="1" x14ac:dyDescent="0.25">
      <c r="A6865" s="345" t="s">
        <v>3446</v>
      </c>
      <c r="B6865" s="345" t="s">
        <v>301</v>
      </c>
      <c r="C6865" s="346" t="s">
        <v>371</v>
      </c>
      <c r="D6865" s="347">
        <v>176000</v>
      </c>
      <c r="E6865" s="503">
        <v>162936.04999999999</v>
      </c>
      <c r="F6865" s="499"/>
      <c r="G6865" s="347">
        <v>92.57730113636363</v>
      </c>
    </row>
    <row r="6866" spans="1:7" hidden="1" x14ac:dyDescent="0.25">
      <c r="A6866" s="342" t="s">
        <v>324</v>
      </c>
      <c r="B6866" s="342" t="s">
        <v>401</v>
      </c>
      <c r="C6866" s="343" t="s">
        <v>104</v>
      </c>
      <c r="D6866" s="344">
        <v>0</v>
      </c>
      <c r="E6866" s="502">
        <v>20325</v>
      </c>
      <c r="F6866" s="499"/>
      <c r="G6866" s="344">
        <v>0</v>
      </c>
    </row>
    <row r="6867" spans="1:7" hidden="1" x14ac:dyDescent="0.25">
      <c r="A6867" s="345" t="s">
        <v>3447</v>
      </c>
      <c r="B6867" s="345" t="s">
        <v>314</v>
      </c>
      <c r="C6867" s="346" t="s">
        <v>445</v>
      </c>
      <c r="D6867" s="347">
        <v>0</v>
      </c>
      <c r="E6867" s="503">
        <v>20325</v>
      </c>
      <c r="F6867" s="499"/>
      <c r="G6867" s="347">
        <v>0</v>
      </c>
    </row>
    <row r="6868" spans="1:7" hidden="1" x14ac:dyDescent="0.25">
      <c r="A6868" s="336" t="s">
        <v>352</v>
      </c>
      <c r="B6868" s="336" t="s">
        <v>1056</v>
      </c>
      <c r="C6868" s="337" t="s">
        <v>1057</v>
      </c>
      <c r="D6868" s="338">
        <v>42000</v>
      </c>
      <c r="E6868" s="498">
        <v>13059.76</v>
      </c>
      <c r="F6868" s="499"/>
      <c r="G6868" s="338">
        <v>31.094666666666665</v>
      </c>
    </row>
    <row r="6869" spans="1:7" hidden="1" x14ac:dyDescent="0.25">
      <c r="A6869" s="339" t="s">
        <v>324</v>
      </c>
      <c r="B6869" s="339" t="s">
        <v>354</v>
      </c>
      <c r="C6869" s="340" t="s">
        <v>24</v>
      </c>
      <c r="D6869" s="341">
        <v>42000</v>
      </c>
      <c r="E6869" s="506">
        <v>13059.76</v>
      </c>
      <c r="F6869" s="499"/>
      <c r="G6869" s="341">
        <v>31.094666666666665</v>
      </c>
    </row>
    <row r="6870" spans="1:7" hidden="1" x14ac:dyDescent="0.25">
      <c r="A6870" s="342" t="s">
        <v>324</v>
      </c>
      <c r="B6870" s="342" t="s">
        <v>355</v>
      </c>
      <c r="C6870" s="343" t="s">
        <v>25</v>
      </c>
      <c r="D6870" s="344">
        <v>11700</v>
      </c>
      <c r="E6870" s="502">
        <v>0</v>
      </c>
      <c r="F6870" s="499"/>
      <c r="G6870" s="344">
        <v>0</v>
      </c>
    </row>
    <row r="6871" spans="1:7" hidden="1" x14ac:dyDescent="0.25">
      <c r="A6871" s="342" t="s">
        <v>324</v>
      </c>
      <c r="B6871" s="342" t="s">
        <v>356</v>
      </c>
      <c r="C6871" s="343" t="s">
        <v>133</v>
      </c>
      <c r="D6871" s="344">
        <v>10000</v>
      </c>
      <c r="E6871" s="502">
        <v>0</v>
      </c>
      <c r="F6871" s="499"/>
      <c r="G6871" s="344">
        <v>0</v>
      </c>
    </row>
    <row r="6872" spans="1:7" hidden="1" x14ac:dyDescent="0.25">
      <c r="A6872" s="345" t="s">
        <v>3448</v>
      </c>
      <c r="B6872" s="345" t="s">
        <v>297</v>
      </c>
      <c r="C6872" s="346" t="s">
        <v>134</v>
      </c>
      <c r="D6872" s="347">
        <v>10000</v>
      </c>
      <c r="E6872" s="503">
        <v>0</v>
      </c>
      <c r="F6872" s="499"/>
      <c r="G6872" s="347">
        <v>0</v>
      </c>
    </row>
    <row r="6873" spans="1:7" hidden="1" x14ac:dyDescent="0.25">
      <c r="A6873" s="342" t="s">
        <v>324</v>
      </c>
      <c r="B6873" s="342" t="s">
        <v>363</v>
      </c>
      <c r="C6873" s="343" t="s">
        <v>136</v>
      </c>
      <c r="D6873" s="344">
        <v>1700</v>
      </c>
      <c r="E6873" s="502">
        <v>0</v>
      </c>
      <c r="F6873" s="499"/>
      <c r="G6873" s="344">
        <v>0</v>
      </c>
    </row>
    <row r="6874" spans="1:7" hidden="1" x14ac:dyDescent="0.25">
      <c r="A6874" s="345" t="s">
        <v>3449</v>
      </c>
      <c r="B6874" s="345" t="s">
        <v>299</v>
      </c>
      <c r="C6874" s="346" t="s">
        <v>365</v>
      </c>
      <c r="D6874" s="347">
        <v>1700</v>
      </c>
      <c r="E6874" s="503">
        <v>0</v>
      </c>
      <c r="F6874" s="499"/>
      <c r="G6874" s="347">
        <v>0</v>
      </c>
    </row>
    <row r="6875" spans="1:7" hidden="1" x14ac:dyDescent="0.25">
      <c r="A6875" s="342" t="s">
        <v>324</v>
      </c>
      <c r="B6875" s="342" t="s">
        <v>366</v>
      </c>
      <c r="C6875" s="343" t="s">
        <v>38</v>
      </c>
      <c r="D6875" s="344">
        <v>30300</v>
      </c>
      <c r="E6875" s="502">
        <v>13059.76</v>
      </c>
      <c r="F6875" s="499"/>
      <c r="G6875" s="344">
        <v>43.101518151815185</v>
      </c>
    </row>
    <row r="6876" spans="1:7" hidden="1" x14ac:dyDescent="0.25">
      <c r="A6876" s="342" t="s">
        <v>324</v>
      </c>
      <c r="B6876" s="342" t="s">
        <v>367</v>
      </c>
      <c r="C6876" s="343" t="s">
        <v>138</v>
      </c>
      <c r="D6876" s="344">
        <v>5300</v>
      </c>
      <c r="E6876" s="502">
        <v>1932</v>
      </c>
      <c r="F6876" s="499"/>
      <c r="G6876" s="344">
        <v>36.452830188679243</v>
      </c>
    </row>
    <row r="6877" spans="1:7" hidden="1" x14ac:dyDescent="0.25">
      <c r="A6877" s="345" t="s">
        <v>3450</v>
      </c>
      <c r="B6877" s="345" t="s">
        <v>300</v>
      </c>
      <c r="C6877" s="346" t="s">
        <v>87</v>
      </c>
      <c r="D6877" s="347">
        <v>5300</v>
      </c>
      <c r="E6877" s="503">
        <v>1932</v>
      </c>
      <c r="F6877" s="499"/>
      <c r="G6877" s="347">
        <v>36.452830188679243</v>
      </c>
    </row>
    <row r="6878" spans="1:7" hidden="1" x14ac:dyDescent="0.25">
      <c r="A6878" s="342" t="s">
        <v>324</v>
      </c>
      <c r="B6878" s="342" t="s">
        <v>429</v>
      </c>
      <c r="C6878" s="343" t="s">
        <v>110</v>
      </c>
      <c r="D6878" s="344">
        <v>15000</v>
      </c>
      <c r="E6878" s="502">
        <v>11127.76</v>
      </c>
      <c r="F6878" s="499"/>
      <c r="G6878" s="344">
        <v>74.185066666666671</v>
      </c>
    </row>
    <row r="6879" spans="1:7" hidden="1" x14ac:dyDescent="0.25">
      <c r="A6879" s="345" t="s">
        <v>3451</v>
      </c>
      <c r="B6879" s="345" t="s">
        <v>304</v>
      </c>
      <c r="C6879" s="346" t="s">
        <v>1083</v>
      </c>
      <c r="D6879" s="347">
        <v>15000</v>
      </c>
      <c r="E6879" s="503">
        <v>0</v>
      </c>
      <c r="F6879" s="499"/>
      <c r="G6879" s="347">
        <v>0</v>
      </c>
    </row>
    <row r="6880" spans="1:7" hidden="1" x14ac:dyDescent="0.25">
      <c r="A6880" s="345" t="s">
        <v>3452</v>
      </c>
      <c r="B6880" s="345" t="s">
        <v>436</v>
      </c>
      <c r="C6880" s="346" t="s">
        <v>98</v>
      </c>
      <c r="D6880" s="347">
        <v>0</v>
      </c>
      <c r="E6880" s="503">
        <v>11127.76</v>
      </c>
      <c r="F6880" s="499"/>
      <c r="G6880" s="347">
        <v>0</v>
      </c>
    </row>
    <row r="6881" spans="1:7" hidden="1" x14ac:dyDescent="0.25">
      <c r="A6881" s="342" t="s">
        <v>324</v>
      </c>
      <c r="B6881" s="342" t="s">
        <v>401</v>
      </c>
      <c r="C6881" s="343" t="s">
        <v>104</v>
      </c>
      <c r="D6881" s="344">
        <v>10000</v>
      </c>
      <c r="E6881" s="502">
        <v>0</v>
      </c>
      <c r="F6881" s="499"/>
      <c r="G6881" s="344">
        <v>0</v>
      </c>
    </row>
    <row r="6882" spans="1:7" hidden="1" x14ac:dyDescent="0.25">
      <c r="A6882" s="345" t="s">
        <v>3453</v>
      </c>
      <c r="B6882" s="345" t="s">
        <v>296</v>
      </c>
      <c r="C6882" s="346" t="s">
        <v>104</v>
      </c>
      <c r="D6882" s="347">
        <v>10000</v>
      </c>
      <c r="E6882" s="503">
        <v>0</v>
      </c>
      <c r="F6882" s="499"/>
      <c r="G6882" s="347">
        <v>0</v>
      </c>
    </row>
    <row r="6883" spans="1:7" hidden="1" x14ac:dyDescent="0.25">
      <c r="A6883" s="330" t="s">
        <v>349</v>
      </c>
      <c r="B6883" s="330" t="s">
        <v>272</v>
      </c>
      <c r="C6883" s="331" t="s">
        <v>3454</v>
      </c>
      <c r="D6883" s="332">
        <v>172118.05</v>
      </c>
      <c r="E6883" s="504">
        <v>146623.24</v>
      </c>
      <c r="F6883" s="499"/>
      <c r="G6883" s="332">
        <v>85.187602346180427</v>
      </c>
    </row>
    <row r="6884" spans="1:7" hidden="1" x14ac:dyDescent="0.25">
      <c r="A6884" s="333" t="s">
        <v>349</v>
      </c>
      <c r="B6884" s="333" t="s">
        <v>3455</v>
      </c>
      <c r="C6884" s="334" t="s">
        <v>3456</v>
      </c>
      <c r="D6884" s="335">
        <v>153293.1</v>
      </c>
      <c r="E6884" s="505">
        <v>146623.24</v>
      </c>
      <c r="F6884" s="499"/>
      <c r="G6884" s="335">
        <v>95.648949626565056</v>
      </c>
    </row>
    <row r="6885" spans="1:7" hidden="1" x14ac:dyDescent="0.25">
      <c r="A6885" s="336" t="s">
        <v>352</v>
      </c>
      <c r="B6885" s="336" t="s">
        <v>452</v>
      </c>
      <c r="C6885" s="337" t="s">
        <v>453</v>
      </c>
      <c r="D6885" s="338">
        <v>0</v>
      </c>
      <c r="E6885" s="498">
        <v>0</v>
      </c>
      <c r="F6885" s="499"/>
      <c r="G6885" s="338">
        <v>0</v>
      </c>
    </row>
    <row r="6886" spans="1:7" hidden="1" x14ac:dyDescent="0.25">
      <c r="A6886" s="339" t="s">
        <v>324</v>
      </c>
      <c r="B6886" s="339" t="s">
        <v>354</v>
      </c>
      <c r="C6886" s="340" t="s">
        <v>24</v>
      </c>
      <c r="D6886" s="341">
        <v>0</v>
      </c>
      <c r="E6886" s="506">
        <v>0</v>
      </c>
      <c r="F6886" s="499"/>
      <c r="G6886" s="341">
        <v>0</v>
      </c>
    </row>
    <row r="6887" spans="1:7" hidden="1" x14ac:dyDescent="0.25">
      <c r="A6887" s="342" t="s">
        <v>324</v>
      </c>
      <c r="B6887" s="342" t="s">
        <v>366</v>
      </c>
      <c r="C6887" s="343" t="s">
        <v>38</v>
      </c>
      <c r="D6887" s="344">
        <v>0</v>
      </c>
      <c r="E6887" s="502">
        <v>0</v>
      </c>
      <c r="F6887" s="499"/>
      <c r="G6887" s="344">
        <v>0</v>
      </c>
    </row>
    <row r="6888" spans="1:7" hidden="1" x14ac:dyDescent="0.25">
      <c r="A6888" s="342" t="s">
        <v>324</v>
      </c>
      <c r="B6888" s="342" t="s">
        <v>429</v>
      </c>
      <c r="C6888" s="343" t="s">
        <v>110</v>
      </c>
      <c r="D6888" s="344">
        <v>0</v>
      </c>
      <c r="E6888" s="502">
        <v>0</v>
      </c>
      <c r="F6888" s="499"/>
      <c r="G6888" s="344">
        <v>0</v>
      </c>
    </row>
    <row r="6889" spans="1:7" hidden="1" x14ac:dyDescent="0.25">
      <c r="A6889" s="345" t="s">
        <v>3457</v>
      </c>
      <c r="B6889" s="345" t="s">
        <v>304</v>
      </c>
      <c r="C6889" s="346" t="s">
        <v>1083</v>
      </c>
      <c r="D6889" s="347">
        <v>0</v>
      </c>
      <c r="E6889" s="503">
        <v>0</v>
      </c>
      <c r="F6889" s="499"/>
      <c r="G6889" s="347">
        <v>0</v>
      </c>
    </row>
    <row r="6890" spans="1:7" hidden="1" x14ac:dyDescent="0.25">
      <c r="A6890" s="342" t="s">
        <v>324</v>
      </c>
      <c r="B6890" s="342" t="s">
        <v>401</v>
      </c>
      <c r="C6890" s="343" t="s">
        <v>104</v>
      </c>
      <c r="D6890" s="344">
        <v>0</v>
      </c>
      <c r="E6890" s="502">
        <v>0</v>
      </c>
      <c r="F6890" s="499"/>
      <c r="G6890" s="344">
        <v>0</v>
      </c>
    </row>
    <row r="6891" spans="1:7" hidden="1" x14ac:dyDescent="0.25">
      <c r="A6891" s="345" t="s">
        <v>3458</v>
      </c>
      <c r="B6891" s="345" t="s">
        <v>296</v>
      </c>
      <c r="C6891" s="346" t="s">
        <v>104</v>
      </c>
      <c r="D6891" s="347">
        <v>0</v>
      </c>
      <c r="E6891" s="503">
        <v>0</v>
      </c>
      <c r="F6891" s="499"/>
      <c r="G6891" s="347">
        <v>0</v>
      </c>
    </row>
    <row r="6892" spans="1:7" hidden="1" x14ac:dyDescent="0.25">
      <c r="A6892" s="336" t="s">
        <v>352</v>
      </c>
      <c r="B6892" s="336" t="s">
        <v>541</v>
      </c>
      <c r="C6892" s="337" t="s">
        <v>542</v>
      </c>
      <c r="D6892" s="338">
        <v>24411.1</v>
      </c>
      <c r="E6892" s="498">
        <v>53781.1</v>
      </c>
      <c r="F6892" s="499"/>
      <c r="G6892" s="338">
        <v>220.31411939650405</v>
      </c>
    </row>
    <row r="6893" spans="1:7" hidden="1" x14ac:dyDescent="0.25">
      <c r="A6893" s="339" t="s">
        <v>324</v>
      </c>
      <c r="B6893" s="339" t="s">
        <v>354</v>
      </c>
      <c r="C6893" s="340" t="s">
        <v>24</v>
      </c>
      <c r="D6893" s="341">
        <v>24411.1</v>
      </c>
      <c r="E6893" s="506">
        <v>53781.1</v>
      </c>
      <c r="F6893" s="499"/>
      <c r="G6893" s="341">
        <v>220.31411939650405</v>
      </c>
    </row>
    <row r="6894" spans="1:7" hidden="1" x14ac:dyDescent="0.25">
      <c r="A6894" s="342" t="s">
        <v>324</v>
      </c>
      <c r="B6894" s="342" t="s">
        <v>366</v>
      </c>
      <c r="C6894" s="343" t="s">
        <v>38</v>
      </c>
      <c r="D6894" s="344">
        <v>24411.1</v>
      </c>
      <c r="E6894" s="502">
        <v>53781.1</v>
      </c>
      <c r="F6894" s="499"/>
      <c r="G6894" s="344">
        <v>220.31411939650405</v>
      </c>
    </row>
    <row r="6895" spans="1:7" hidden="1" x14ac:dyDescent="0.25">
      <c r="A6895" s="342" t="s">
        <v>324</v>
      </c>
      <c r="B6895" s="342" t="s">
        <v>419</v>
      </c>
      <c r="C6895" s="343" t="s">
        <v>108</v>
      </c>
      <c r="D6895" s="344">
        <v>14411.1</v>
      </c>
      <c r="E6895" s="502">
        <v>52786.1</v>
      </c>
      <c r="F6895" s="499"/>
      <c r="G6895" s="344">
        <v>366.2877920491843</v>
      </c>
    </row>
    <row r="6896" spans="1:7" hidden="1" x14ac:dyDescent="0.25">
      <c r="A6896" s="345" t="s">
        <v>3459</v>
      </c>
      <c r="B6896" s="345" t="s">
        <v>316</v>
      </c>
      <c r="C6896" s="346" t="s">
        <v>186</v>
      </c>
      <c r="D6896" s="347">
        <v>14411.1</v>
      </c>
      <c r="E6896" s="503">
        <v>14411.1</v>
      </c>
      <c r="F6896" s="499"/>
      <c r="G6896" s="347">
        <v>100</v>
      </c>
    </row>
    <row r="6897" spans="1:7" hidden="1" x14ac:dyDescent="0.25">
      <c r="A6897" s="345" t="s">
        <v>3460</v>
      </c>
      <c r="B6897" s="345" t="s">
        <v>318</v>
      </c>
      <c r="C6897" s="346" t="s">
        <v>425</v>
      </c>
      <c r="D6897" s="347">
        <v>0</v>
      </c>
      <c r="E6897" s="503">
        <v>38375</v>
      </c>
      <c r="F6897" s="499"/>
      <c r="G6897" s="347">
        <v>0</v>
      </c>
    </row>
    <row r="6898" spans="1:7" hidden="1" x14ac:dyDescent="0.25">
      <c r="A6898" s="342" t="s">
        <v>324</v>
      </c>
      <c r="B6898" s="342" t="s">
        <v>401</v>
      </c>
      <c r="C6898" s="343" t="s">
        <v>104</v>
      </c>
      <c r="D6898" s="344">
        <v>10000</v>
      </c>
      <c r="E6898" s="502">
        <v>995</v>
      </c>
      <c r="F6898" s="499"/>
      <c r="G6898" s="344">
        <v>9.9499999999999993</v>
      </c>
    </row>
    <row r="6899" spans="1:7" hidden="1" x14ac:dyDescent="0.25">
      <c r="A6899" s="345" t="s">
        <v>3461</v>
      </c>
      <c r="B6899" s="345" t="s">
        <v>296</v>
      </c>
      <c r="C6899" s="346" t="s">
        <v>104</v>
      </c>
      <c r="D6899" s="347">
        <v>10000</v>
      </c>
      <c r="E6899" s="503">
        <v>995</v>
      </c>
      <c r="F6899" s="499"/>
      <c r="G6899" s="347">
        <v>9.9499999999999993</v>
      </c>
    </row>
    <row r="6900" spans="1:7" hidden="1" x14ac:dyDescent="0.25">
      <c r="A6900" s="336" t="s">
        <v>352</v>
      </c>
      <c r="B6900" s="336" t="s">
        <v>634</v>
      </c>
      <c r="C6900" s="337" t="s">
        <v>635</v>
      </c>
      <c r="D6900" s="338">
        <v>3000</v>
      </c>
      <c r="E6900" s="498">
        <v>18552</v>
      </c>
      <c r="F6900" s="499"/>
      <c r="G6900" s="338">
        <v>618.4</v>
      </c>
    </row>
    <row r="6901" spans="1:7" hidden="1" x14ac:dyDescent="0.25">
      <c r="A6901" s="339" t="s">
        <v>324</v>
      </c>
      <c r="B6901" s="339" t="s">
        <v>354</v>
      </c>
      <c r="C6901" s="340" t="s">
        <v>24</v>
      </c>
      <c r="D6901" s="341">
        <v>3000</v>
      </c>
      <c r="E6901" s="506">
        <v>18552</v>
      </c>
      <c r="F6901" s="499"/>
      <c r="G6901" s="341">
        <v>618.4</v>
      </c>
    </row>
    <row r="6902" spans="1:7" hidden="1" x14ac:dyDescent="0.25">
      <c r="A6902" s="342" t="s">
        <v>324</v>
      </c>
      <c r="B6902" s="342" t="s">
        <v>366</v>
      </c>
      <c r="C6902" s="343" t="s">
        <v>38</v>
      </c>
      <c r="D6902" s="344">
        <v>3000</v>
      </c>
      <c r="E6902" s="502">
        <v>18552</v>
      </c>
      <c r="F6902" s="499"/>
      <c r="G6902" s="344">
        <v>618.4</v>
      </c>
    </row>
    <row r="6903" spans="1:7" hidden="1" x14ac:dyDescent="0.25">
      <c r="A6903" s="342" t="s">
        <v>324</v>
      </c>
      <c r="B6903" s="342" t="s">
        <v>367</v>
      </c>
      <c r="C6903" s="343" t="s">
        <v>138</v>
      </c>
      <c r="D6903" s="344">
        <v>0</v>
      </c>
      <c r="E6903" s="502">
        <v>0</v>
      </c>
      <c r="F6903" s="499"/>
      <c r="G6903" s="344">
        <v>0</v>
      </c>
    </row>
    <row r="6904" spans="1:7" hidden="1" x14ac:dyDescent="0.25">
      <c r="A6904" s="345" t="s">
        <v>3462</v>
      </c>
      <c r="B6904" s="345" t="s">
        <v>300</v>
      </c>
      <c r="C6904" s="346" t="s">
        <v>87</v>
      </c>
      <c r="D6904" s="347">
        <v>0</v>
      </c>
      <c r="E6904" s="503">
        <v>0</v>
      </c>
      <c r="F6904" s="499"/>
      <c r="G6904" s="347">
        <v>0</v>
      </c>
    </row>
    <row r="6905" spans="1:7" hidden="1" x14ac:dyDescent="0.25">
      <c r="A6905" s="342" t="s">
        <v>324</v>
      </c>
      <c r="B6905" s="342" t="s">
        <v>419</v>
      </c>
      <c r="C6905" s="343" t="s">
        <v>108</v>
      </c>
      <c r="D6905" s="344">
        <v>1400</v>
      </c>
      <c r="E6905" s="502">
        <v>18552</v>
      </c>
      <c r="F6905" s="499"/>
      <c r="G6905" s="344">
        <v>1325.1428571428571</v>
      </c>
    </row>
    <row r="6906" spans="1:7" hidden="1" x14ac:dyDescent="0.25">
      <c r="A6906" s="345" t="s">
        <v>3463</v>
      </c>
      <c r="B6906" s="345" t="s">
        <v>316</v>
      </c>
      <c r="C6906" s="346" t="s">
        <v>421</v>
      </c>
      <c r="D6906" s="347">
        <v>200</v>
      </c>
      <c r="E6906" s="503">
        <v>80</v>
      </c>
      <c r="F6906" s="499"/>
      <c r="G6906" s="347">
        <v>40</v>
      </c>
    </row>
    <row r="6907" spans="1:7" hidden="1" x14ac:dyDescent="0.25">
      <c r="A6907" s="345" t="s">
        <v>3464</v>
      </c>
      <c r="B6907" s="345" t="s">
        <v>318</v>
      </c>
      <c r="C6907" s="346" t="s">
        <v>425</v>
      </c>
      <c r="D6907" s="347">
        <v>1200</v>
      </c>
      <c r="E6907" s="503">
        <v>18472</v>
      </c>
      <c r="F6907" s="499"/>
      <c r="G6907" s="347">
        <v>1539.3333333333333</v>
      </c>
    </row>
    <row r="6908" spans="1:7" hidden="1" x14ac:dyDescent="0.25">
      <c r="A6908" s="342" t="s">
        <v>324</v>
      </c>
      <c r="B6908" s="342" t="s">
        <v>401</v>
      </c>
      <c r="C6908" s="343" t="s">
        <v>104</v>
      </c>
      <c r="D6908" s="344">
        <v>1600</v>
      </c>
      <c r="E6908" s="502">
        <v>0</v>
      </c>
      <c r="F6908" s="499"/>
      <c r="G6908" s="344">
        <v>0</v>
      </c>
    </row>
    <row r="6909" spans="1:7" hidden="1" x14ac:dyDescent="0.25">
      <c r="A6909" s="345" t="s">
        <v>3465</v>
      </c>
      <c r="B6909" s="345" t="s">
        <v>296</v>
      </c>
      <c r="C6909" s="346" t="s">
        <v>104</v>
      </c>
      <c r="D6909" s="347">
        <v>1600</v>
      </c>
      <c r="E6909" s="503">
        <v>0</v>
      </c>
      <c r="F6909" s="499"/>
      <c r="G6909" s="347">
        <v>0</v>
      </c>
    </row>
    <row r="6910" spans="1:7" hidden="1" x14ac:dyDescent="0.25">
      <c r="A6910" s="336" t="s">
        <v>352</v>
      </c>
      <c r="B6910" s="336" t="s">
        <v>710</v>
      </c>
      <c r="C6910" s="337" t="s">
        <v>711</v>
      </c>
      <c r="D6910" s="338">
        <v>18482</v>
      </c>
      <c r="E6910" s="498">
        <v>0</v>
      </c>
      <c r="F6910" s="499"/>
      <c r="G6910" s="338">
        <v>0</v>
      </c>
    </row>
    <row r="6911" spans="1:7" hidden="1" x14ac:dyDescent="0.25">
      <c r="A6911" s="339" t="s">
        <v>324</v>
      </c>
      <c r="B6911" s="339" t="s">
        <v>354</v>
      </c>
      <c r="C6911" s="340" t="s">
        <v>24</v>
      </c>
      <c r="D6911" s="341">
        <v>18482</v>
      </c>
      <c r="E6911" s="506">
        <v>0</v>
      </c>
      <c r="F6911" s="499"/>
      <c r="G6911" s="341">
        <v>0</v>
      </c>
    </row>
    <row r="6912" spans="1:7" hidden="1" x14ac:dyDescent="0.25">
      <c r="A6912" s="342" t="s">
        <v>324</v>
      </c>
      <c r="B6912" s="342" t="s">
        <v>366</v>
      </c>
      <c r="C6912" s="343" t="s">
        <v>38</v>
      </c>
      <c r="D6912" s="344">
        <v>18482</v>
      </c>
      <c r="E6912" s="502">
        <v>0</v>
      </c>
      <c r="F6912" s="499"/>
      <c r="G6912" s="344">
        <v>0</v>
      </c>
    </row>
    <row r="6913" spans="1:7" hidden="1" x14ac:dyDescent="0.25">
      <c r="A6913" s="342" t="s">
        <v>324</v>
      </c>
      <c r="B6913" s="342" t="s">
        <v>419</v>
      </c>
      <c r="C6913" s="343" t="s">
        <v>108</v>
      </c>
      <c r="D6913" s="344">
        <v>3182</v>
      </c>
      <c r="E6913" s="502">
        <v>0</v>
      </c>
      <c r="F6913" s="499"/>
      <c r="G6913" s="344">
        <v>0</v>
      </c>
    </row>
    <row r="6914" spans="1:7" hidden="1" x14ac:dyDescent="0.25">
      <c r="A6914" s="345" t="s">
        <v>3466</v>
      </c>
      <c r="B6914" s="345" t="s">
        <v>318</v>
      </c>
      <c r="C6914" s="346" t="s">
        <v>425</v>
      </c>
      <c r="D6914" s="347">
        <v>3182</v>
      </c>
      <c r="E6914" s="503">
        <v>0</v>
      </c>
      <c r="F6914" s="499"/>
      <c r="G6914" s="347">
        <v>0</v>
      </c>
    </row>
    <row r="6915" spans="1:7" hidden="1" x14ac:dyDescent="0.25">
      <c r="A6915" s="342" t="s">
        <v>324</v>
      </c>
      <c r="B6915" s="342" t="s">
        <v>401</v>
      </c>
      <c r="C6915" s="343" t="s">
        <v>104</v>
      </c>
      <c r="D6915" s="344">
        <v>15300</v>
      </c>
      <c r="E6915" s="502">
        <v>0</v>
      </c>
      <c r="F6915" s="499"/>
      <c r="G6915" s="344">
        <v>0</v>
      </c>
    </row>
    <row r="6916" spans="1:7" hidden="1" x14ac:dyDescent="0.25">
      <c r="A6916" s="345" t="s">
        <v>3467</v>
      </c>
      <c r="B6916" s="345" t="s">
        <v>296</v>
      </c>
      <c r="C6916" s="346" t="s">
        <v>104</v>
      </c>
      <c r="D6916" s="347">
        <v>15300</v>
      </c>
      <c r="E6916" s="503">
        <v>0</v>
      </c>
      <c r="F6916" s="499"/>
      <c r="G6916" s="347">
        <v>0</v>
      </c>
    </row>
    <row r="6917" spans="1:7" hidden="1" x14ac:dyDescent="0.25">
      <c r="A6917" s="336" t="s">
        <v>352</v>
      </c>
      <c r="B6917" s="336" t="s">
        <v>732</v>
      </c>
      <c r="C6917" s="337" t="s">
        <v>733</v>
      </c>
      <c r="D6917" s="338">
        <v>2000</v>
      </c>
      <c r="E6917" s="498">
        <v>0</v>
      </c>
      <c r="F6917" s="499"/>
      <c r="G6917" s="338">
        <v>0</v>
      </c>
    </row>
    <row r="6918" spans="1:7" hidden="1" x14ac:dyDescent="0.25">
      <c r="A6918" s="339" t="s">
        <v>324</v>
      </c>
      <c r="B6918" s="339" t="s">
        <v>354</v>
      </c>
      <c r="C6918" s="340" t="s">
        <v>24</v>
      </c>
      <c r="D6918" s="341">
        <v>2000</v>
      </c>
      <c r="E6918" s="506">
        <v>0</v>
      </c>
      <c r="F6918" s="499"/>
      <c r="G6918" s="341">
        <v>0</v>
      </c>
    </row>
    <row r="6919" spans="1:7" hidden="1" x14ac:dyDescent="0.25">
      <c r="A6919" s="342" t="s">
        <v>324</v>
      </c>
      <c r="B6919" s="342" t="s">
        <v>366</v>
      </c>
      <c r="C6919" s="343" t="s">
        <v>38</v>
      </c>
      <c r="D6919" s="344">
        <v>2000</v>
      </c>
      <c r="E6919" s="502">
        <v>0</v>
      </c>
      <c r="F6919" s="499"/>
      <c r="G6919" s="344">
        <v>0</v>
      </c>
    </row>
    <row r="6920" spans="1:7" hidden="1" x14ac:dyDescent="0.25">
      <c r="A6920" s="342" t="s">
        <v>324</v>
      </c>
      <c r="B6920" s="342" t="s">
        <v>367</v>
      </c>
      <c r="C6920" s="343" t="s">
        <v>138</v>
      </c>
      <c r="D6920" s="344">
        <v>0</v>
      </c>
      <c r="E6920" s="502">
        <v>0</v>
      </c>
      <c r="F6920" s="499"/>
      <c r="G6920" s="344">
        <v>0</v>
      </c>
    </row>
    <row r="6921" spans="1:7" hidden="1" x14ac:dyDescent="0.25">
      <c r="A6921" s="345" t="s">
        <v>3468</v>
      </c>
      <c r="B6921" s="345" t="s">
        <v>300</v>
      </c>
      <c r="C6921" s="346" t="s">
        <v>87</v>
      </c>
      <c r="D6921" s="347">
        <v>0</v>
      </c>
      <c r="E6921" s="503">
        <v>0</v>
      </c>
      <c r="F6921" s="499"/>
      <c r="G6921" s="347">
        <v>0</v>
      </c>
    </row>
    <row r="6922" spans="1:7" hidden="1" x14ac:dyDescent="0.25">
      <c r="A6922" s="342" t="s">
        <v>324</v>
      </c>
      <c r="B6922" s="342" t="s">
        <v>419</v>
      </c>
      <c r="C6922" s="343" t="s">
        <v>108</v>
      </c>
      <c r="D6922" s="344">
        <v>1000</v>
      </c>
      <c r="E6922" s="502">
        <v>0</v>
      </c>
      <c r="F6922" s="499"/>
      <c r="G6922" s="344">
        <v>0</v>
      </c>
    </row>
    <row r="6923" spans="1:7" hidden="1" x14ac:dyDescent="0.25">
      <c r="A6923" s="345" t="s">
        <v>3469</v>
      </c>
      <c r="B6923" s="345" t="s">
        <v>318</v>
      </c>
      <c r="C6923" s="346" t="s">
        <v>425</v>
      </c>
      <c r="D6923" s="347">
        <v>1000</v>
      </c>
      <c r="E6923" s="503">
        <v>0</v>
      </c>
      <c r="F6923" s="499"/>
      <c r="G6923" s="347">
        <v>0</v>
      </c>
    </row>
    <row r="6924" spans="1:7" hidden="1" x14ac:dyDescent="0.25">
      <c r="A6924" s="342" t="s">
        <v>324</v>
      </c>
      <c r="B6924" s="342" t="s">
        <v>401</v>
      </c>
      <c r="C6924" s="343" t="s">
        <v>104</v>
      </c>
      <c r="D6924" s="344">
        <v>1000</v>
      </c>
      <c r="E6924" s="502">
        <v>0</v>
      </c>
      <c r="F6924" s="499"/>
      <c r="G6924" s="344">
        <v>0</v>
      </c>
    </row>
    <row r="6925" spans="1:7" hidden="1" x14ac:dyDescent="0.25">
      <c r="A6925" s="345" t="s">
        <v>3470</v>
      </c>
      <c r="B6925" s="345" t="s">
        <v>296</v>
      </c>
      <c r="C6925" s="346" t="s">
        <v>104</v>
      </c>
      <c r="D6925" s="347">
        <v>1000</v>
      </c>
      <c r="E6925" s="503">
        <v>0</v>
      </c>
      <c r="F6925" s="499"/>
      <c r="G6925" s="347">
        <v>0</v>
      </c>
    </row>
    <row r="6926" spans="1:7" hidden="1" x14ac:dyDescent="0.25">
      <c r="A6926" s="336" t="s">
        <v>352</v>
      </c>
      <c r="B6926" s="336" t="s">
        <v>754</v>
      </c>
      <c r="C6926" s="337" t="s">
        <v>755</v>
      </c>
      <c r="D6926" s="338">
        <v>0</v>
      </c>
      <c r="E6926" s="498">
        <v>0</v>
      </c>
      <c r="F6926" s="499"/>
      <c r="G6926" s="338">
        <v>0</v>
      </c>
    </row>
    <row r="6927" spans="1:7" hidden="1" x14ac:dyDescent="0.25">
      <c r="A6927" s="339" t="s">
        <v>324</v>
      </c>
      <c r="B6927" s="339" t="s">
        <v>354</v>
      </c>
      <c r="C6927" s="340" t="s">
        <v>24</v>
      </c>
      <c r="D6927" s="341">
        <v>0</v>
      </c>
      <c r="E6927" s="506">
        <v>0</v>
      </c>
      <c r="F6927" s="499"/>
      <c r="G6927" s="341">
        <v>0</v>
      </c>
    </row>
    <row r="6928" spans="1:7" hidden="1" x14ac:dyDescent="0.25">
      <c r="A6928" s="342" t="s">
        <v>324</v>
      </c>
      <c r="B6928" s="342" t="s">
        <v>366</v>
      </c>
      <c r="C6928" s="343" t="s">
        <v>38</v>
      </c>
      <c r="D6928" s="344">
        <v>0</v>
      </c>
      <c r="E6928" s="502">
        <v>0</v>
      </c>
      <c r="F6928" s="499"/>
      <c r="G6928" s="344">
        <v>0</v>
      </c>
    </row>
    <row r="6929" spans="1:7" hidden="1" x14ac:dyDescent="0.25">
      <c r="A6929" s="342" t="s">
        <v>324</v>
      </c>
      <c r="B6929" s="342" t="s">
        <v>429</v>
      </c>
      <c r="C6929" s="343" t="s">
        <v>110</v>
      </c>
      <c r="D6929" s="344">
        <v>0</v>
      </c>
      <c r="E6929" s="502">
        <v>0</v>
      </c>
      <c r="F6929" s="499"/>
      <c r="G6929" s="344">
        <v>0</v>
      </c>
    </row>
    <row r="6930" spans="1:7" hidden="1" x14ac:dyDescent="0.25">
      <c r="A6930" s="345" t="s">
        <v>3471</v>
      </c>
      <c r="B6930" s="345" t="s">
        <v>439</v>
      </c>
      <c r="C6930" s="346" t="s">
        <v>100</v>
      </c>
      <c r="D6930" s="347">
        <v>0</v>
      </c>
      <c r="E6930" s="503">
        <v>0</v>
      </c>
      <c r="F6930" s="499"/>
      <c r="G6930" s="347">
        <v>0</v>
      </c>
    </row>
    <row r="6931" spans="1:7" hidden="1" x14ac:dyDescent="0.25">
      <c r="A6931" s="336" t="s">
        <v>352</v>
      </c>
      <c r="B6931" s="336" t="s">
        <v>773</v>
      </c>
      <c r="C6931" s="337" t="s">
        <v>774</v>
      </c>
      <c r="D6931" s="338">
        <v>30000</v>
      </c>
      <c r="E6931" s="498">
        <v>0</v>
      </c>
      <c r="F6931" s="499"/>
      <c r="G6931" s="338">
        <v>0</v>
      </c>
    </row>
    <row r="6932" spans="1:7" hidden="1" x14ac:dyDescent="0.25">
      <c r="A6932" s="339" t="s">
        <v>324</v>
      </c>
      <c r="B6932" s="339" t="s">
        <v>354</v>
      </c>
      <c r="C6932" s="340" t="s">
        <v>24</v>
      </c>
      <c r="D6932" s="341">
        <v>30000</v>
      </c>
      <c r="E6932" s="506">
        <v>0</v>
      </c>
      <c r="F6932" s="499"/>
      <c r="G6932" s="341">
        <v>0</v>
      </c>
    </row>
    <row r="6933" spans="1:7" hidden="1" x14ac:dyDescent="0.25">
      <c r="A6933" s="342" t="s">
        <v>324</v>
      </c>
      <c r="B6933" s="342" t="s">
        <v>366</v>
      </c>
      <c r="C6933" s="343" t="s">
        <v>38</v>
      </c>
      <c r="D6933" s="344">
        <v>30000</v>
      </c>
      <c r="E6933" s="502">
        <v>0</v>
      </c>
      <c r="F6933" s="499"/>
      <c r="G6933" s="344">
        <v>0</v>
      </c>
    </row>
    <row r="6934" spans="1:7" hidden="1" x14ac:dyDescent="0.25">
      <c r="A6934" s="342" t="s">
        <v>324</v>
      </c>
      <c r="B6934" s="342" t="s">
        <v>367</v>
      </c>
      <c r="C6934" s="343" t="s">
        <v>138</v>
      </c>
      <c r="D6934" s="344">
        <v>30000</v>
      </c>
      <c r="E6934" s="502">
        <v>0</v>
      </c>
      <c r="F6934" s="499"/>
      <c r="G6934" s="344">
        <v>0</v>
      </c>
    </row>
    <row r="6935" spans="1:7" hidden="1" x14ac:dyDescent="0.25">
      <c r="A6935" s="345" t="s">
        <v>3472</v>
      </c>
      <c r="B6935" s="345" t="s">
        <v>300</v>
      </c>
      <c r="C6935" s="346" t="s">
        <v>87</v>
      </c>
      <c r="D6935" s="347">
        <v>30000</v>
      </c>
      <c r="E6935" s="503">
        <v>0</v>
      </c>
      <c r="F6935" s="499"/>
      <c r="G6935" s="347">
        <v>0</v>
      </c>
    </row>
    <row r="6936" spans="1:7" hidden="1" x14ac:dyDescent="0.25">
      <c r="A6936" s="336" t="s">
        <v>352</v>
      </c>
      <c r="B6936" s="336" t="s">
        <v>795</v>
      </c>
      <c r="C6936" s="337" t="s">
        <v>796</v>
      </c>
      <c r="D6936" s="338">
        <v>10000</v>
      </c>
      <c r="E6936" s="498">
        <v>23078.78</v>
      </c>
      <c r="F6936" s="499"/>
      <c r="G6936" s="338">
        <v>230.7878</v>
      </c>
    </row>
    <row r="6937" spans="1:7" hidden="1" x14ac:dyDescent="0.25">
      <c r="A6937" s="339" t="s">
        <v>324</v>
      </c>
      <c r="B6937" s="339" t="s">
        <v>354</v>
      </c>
      <c r="C6937" s="340" t="s">
        <v>24</v>
      </c>
      <c r="D6937" s="341">
        <v>10000</v>
      </c>
      <c r="E6937" s="506">
        <v>23078.78</v>
      </c>
      <c r="F6937" s="499"/>
      <c r="G6937" s="341">
        <v>230.7878</v>
      </c>
    </row>
    <row r="6938" spans="1:7" hidden="1" x14ac:dyDescent="0.25">
      <c r="A6938" s="342" t="s">
        <v>324</v>
      </c>
      <c r="B6938" s="342" t="s">
        <v>366</v>
      </c>
      <c r="C6938" s="343" t="s">
        <v>38</v>
      </c>
      <c r="D6938" s="344">
        <v>10000</v>
      </c>
      <c r="E6938" s="502">
        <v>0</v>
      </c>
      <c r="F6938" s="499"/>
      <c r="G6938" s="344">
        <v>0</v>
      </c>
    </row>
    <row r="6939" spans="1:7" hidden="1" x14ac:dyDescent="0.25">
      <c r="A6939" s="342" t="s">
        <v>324</v>
      </c>
      <c r="B6939" s="342" t="s">
        <v>419</v>
      </c>
      <c r="C6939" s="343" t="s">
        <v>108</v>
      </c>
      <c r="D6939" s="344">
        <v>10000</v>
      </c>
      <c r="E6939" s="502">
        <v>0</v>
      </c>
      <c r="F6939" s="499"/>
      <c r="G6939" s="344">
        <v>0</v>
      </c>
    </row>
    <row r="6940" spans="1:7" hidden="1" x14ac:dyDescent="0.25">
      <c r="A6940" s="345" t="s">
        <v>3473</v>
      </c>
      <c r="B6940" s="345" t="s">
        <v>316</v>
      </c>
      <c r="C6940" s="346" t="s">
        <v>421</v>
      </c>
      <c r="D6940" s="347">
        <v>10000</v>
      </c>
      <c r="E6940" s="503">
        <v>0</v>
      </c>
      <c r="F6940" s="499"/>
      <c r="G6940" s="347">
        <v>0</v>
      </c>
    </row>
    <row r="6941" spans="1:7" hidden="1" x14ac:dyDescent="0.25">
      <c r="A6941" s="342" t="s">
        <v>324</v>
      </c>
      <c r="B6941" s="342" t="s">
        <v>1632</v>
      </c>
      <c r="C6941" s="343" t="s">
        <v>167</v>
      </c>
      <c r="D6941" s="344">
        <v>0</v>
      </c>
      <c r="E6941" s="502">
        <v>23078.78</v>
      </c>
      <c r="F6941" s="499"/>
      <c r="G6941" s="344">
        <v>0</v>
      </c>
    </row>
    <row r="6942" spans="1:7" hidden="1" x14ac:dyDescent="0.25">
      <c r="A6942" s="342" t="s">
        <v>324</v>
      </c>
      <c r="B6942" s="342" t="s">
        <v>1749</v>
      </c>
      <c r="C6942" s="343" t="s">
        <v>168</v>
      </c>
      <c r="D6942" s="344">
        <v>0</v>
      </c>
      <c r="E6942" s="502">
        <v>23078.78</v>
      </c>
      <c r="F6942" s="499"/>
      <c r="G6942" s="344">
        <v>0</v>
      </c>
    </row>
    <row r="6943" spans="1:7" hidden="1" x14ac:dyDescent="0.25">
      <c r="A6943" s="345" t="s">
        <v>3474</v>
      </c>
      <c r="B6943" s="345" t="s">
        <v>3475</v>
      </c>
      <c r="C6943" s="346" t="s">
        <v>3476</v>
      </c>
      <c r="D6943" s="347">
        <v>0</v>
      </c>
      <c r="E6943" s="503">
        <v>23078.78</v>
      </c>
      <c r="F6943" s="499"/>
      <c r="G6943" s="347">
        <v>0</v>
      </c>
    </row>
    <row r="6944" spans="1:7" hidden="1" x14ac:dyDescent="0.25">
      <c r="A6944" s="336" t="s">
        <v>352</v>
      </c>
      <c r="B6944" s="336" t="s">
        <v>816</v>
      </c>
      <c r="C6944" s="337" t="s">
        <v>817</v>
      </c>
      <c r="D6944" s="338">
        <v>17000</v>
      </c>
      <c r="E6944" s="498">
        <v>1649.7</v>
      </c>
      <c r="F6944" s="499"/>
      <c r="G6944" s="338">
        <v>9.7041176470588244</v>
      </c>
    </row>
    <row r="6945" spans="1:7" hidden="1" x14ac:dyDescent="0.25">
      <c r="A6945" s="339" t="s">
        <v>324</v>
      </c>
      <c r="B6945" s="339" t="s">
        <v>354</v>
      </c>
      <c r="C6945" s="340" t="s">
        <v>24</v>
      </c>
      <c r="D6945" s="341">
        <v>17000</v>
      </c>
      <c r="E6945" s="506">
        <v>1649.7</v>
      </c>
      <c r="F6945" s="499"/>
      <c r="G6945" s="341">
        <v>9.7041176470588244</v>
      </c>
    </row>
    <row r="6946" spans="1:7" hidden="1" x14ac:dyDescent="0.25">
      <c r="A6946" s="342" t="s">
        <v>324</v>
      </c>
      <c r="B6946" s="342" t="s">
        <v>366</v>
      </c>
      <c r="C6946" s="343" t="s">
        <v>38</v>
      </c>
      <c r="D6946" s="344">
        <v>17000</v>
      </c>
      <c r="E6946" s="502">
        <v>1649.7</v>
      </c>
      <c r="F6946" s="499"/>
      <c r="G6946" s="344">
        <v>9.7041176470588244</v>
      </c>
    </row>
    <row r="6947" spans="1:7" hidden="1" x14ac:dyDescent="0.25">
      <c r="A6947" s="342" t="s">
        <v>324</v>
      </c>
      <c r="B6947" s="342" t="s">
        <v>367</v>
      </c>
      <c r="C6947" s="343" t="s">
        <v>138</v>
      </c>
      <c r="D6947" s="344">
        <v>5000</v>
      </c>
      <c r="E6947" s="502">
        <v>0</v>
      </c>
      <c r="F6947" s="499"/>
      <c r="G6947" s="344">
        <v>0</v>
      </c>
    </row>
    <row r="6948" spans="1:7" hidden="1" x14ac:dyDescent="0.25">
      <c r="A6948" s="345" t="s">
        <v>3477</v>
      </c>
      <c r="B6948" s="345" t="s">
        <v>300</v>
      </c>
      <c r="C6948" s="346" t="s">
        <v>87</v>
      </c>
      <c r="D6948" s="347">
        <v>5000</v>
      </c>
      <c r="E6948" s="503">
        <v>0</v>
      </c>
      <c r="F6948" s="499"/>
      <c r="G6948" s="347">
        <v>0</v>
      </c>
    </row>
    <row r="6949" spans="1:7" hidden="1" x14ac:dyDescent="0.25">
      <c r="A6949" s="342" t="s">
        <v>324</v>
      </c>
      <c r="B6949" s="342" t="s">
        <v>419</v>
      </c>
      <c r="C6949" s="343" t="s">
        <v>108</v>
      </c>
      <c r="D6949" s="344">
        <v>12000</v>
      </c>
      <c r="E6949" s="502">
        <v>1649.7</v>
      </c>
      <c r="F6949" s="499"/>
      <c r="G6949" s="344">
        <v>13.7475</v>
      </c>
    </row>
    <row r="6950" spans="1:7" hidden="1" x14ac:dyDescent="0.25">
      <c r="A6950" s="345" t="s">
        <v>3478</v>
      </c>
      <c r="B6950" s="345" t="s">
        <v>316</v>
      </c>
      <c r="C6950" s="346" t="s">
        <v>421</v>
      </c>
      <c r="D6950" s="347">
        <v>6000</v>
      </c>
      <c r="E6950" s="503">
        <v>1649.7</v>
      </c>
      <c r="F6950" s="499"/>
      <c r="G6950" s="347">
        <v>27.495000000000001</v>
      </c>
    </row>
    <row r="6951" spans="1:7" hidden="1" x14ac:dyDescent="0.25">
      <c r="A6951" s="345" t="s">
        <v>3479</v>
      </c>
      <c r="B6951" s="345" t="s">
        <v>318</v>
      </c>
      <c r="C6951" s="346" t="s">
        <v>425</v>
      </c>
      <c r="D6951" s="347">
        <v>6000</v>
      </c>
      <c r="E6951" s="503">
        <v>0</v>
      </c>
      <c r="F6951" s="499"/>
      <c r="G6951" s="347">
        <v>0</v>
      </c>
    </row>
    <row r="6952" spans="1:7" hidden="1" x14ac:dyDescent="0.25">
      <c r="A6952" s="336" t="s">
        <v>352</v>
      </c>
      <c r="B6952" s="336" t="s">
        <v>860</v>
      </c>
      <c r="C6952" s="337" t="s">
        <v>861</v>
      </c>
      <c r="D6952" s="338">
        <v>5000</v>
      </c>
      <c r="E6952" s="498">
        <v>33087</v>
      </c>
      <c r="F6952" s="499"/>
      <c r="G6952" s="338">
        <v>661.74</v>
      </c>
    </row>
    <row r="6953" spans="1:7" hidden="1" x14ac:dyDescent="0.25">
      <c r="A6953" s="339" t="s">
        <v>324</v>
      </c>
      <c r="B6953" s="339" t="s">
        <v>354</v>
      </c>
      <c r="C6953" s="340" t="s">
        <v>24</v>
      </c>
      <c r="D6953" s="341">
        <v>1355</v>
      </c>
      <c r="E6953" s="506">
        <v>29442</v>
      </c>
      <c r="F6953" s="499"/>
      <c r="G6953" s="341">
        <v>2172.8413284132839</v>
      </c>
    </row>
    <row r="6954" spans="1:7" hidden="1" x14ac:dyDescent="0.25">
      <c r="A6954" s="342" t="s">
        <v>324</v>
      </c>
      <c r="B6954" s="342" t="s">
        <v>366</v>
      </c>
      <c r="C6954" s="343" t="s">
        <v>38</v>
      </c>
      <c r="D6954" s="344">
        <v>1355</v>
      </c>
      <c r="E6954" s="502">
        <v>29442</v>
      </c>
      <c r="F6954" s="499"/>
      <c r="G6954" s="344">
        <v>2172.8413284132839</v>
      </c>
    </row>
    <row r="6955" spans="1:7" hidden="1" x14ac:dyDescent="0.25">
      <c r="A6955" s="342" t="s">
        <v>324</v>
      </c>
      <c r="B6955" s="342" t="s">
        <v>429</v>
      </c>
      <c r="C6955" s="343" t="s">
        <v>110</v>
      </c>
      <c r="D6955" s="344">
        <v>0</v>
      </c>
      <c r="E6955" s="502">
        <v>29442</v>
      </c>
      <c r="F6955" s="499"/>
      <c r="G6955" s="344">
        <v>0</v>
      </c>
    </row>
    <row r="6956" spans="1:7" hidden="1" x14ac:dyDescent="0.25">
      <c r="A6956" s="345" t="s">
        <v>3480</v>
      </c>
      <c r="B6956" s="345" t="s">
        <v>439</v>
      </c>
      <c r="C6956" s="346" t="s">
        <v>100</v>
      </c>
      <c r="D6956" s="347">
        <v>0</v>
      </c>
      <c r="E6956" s="503">
        <v>29442</v>
      </c>
      <c r="F6956" s="499"/>
      <c r="G6956" s="347">
        <v>0</v>
      </c>
    </row>
    <row r="6957" spans="1:7" hidden="1" x14ac:dyDescent="0.25">
      <c r="A6957" s="342" t="s">
        <v>324</v>
      </c>
      <c r="B6957" s="342" t="s">
        <v>401</v>
      </c>
      <c r="C6957" s="343" t="s">
        <v>104</v>
      </c>
      <c r="D6957" s="344">
        <v>1355</v>
      </c>
      <c r="E6957" s="502">
        <v>0</v>
      </c>
      <c r="F6957" s="499"/>
      <c r="G6957" s="344">
        <v>0</v>
      </c>
    </row>
    <row r="6958" spans="1:7" hidden="1" x14ac:dyDescent="0.25">
      <c r="A6958" s="345" t="s">
        <v>3481</v>
      </c>
      <c r="B6958" s="345" t="s">
        <v>294</v>
      </c>
      <c r="C6958" s="346" t="s">
        <v>101</v>
      </c>
      <c r="D6958" s="347">
        <v>0</v>
      </c>
      <c r="E6958" s="503">
        <v>0</v>
      </c>
      <c r="F6958" s="499"/>
      <c r="G6958" s="347">
        <v>0</v>
      </c>
    </row>
    <row r="6959" spans="1:7" hidden="1" x14ac:dyDescent="0.25">
      <c r="A6959" s="345" t="s">
        <v>3482</v>
      </c>
      <c r="B6959" s="345" t="s">
        <v>296</v>
      </c>
      <c r="C6959" s="346" t="s">
        <v>104</v>
      </c>
      <c r="D6959" s="347">
        <v>1355</v>
      </c>
      <c r="E6959" s="503">
        <v>0</v>
      </c>
      <c r="F6959" s="499"/>
      <c r="G6959" s="347">
        <v>0</v>
      </c>
    </row>
    <row r="6960" spans="1:7" hidden="1" x14ac:dyDescent="0.25">
      <c r="A6960" s="339" t="s">
        <v>324</v>
      </c>
      <c r="B6960" s="339" t="s">
        <v>1163</v>
      </c>
      <c r="C6960" s="340" t="s">
        <v>26</v>
      </c>
      <c r="D6960" s="341">
        <v>3645</v>
      </c>
      <c r="E6960" s="506">
        <v>3645</v>
      </c>
      <c r="F6960" s="499"/>
      <c r="G6960" s="341">
        <v>100</v>
      </c>
    </row>
    <row r="6961" spans="1:7" hidden="1" x14ac:dyDescent="0.25">
      <c r="A6961" s="342" t="s">
        <v>324</v>
      </c>
      <c r="B6961" s="342" t="s">
        <v>1164</v>
      </c>
      <c r="C6961" s="343" t="s">
        <v>1165</v>
      </c>
      <c r="D6961" s="344">
        <v>3645</v>
      </c>
      <c r="E6961" s="502">
        <v>3645</v>
      </c>
      <c r="F6961" s="499"/>
      <c r="G6961" s="344">
        <v>100</v>
      </c>
    </row>
    <row r="6962" spans="1:7" hidden="1" x14ac:dyDescent="0.25">
      <c r="A6962" s="342" t="s">
        <v>324</v>
      </c>
      <c r="B6962" s="342" t="s">
        <v>2576</v>
      </c>
      <c r="C6962" s="343" t="s">
        <v>171</v>
      </c>
      <c r="D6962" s="344">
        <v>3645</v>
      </c>
      <c r="E6962" s="502">
        <v>3645</v>
      </c>
      <c r="F6962" s="499"/>
      <c r="G6962" s="344">
        <v>100</v>
      </c>
    </row>
    <row r="6963" spans="1:7" hidden="1" x14ac:dyDescent="0.25">
      <c r="A6963" s="345" t="s">
        <v>3483</v>
      </c>
      <c r="B6963" s="345" t="s">
        <v>2591</v>
      </c>
      <c r="C6963" s="346" t="s">
        <v>2592</v>
      </c>
      <c r="D6963" s="347">
        <v>3645</v>
      </c>
      <c r="E6963" s="503">
        <v>3645</v>
      </c>
      <c r="F6963" s="499"/>
      <c r="G6963" s="347">
        <v>100</v>
      </c>
    </row>
    <row r="6964" spans="1:7" hidden="1" x14ac:dyDescent="0.25">
      <c r="A6964" s="336" t="s">
        <v>352</v>
      </c>
      <c r="B6964" s="336" t="s">
        <v>950</v>
      </c>
      <c r="C6964" s="337" t="s">
        <v>951</v>
      </c>
      <c r="D6964" s="338">
        <v>4000</v>
      </c>
      <c r="E6964" s="498">
        <v>0</v>
      </c>
      <c r="F6964" s="499"/>
      <c r="G6964" s="338">
        <v>0</v>
      </c>
    </row>
    <row r="6965" spans="1:7" hidden="1" x14ac:dyDescent="0.25">
      <c r="A6965" s="339" t="s">
        <v>324</v>
      </c>
      <c r="B6965" s="339" t="s">
        <v>354</v>
      </c>
      <c r="C6965" s="340" t="s">
        <v>24</v>
      </c>
      <c r="D6965" s="341">
        <v>4000</v>
      </c>
      <c r="E6965" s="506">
        <v>0</v>
      </c>
      <c r="F6965" s="499"/>
      <c r="G6965" s="341">
        <v>0</v>
      </c>
    </row>
    <row r="6966" spans="1:7" hidden="1" x14ac:dyDescent="0.25">
      <c r="A6966" s="342" t="s">
        <v>324</v>
      </c>
      <c r="B6966" s="342" t="s">
        <v>366</v>
      </c>
      <c r="C6966" s="343" t="s">
        <v>38</v>
      </c>
      <c r="D6966" s="344">
        <v>4000</v>
      </c>
      <c r="E6966" s="502">
        <v>0</v>
      </c>
      <c r="F6966" s="499"/>
      <c r="G6966" s="344">
        <v>0</v>
      </c>
    </row>
    <row r="6967" spans="1:7" hidden="1" x14ac:dyDescent="0.25">
      <c r="A6967" s="342" t="s">
        <v>324</v>
      </c>
      <c r="B6967" s="342" t="s">
        <v>419</v>
      </c>
      <c r="C6967" s="343" t="s">
        <v>108</v>
      </c>
      <c r="D6967" s="344">
        <v>4000</v>
      </c>
      <c r="E6967" s="502">
        <v>0</v>
      </c>
      <c r="F6967" s="499"/>
      <c r="G6967" s="344">
        <v>0</v>
      </c>
    </row>
    <row r="6968" spans="1:7" hidden="1" x14ac:dyDescent="0.25">
      <c r="A6968" s="345" t="s">
        <v>3484</v>
      </c>
      <c r="B6968" s="345" t="s">
        <v>316</v>
      </c>
      <c r="C6968" s="346" t="s">
        <v>421</v>
      </c>
      <c r="D6968" s="347">
        <v>4000</v>
      </c>
      <c r="E6968" s="503">
        <v>0</v>
      </c>
      <c r="F6968" s="499"/>
      <c r="G6968" s="347">
        <v>0</v>
      </c>
    </row>
    <row r="6969" spans="1:7" hidden="1" x14ac:dyDescent="0.25">
      <c r="A6969" s="336" t="s">
        <v>352</v>
      </c>
      <c r="B6969" s="336" t="s">
        <v>967</v>
      </c>
      <c r="C6969" s="337" t="s">
        <v>968</v>
      </c>
      <c r="D6969" s="338">
        <v>2000</v>
      </c>
      <c r="E6969" s="498">
        <v>2569</v>
      </c>
      <c r="F6969" s="499"/>
      <c r="G6969" s="338">
        <v>128.44999999999999</v>
      </c>
    </row>
    <row r="6970" spans="1:7" hidden="1" x14ac:dyDescent="0.25">
      <c r="A6970" s="339" t="s">
        <v>324</v>
      </c>
      <c r="B6970" s="339" t="s">
        <v>354</v>
      </c>
      <c r="C6970" s="340" t="s">
        <v>24</v>
      </c>
      <c r="D6970" s="341">
        <v>2000</v>
      </c>
      <c r="E6970" s="506">
        <v>2569</v>
      </c>
      <c r="F6970" s="499"/>
      <c r="G6970" s="341">
        <v>128.44999999999999</v>
      </c>
    </row>
    <row r="6971" spans="1:7" hidden="1" x14ac:dyDescent="0.25">
      <c r="A6971" s="342" t="s">
        <v>324</v>
      </c>
      <c r="B6971" s="342" t="s">
        <v>366</v>
      </c>
      <c r="C6971" s="343" t="s">
        <v>38</v>
      </c>
      <c r="D6971" s="344">
        <v>2000</v>
      </c>
      <c r="E6971" s="502">
        <v>469</v>
      </c>
      <c r="F6971" s="499"/>
      <c r="G6971" s="344">
        <v>23.45</v>
      </c>
    </row>
    <row r="6972" spans="1:7" hidden="1" x14ac:dyDescent="0.25">
      <c r="A6972" s="342" t="s">
        <v>324</v>
      </c>
      <c r="B6972" s="342" t="s">
        <v>429</v>
      </c>
      <c r="C6972" s="343" t="s">
        <v>110</v>
      </c>
      <c r="D6972" s="344">
        <v>1000</v>
      </c>
      <c r="E6972" s="502">
        <v>469</v>
      </c>
      <c r="F6972" s="499"/>
      <c r="G6972" s="344">
        <v>46.9</v>
      </c>
    </row>
    <row r="6973" spans="1:7" hidden="1" x14ac:dyDescent="0.25">
      <c r="A6973" s="345" t="s">
        <v>3485</v>
      </c>
      <c r="B6973" s="345" t="s">
        <v>439</v>
      </c>
      <c r="C6973" s="346" t="s">
        <v>100</v>
      </c>
      <c r="D6973" s="347">
        <v>1000</v>
      </c>
      <c r="E6973" s="503">
        <v>469</v>
      </c>
      <c r="F6973" s="499"/>
      <c r="G6973" s="347">
        <v>46.9</v>
      </c>
    </row>
    <row r="6974" spans="1:7" hidden="1" x14ac:dyDescent="0.25">
      <c r="A6974" s="342" t="s">
        <v>324</v>
      </c>
      <c r="B6974" s="342" t="s">
        <v>401</v>
      </c>
      <c r="C6974" s="343" t="s">
        <v>104</v>
      </c>
      <c r="D6974" s="344">
        <v>1000</v>
      </c>
      <c r="E6974" s="502">
        <v>0</v>
      </c>
      <c r="F6974" s="499"/>
      <c r="G6974" s="344">
        <v>0</v>
      </c>
    </row>
    <row r="6975" spans="1:7" hidden="1" x14ac:dyDescent="0.25">
      <c r="A6975" s="345" t="s">
        <v>3486</v>
      </c>
      <c r="B6975" s="345" t="s">
        <v>296</v>
      </c>
      <c r="C6975" s="346" t="s">
        <v>104</v>
      </c>
      <c r="D6975" s="347">
        <v>1000</v>
      </c>
      <c r="E6975" s="503">
        <v>0</v>
      </c>
      <c r="F6975" s="499"/>
      <c r="G6975" s="347">
        <v>0</v>
      </c>
    </row>
    <row r="6976" spans="1:7" hidden="1" x14ac:dyDescent="0.25">
      <c r="A6976" s="342" t="s">
        <v>324</v>
      </c>
      <c r="B6976" s="342" t="s">
        <v>1632</v>
      </c>
      <c r="C6976" s="343" t="s">
        <v>167</v>
      </c>
      <c r="D6976" s="344">
        <v>0</v>
      </c>
      <c r="E6976" s="502">
        <v>2100</v>
      </c>
      <c r="F6976" s="499"/>
      <c r="G6976" s="344">
        <v>0</v>
      </c>
    </row>
    <row r="6977" spans="1:7" hidden="1" x14ac:dyDescent="0.25">
      <c r="A6977" s="342" t="s">
        <v>324</v>
      </c>
      <c r="B6977" s="342" t="s">
        <v>1749</v>
      </c>
      <c r="C6977" s="343" t="s">
        <v>168</v>
      </c>
      <c r="D6977" s="344">
        <v>0</v>
      </c>
      <c r="E6977" s="502">
        <v>2100</v>
      </c>
      <c r="F6977" s="499"/>
      <c r="G6977" s="344">
        <v>0</v>
      </c>
    </row>
    <row r="6978" spans="1:7" hidden="1" x14ac:dyDescent="0.25">
      <c r="A6978" s="345" t="s">
        <v>3487</v>
      </c>
      <c r="B6978" s="345" t="s">
        <v>1751</v>
      </c>
      <c r="C6978" s="346" t="s">
        <v>104</v>
      </c>
      <c r="D6978" s="347">
        <v>0</v>
      </c>
      <c r="E6978" s="503">
        <v>2100</v>
      </c>
      <c r="F6978" s="499"/>
      <c r="G6978" s="347">
        <v>0</v>
      </c>
    </row>
    <row r="6979" spans="1:7" hidden="1" x14ac:dyDescent="0.25">
      <c r="A6979" s="336" t="s">
        <v>352</v>
      </c>
      <c r="B6979" s="336" t="s">
        <v>991</v>
      </c>
      <c r="C6979" s="337" t="s">
        <v>992</v>
      </c>
      <c r="D6979" s="338">
        <v>4400</v>
      </c>
      <c r="E6979" s="498">
        <v>211.02</v>
      </c>
      <c r="F6979" s="499"/>
      <c r="G6979" s="338">
        <v>4.7959090909090909</v>
      </c>
    </row>
    <row r="6980" spans="1:7" hidden="1" x14ac:dyDescent="0.25">
      <c r="A6980" s="339" t="s">
        <v>324</v>
      </c>
      <c r="B6980" s="339" t="s">
        <v>354</v>
      </c>
      <c r="C6980" s="340" t="s">
        <v>24</v>
      </c>
      <c r="D6980" s="341">
        <v>4000</v>
      </c>
      <c r="E6980" s="506">
        <v>150</v>
      </c>
      <c r="F6980" s="499"/>
      <c r="G6980" s="341">
        <v>3.75</v>
      </c>
    </row>
    <row r="6981" spans="1:7" hidden="1" x14ac:dyDescent="0.25">
      <c r="A6981" s="342" t="s">
        <v>324</v>
      </c>
      <c r="B6981" s="342" t="s">
        <v>366</v>
      </c>
      <c r="C6981" s="343" t="s">
        <v>38</v>
      </c>
      <c r="D6981" s="344">
        <v>3600</v>
      </c>
      <c r="E6981" s="502">
        <v>150</v>
      </c>
      <c r="F6981" s="499"/>
      <c r="G6981" s="344">
        <v>4.166666666666667</v>
      </c>
    </row>
    <row r="6982" spans="1:7" hidden="1" x14ac:dyDescent="0.25">
      <c r="A6982" s="342" t="s">
        <v>324</v>
      </c>
      <c r="B6982" s="342" t="s">
        <v>367</v>
      </c>
      <c r="C6982" s="343" t="s">
        <v>138</v>
      </c>
      <c r="D6982" s="344">
        <v>1360</v>
      </c>
      <c r="E6982" s="502">
        <v>0</v>
      </c>
      <c r="F6982" s="499"/>
      <c r="G6982" s="344">
        <v>0</v>
      </c>
    </row>
    <row r="6983" spans="1:7" hidden="1" x14ac:dyDescent="0.25">
      <c r="A6983" s="345" t="s">
        <v>3488</v>
      </c>
      <c r="B6983" s="345" t="s">
        <v>300</v>
      </c>
      <c r="C6983" s="346" t="s">
        <v>87</v>
      </c>
      <c r="D6983" s="347">
        <v>1360</v>
      </c>
      <c r="E6983" s="503">
        <v>0</v>
      </c>
      <c r="F6983" s="499"/>
      <c r="G6983" s="347">
        <v>0</v>
      </c>
    </row>
    <row r="6984" spans="1:7" hidden="1" x14ac:dyDescent="0.25">
      <c r="A6984" s="342" t="s">
        <v>324</v>
      </c>
      <c r="B6984" s="342" t="s">
        <v>419</v>
      </c>
      <c r="C6984" s="343" t="s">
        <v>108</v>
      </c>
      <c r="D6984" s="344">
        <v>1140</v>
      </c>
      <c r="E6984" s="502">
        <v>150</v>
      </c>
      <c r="F6984" s="499"/>
      <c r="G6984" s="344">
        <v>13.157894736842104</v>
      </c>
    </row>
    <row r="6985" spans="1:7" hidden="1" x14ac:dyDescent="0.25">
      <c r="A6985" s="345" t="s">
        <v>3489</v>
      </c>
      <c r="B6985" s="345" t="s">
        <v>316</v>
      </c>
      <c r="C6985" s="346" t="s">
        <v>421</v>
      </c>
      <c r="D6985" s="347">
        <v>1140</v>
      </c>
      <c r="E6985" s="503">
        <v>0</v>
      </c>
      <c r="F6985" s="499"/>
      <c r="G6985" s="347">
        <v>0</v>
      </c>
    </row>
    <row r="6986" spans="1:7" hidden="1" x14ac:dyDescent="0.25">
      <c r="A6986" s="345" t="s">
        <v>3490</v>
      </c>
      <c r="B6986" s="345" t="s">
        <v>318</v>
      </c>
      <c r="C6986" s="346" t="s">
        <v>425</v>
      </c>
      <c r="D6986" s="347">
        <v>0</v>
      </c>
      <c r="E6986" s="503">
        <v>150</v>
      </c>
      <c r="F6986" s="499"/>
      <c r="G6986" s="347">
        <v>0</v>
      </c>
    </row>
    <row r="6987" spans="1:7" hidden="1" x14ac:dyDescent="0.25">
      <c r="A6987" s="342" t="s">
        <v>324</v>
      </c>
      <c r="B6987" s="342" t="s">
        <v>401</v>
      </c>
      <c r="C6987" s="343" t="s">
        <v>104</v>
      </c>
      <c r="D6987" s="344">
        <v>1100</v>
      </c>
      <c r="E6987" s="502">
        <v>0</v>
      </c>
      <c r="F6987" s="499"/>
      <c r="G6987" s="344">
        <v>0</v>
      </c>
    </row>
    <row r="6988" spans="1:7" hidden="1" x14ac:dyDescent="0.25">
      <c r="A6988" s="345" t="s">
        <v>3491</v>
      </c>
      <c r="B6988" s="345" t="s">
        <v>294</v>
      </c>
      <c r="C6988" s="346" t="s">
        <v>101</v>
      </c>
      <c r="D6988" s="347">
        <v>1100</v>
      </c>
      <c r="E6988" s="503">
        <v>0</v>
      </c>
      <c r="F6988" s="499"/>
      <c r="G6988" s="347">
        <v>0</v>
      </c>
    </row>
    <row r="6989" spans="1:7" hidden="1" x14ac:dyDescent="0.25">
      <c r="A6989" s="342" t="s">
        <v>324</v>
      </c>
      <c r="B6989" s="342" t="s">
        <v>447</v>
      </c>
      <c r="C6989" s="343" t="s">
        <v>164</v>
      </c>
      <c r="D6989" s="344">
        <v>400</v>
      </c>
      <c r="E6989" s="502">
        <v>0</v>
      </c>
      <c r="F6989" s="499"/>
      <c r="G6989" s="344">
        <v>0</v>
      </c>
    </row>
    <row r="6990" spans="1:7" hidden="1" x14ac:dyDescent="0.25">
      <c r="A6990" s="342" t="s">
        <v>324</v>
      </c>
      <c r="B6990" s="342" t="s">
        <v>448</v>
      </c>
      <c r="C6990" s="343" t="s">
        <v>190</v>
      </c>
      <c r="D6990" s="344">
        <v>400</v>
      </c>
      <c r="E6990" s="502">
        <v>0</v>
      </c>
      <c r="F6990" s="499"/>
      <c r="G6990" s="344">
        <v>0</v>
      </c>
    </row>
    <row r="6991" spans="1:7" hidden="1" x14ac:dyDescent="0.25">
      <c r="A6991" s="345" t="s">
        <v>3492</v>
      </c>
      <c r="B6991" s="345" t="s">
        <v>305</v>
      </c>
      <c r="C6991" s="346" t="s">
        <v>166</v>
      </c>
      <c r="D6991" s="347">
        <v>400</v>
      </c>
      <c r="E6991" s="503">
        <v>0</v>
      </c>
      <c r="F6991" s="499"/>
      <c r="G6991" s="347">
        <v>0</v>
      </c>
    </row>
    <row r="6992" spans="1:7" hidden="1" x14ac:dyDescent="0.25">
      <c r="A6992" s="339" t="s">
        <v>324</v>
      </c>
      <c r="B6992" s="339" t="s">
        <v>1163</v>
      </c>
      <c r="C6992" s="340" t="s">
        <v>26</v>
      </c>
      <c r="D6992" s="341">
        <v>400</v>
      </c>
      <c r="E6992" s="506">
        <v>61.02</v>
      </c>
      <c r="F6992" s="499"/>
      <c r="G6992" s="341">
        <v>15.255000000000001</v>
      </c>
    </row>
    <row r="6993" spans="1:7" hidden="1" x14ac:dyDescent="0.25">
      <c r="A6993" s="342" t="s">
        <v>324</v>
      </c>
      <c r="B6993" s="342" t="s">
        <v>1164</v>
      </c>
      <c r="C6993" s="343" t="s">
        <v>1165</v>
      </c>
      <c r="D6993" s="344">
        <v>400</v>
      </c>
      <c r="E6993" s="502">
        <v>61.02</v>
      </c>
      <c r="F6993" s="499"/>
      <c r="G6993" s="344">
        <v>15.255000000000001</v>
      </c>
    </row>
    <row r="6994" spans="1:7" hidden="1" x14ac:dyDescent="0.25">
      <c r="A6994" s="342" t="s">
        <v>324</v>
      </c>
      <c r="B6994" s="342" t="s">
        <v>2576</v>
      </c>
      <c r="C6994" s="343" t="s">
        <v>171</v>
      </c>
      <c r="D6994" s="344">
        <v>400</v>
      </c>
      <c r="E6994" s="502">
        <v>61.02</v>
      </c>
      <c r="F6994" s="499"/>
      <c r="G6994" s="344">
        <v>15.255000000000001</v>
      </c>
    </row>
    <row r="6995" spans="1:7" hidden="1" x14ac:dyDescent="0.25">
      <c r="A6995" s="345" t="s">
        <v>3493</v>
      </c>
      <c r="B6995" s="345" t="s">
        <v>306</v>
      </c>
      <c r="C6995" s="346" t="s">
        <v>173</v>
      </c>
      <c r="D6995" s="347">
        <v>400</v>
      </c>
      <c r="E6995" s="503">
        <v>61.02</v>
      </c>
      <c r="F6995" s="499"/>
      <c r="G6995" s="347">
        <v>15.255000000000001</v>
      </c>
    </row>
    <row r="6996" spans="1:7" hidden="1" x14ac:dyDescent="0.25">
      <c r="A6996" s="336" t="s">
        <v>352</v>
      </c>
      <c r="B6996" s="336" t="s">
        <v>1056</v>
      </c>
      <c r="C6996" s="337" t="s">
        <v>1057</v>
      </c>
      <c r="D6996" s="338">
        <v>33000</v>
      </c>
      <c r="E6996" s="498">
        <v>13694.64</v>
      </c>
      <c r="F6996" s="499"/>
      <c r="G6996" s="338">
        <v>41.498909090909088</v>
      </c>
    </row>
    <row r="6997" spans="1:7" hidden="1" x14ac:dyDescent="0.25">
      <c r="A6997" s="339" t="s">
        <v>324</v>
      </c>
      <c r="B6997" s="339" t="s">
        <v>354</v>
      </c>
      <c r="C6997" s="340" t="s">
        <v>24</v>
      </c>
      <c r="D6997" s="341">
        <v>33000</v>
      </c>
      <c r="E6997" s="506">
        <v>13694.64</v>
      </c>
      <c r="F6997" s="499"/>
      <c r="G6997" s="341">
        <v>41.498909090909088</v>
      </c>
    </row>
    <row r="6998" spans="1:7" hidden="1" x14ac:dyDescent="0.25">
      <c r="A6998" s="342" t="s">
        <v>324</v>
      </c>
      <c r="B6998" s="342" t="s">
        <v>366</v>
      </c>
      <c r="C6998" s="343" t="s">
        <v>38</v>
      </c>
      <c r="D6998" s="344">
        <v>33000</v>
      </c>
      <c r="E6998" s="502">
        <v>13694.64</v>
      </c>
      <c r="F6998" s="499"/>
      <c r="G6998" s="344">
        <v>41.498909090909088</v>
      </c>
    </row>
    <row r="6999" spans="1:7" hidden="1" x14ac:dyDescent="0.25">
      <c r="A6999" s="342" t="s">
        <v>324</v>
      </c>
      <c r="B6999" s="342" t="s">
        <v>367</v>
      </c>
      <c r="C6999" s="343" t="s">
        <v>138</v>
      </c>
      <c r="D6999" s="344">
        <v>30000</v>
      </c>
      <c r="E6999" s="502">
        <v>0</v>
      </c>
      <c r="F6999" s="499"/>
      <c r="G6999" s="344">
        <v>0</v>
      </c>
    </row>
    <row r="7000" spans="1:7" hidden="1" x14ac:dyDescent="0.25">
      <c r="A7000" s="345" t="s">
        <v>3494</v>
      </c>
      <c r="B7000" s="345" t="s">
        <v>300</v>
      </c>
      <c r="C7000" s="346" t="s">
        <v>87</v>
      </c>
      <c r="D7000" s="347">
        <v>30000</v>
      </c>
      <c r="E7000" s="503">
        <v>0</v>
      </c>
      <c r="F7000" s="499"/>
      <c r="G7000" s="347">
        <v>0</v>
      </c>
    </row>
    <row r="7001" spans="1:7" hidden="1" x14ac:dyDescent="0.25">
      <c r="A7001" s="342" t="s">
        <v>324</v>
      </c>
      <c r="B7001" s="342" t="s">
        <v>419</v>
      </c>
      <c r="C7001" s="343" t="s">
        <v>108</v>
      </c>
      <c r="D7001" s="344">
        <v>2000</v>
      </c>
      <c r="E7001" s="502">
        <v>7018.59</v>
      </c>
      <c r="F7001" s="499"/>
      <c r="G7001" s="344">
        <v>350.92950000000002</v>
      </c>
    </row>
    <row r="7002" spans="1:7" hidden="1" x14ac:dyDescent="0.25">
      <c r="A7002" s="345" t="s">
        <v>3495</v>
      </c>
      <c r="B7002" s="345" t="s">
        <v>316</v>
      </c>
      <c r="C7002" s="346" t="s">
        <v>421</v>
      </c>
      <c r="D7002" s="347">
        <v>2000</v>
      </c>
      <c r="E7002" s="503">
        <v>7018.59</v>
      </c>
      <c r="F7002" s="499"/>
      <c r="G7002" s="347">
        <v>350.92950000000002</v>
      </c>
    </row>
    <row r="7003" spans="1:7" hidden="1" x14ac:dyDescent="0.25">
      <c r="A7003" s="342" t="s">
        <v>324</v>
      </c>
      <c r="B7003" s="342" t="s">
        <v>401</v>
      </c>
      <c r="C7003" s="343" t="s">
        <v>104</v>
      </c>
      <c r="D7003" s="344">
        <v>1000</v>
      </c>
      <c r="E7003" s="502">
        <v>6676.05</v>
      </c>
      <c r="F7003" s="499"/>
      <c r="G7003" s="344">
        <v>667.60500000000002</v>
      </c>
    </row>
    <row r="7004" spans="1:7" hidden="1" x14ac:dyDescent="0.25">
      <c r="A7004" s="345" t="s">
        <v>3496</v>
      </c>
      <c r="B7004" s="345" t="s">
        <v>296</v>
      </c>
      <c r="C7004" s="346" t="s">
        <v>104</v>
      </c>
      <c r="D7004" s="347">
        <v>1000</v>
      </c>
      <c r="E7004" s="503">
        <v>6676.05</v>
      </c>
      <c r="F7004" s="499"/>
      <c r="G7004" s="347">
        <v>667.60500000000002</v>
      </c>
    </row>
    <row r="7005" spans="1:7" hidden="1" x14ac:dyDescent="0.25">
      <c r="A7005" s="333" t="s">
        <v>349</v>
      </c>
      <c r="B7005" s="333" t="s">
        <v>3497</v>
      </c>
      <c r="C7005" s="334" t="s">
        <v>3498</v>
      </c>
      <c r="D7005" s="335">
        <v>18824.95</v>
      </c>
      <c r="E7005" s="505">
        <v>0</v>
      </c>
      <c r="F7005" s="499"/>
      <c r="G7005" s="335">
        <v>0</v>
      </c>
    </row>
    <row r="7006" spans="1:7" hidden="1" x14ac:dyDescent="0.25">
      <c r="A7006" s="336" t="s">
        <v>352</v>
      </c>
      <c r="B7006" s="336" t="s">
        <v>634</v>
      </c>
      <c r="C7006" s="337" t="s">
        <v>635</v>
      </c>
      <c r="D7006" s="338">
        <v>0</v>
      </c>
      <c r="E7006" s="498">
        <v>0</v>
      </c>
      <c r="F7006" s="499"/>
      <c r="G7006" s="338">
        <v>0</v>
      </c>
    </row>
    <row r="7007" spans="1:7" hidden="1" x14ac:dyDescent="0.25">
      <c r="A7007" s="339" t="s">
        <v>324</v>
      </c>
      <c r="B7007" s="339" t="s">
        <v>354</v>
      </c>
      <c r="C7007" s="340" t="s">
        <v>24</v>
      </c>
      <c r="D7007" s="341">
        <v>0</v>
      </c>
      <c r="E7007" s="506">
        <v>0</v>
      </c>
      <c r="F7007" s="499"/>
      <c r="G7007" s="341">
        <v>0</v>
      </c>
    </row>
    <row r="7008" spans="1:7" hidden="1" x14ac:dyDescent="0.25">
      <c r="A7008" s="342" t="s">
        <v>324</v>
      </c>
      <c r="B7008" s="342" t="s">
        <v>366</v>
      </c>
      <c r="C7008" s="343" t="s">
        <v>38</v>
      </c>
      <c r="D7008" s="344">
        <v>0</v>
      </c>
      <c r="E7008" s="502">
        <v>0</v>
      </c>
      <c r="F7008" s="499"/>
      <c r="G7008" s="344">
        <v>0</v>
      </c>
    </row>
    <row r="7009" spans="1:7" hidden="1" x14ac:dyDescent="0.25">
      <c r="A7009" s="342" t="s">
        <v>324</v>
      </c>
      <c r="B7009" s="342" t="s">
        <v>419</v>
      </c>
      <c r="C7009" s="343" t="s">
        <v>108</v>
      </c>
      <c r="D7009" s="344">
        <v>0</v>
      </c>
      <c r="E7009" s="502">
        <v>0</v>
      </c>
      <c r="F7009" s="499"/>
      <c r="G7009" s="344">
        <v>0</v>
      </c>
    </row>
    <row r="7010" spans="1:7" hidden="1" x14ac:dyDescent="0.25">
      <c r="A7010" s="345" t="s">
        <v>3499</v>
      </c>
      <c r="B7010" s="345" t="s">
        <v>427</v>
      </c>
      <c r="C7010" s="346" t="s">
        <v>428</v>
      </c>
      <c r="D7010" s="347">
        <v>0</v>
      </c>
      <c r="E7010" s="503">
        <v>0</v>
      </c>
      <c r="F7010" s="499"/>
      <c r="G7010" s="347">
        <v>0</v>
      </c>
    </row>
    <row r="7011" spans="1:7" hidden="1" x14ac:dyDescent="0.25">
      <c r="A7011" s="342" t="s">
        <v>324</v>
      </c>
      <c r="B7011" s="342" t="s">
        <v>401</v>
      </c>
      <c r="C7011" s="343" t="s">
        <v>104</v>
      </c>
      <c r="D7011" s="344">
        <v>0</v>
      </c>
      <c r="E7011" s="502">
        <v>0</v>
      </c>
      <c r="F7011" s="499"/>
      <c r="G7011" s="344">
        <v>0</v>
      </c>
    </row>
    <row r="7012" spans="1:7" hidden="1" x14ac:dyDescent="0.25">
      <c r="A7012" s="345" t="s">
        <v>3500</v>
      </c>
      <c r="B7012" s="345" t="s">
        <v>296</v>
      </c>
      <c r="C7012" s="346" t="s">
        <v>104</v>
      </c>
      <c r="D7012" s="347">
        <v>0</v>
      </c>
      <c r="E7012" s="503">
        <v>0</v>
      </c>
      <c r="F7012" s="499"/>
      <c r="G7012" s="347">
        <v>0</v>
      </c>
    </row>
    <row r="7013" spans="1:7" hidden="1" x14ac:dyDescent="0.25">
      <c r="A7013" s="336" t="s">
        <v>352</v>
      </c>
      <c r="B7013" s="336" t="s">
        <v>1056</v>
      </c>
      <c r="C7013" s="337" t="s">
        <v>1057</v>
      </c>
      <c r="D7013" s="338">
        <v>18824.95</v>
      </c>
      <c r="E7013" s="498">
        <v>0</v>
      </c>
      <c r="F7013" s="499"/>
      <c r="G7013" s="338">
        <v>0</v>
      </c>
    </row>
    <row r="7014" spans="1:7" hidden="1" x14ac:dyDescent="0.25">
      <c r="A7014" s="339" t="s">
        <v>324</v>
      </c>
      <c r="B7014" s="339" t="s">
        <v>354</v>
      </c>
      <c r="C7014" s="340" t="s">
        <v>24</v>
      </c>
      <c r="D7014" s="341">
        <v>18824.95</v>
      </c>
      <c r="E7014" s="506">
        <v>0</v>
      </c>
      <c r="F7014" s="499"/>
      <c r="G7014" s="341">
        <v>0</v>
      </c>
    </row>
    <row r="7015" spans="1:7" hidden="1" x14ac:dyDescent="0.25">
      <c r="A7015" s="342" t="s">
        <v>324</v>
      </c>
      <c r="B7015" s="342" t="s">
        <v>366</v>
      </c>
      <c r="C7015" s="343" t="s">
        <v>38</v>
      </c>
      <c r="D7015" s="344">
        <v>18824.95</v>
      </c>
      <c r="E7015" s="502">
        <v>0</v>
      </c>
      <c r="F7015" s="499"/>
      <c r="G7015" s="344">
        <v>0</v>
      </c>
    </row>
    <row r="7016" spans="1:7" hidden="1" x14ac:dyDescent="0.25">
      <c r="A7016" s="342" t="s">
        <v>324</v>
      </c>
      <c r="B7016" s="342" t="s">
        <v>401</v>
      </c>
      <c r="C7016" s="343" t="s">
        <v>104</v>
      </c>
      <c r="D7016" s="344">
        <v>18824.95</v>
      </c>
      <c r="E7016" s="502">
        <v>0</v>
      </c>
      <c r="F7016" s="499"/>
      <c r="G7016" s="344">
        <v>0</v>
      </c>
    </row>
    <row r="7017" spans="1:7" hidden="1" x14ac:dyDescent="0.25">
      <c r="A7017" s="345" t="s">
        <v>3501</v>
      </c>
      <c r="B7017" s="345" t="s">
        <v>296</v>
      </c>
      <c r="C7017" s="346" t="s">
        <v>104</v>
      </c>
      <c r="D7017" s="347">
        <v>18824.95</v>
      </c>
      <c r="E7017" s="503">
        <v>0</v>
      </c>
      <c r="F7017" s="499"/>
      <c r="G7017" s="347">
        <v>0</v>
      </c>
    </row>
    <row r="7018" spans="1:7" hidden="1" x14ac:dyDescent="0.25">
      <c r="A7018" s="330" t="s">
        <v>349</v>
      </c>
      <c r="B7018" s="330" t="s">
        <v>3502</v>
      </c>
      <c r="C7018" s="331" t="s">
        <v>3503</v>
      </c>
      <c r="D7018" s="332">
        <v>78396</v>
      </c>
      <c r="E7018" s="504">
        <v>48720.18</v>
      </c>
      <c r="F7018" s="499"/>
      <c r="G7018" s="332">
        <v>62.146257462115415</v>
      </c>
    </row>
    <row r="7019" spans="1:7" hidden="1" x14ac:dyDescent="0.25">
      <c r="A7019" s="333" t="s">
        <v>349</v>
      </c>
      <c r="B7019" s="333" t="s">
        <v>3504</v>
      </c>
      <c r="C7019" s="334" t="s">
        <v>3505</v>
      </c>
      <c r="D7019" s="335">
        <v>78396</v>
      </c>
      <c r="E7019" s="505">
        <v>48720.18</v>
      </c>
      <c r="F7019" s="499"/>
      <c r="G7019" s="335">
        <v>62.146257462115415</v>
      </c>
    </row>
    <row r="7020" spans="1:7" hidden="1" x14ac:dyDescent="0.25">
      <c r="A7020" s="336" t="s">
        <v>352</v>
      </c>
      <c r="B7020" s="336" t="s">
        <v>569</v>
      </c>
      <c r="C7020" s="337" t="s">
        <v>570</v>
      </c>
      <c r="D7020" s="338">
        <v>18000</v>
      </c>
      <c r="E7020" s="498">
        <v>6121.16</v>
      </c>
      <c r="F7020" s="499"/>
      <c r="G7020" s="338">
        <v>34.006444444444448</v>
      </c>
    </row>
    <row r="7021" spans="1:7" hidden="1" x14ac:dyDescent="0.25">
      <c r="A7021" s="339" t="s">
        <v>324</v>
      </c>
      <c r="B7021" s="339" t="s">
        <v>354</v>
      </c>
      <c r="C7021" s="340" t="s">
        <v>24</v>
      </c>
      <c r="D7021" s="341">
        <v>18000</v>
      </c>
      <c r="E7021" s="506">
        <v>6121.16</v>
      </c>
      <c r="F7021" s="499"/>
      <c r="G7021" s="341">
        <v>34.006444444444448</v>
      </c>
    </row>
    <row r="7022" spans="1:7" hidden="1" x14ac:dyDescent="0.25">
      <c r="A7022" s="342" t="s">
        <v>324</v>
      </c>
      <c r="B7022" s="342" t="s">
        <v>366</v>
      </c>
      <c r="C7022" s="343" t="s">
        <v>38</v>
      </c>
      <c r="D7022" s="344">
        <v>18000</v>
      </c>
      <c r="E7022" s="502">
        <v>6121.16</v>
      </c>
      <c r="F7022" s="499"/>
      <c r="G7022" s="344">
        <v>34.006444444444448</v>
      </c>
    </row>
    <row r="7023" spans="1:7" hidden="1" x14ac:dyDescent="0.25">
      <c r="A7023" s="342" t="s">
        <v>324</v>
      </c>
      <c r="B7023" s="342" t="s">
        <v>419</v>
      </c>
      <c r="C7023" s="343" t="s">
        <v>108</v>
      </c>
      <c r="D7023" s="344">
        <v>8000</v>
      </c>
      <c r="E7023" s="502">
        <v>4119.3900000000003</v>
      </c>
      <c r="F7023" s="499"/>
      <c r="G7023" s="344">
        <v>51.492375000000003</v>
      </c>
    </row>
    <row r="7024" spans="1:7" hidden="1" x14ac:dyDescent="0.25">
      <c r="A7024" s="345" t="s">
        <v>3506</v>
      </c>
      <c r="B7024" s="345" t="s">
        <v>303</v>
      </c>
      <c r="C7024" s="346" t="s">
        <v>975</v>
      </c>
      <c r="D7024" s="347">
        <v>5000</v>
      </c>
      <c r="E7024" s="503">
        <v>4119.3900000000003</v>
      </c>
      <c r="F7024" s="499"/>
      <c r="G7024" s="347">
        <v>82.387799999999999</v>
      </c>
    </row>
    <row r="7025" spans="1:7" hidden="1" x14ac:dyDescent="0.25">
      <c r="A7025" s="345" t="s">
        <v>3507</v>
      </c>
      <c r="B7025" s="345" t="s">
        <v>318</v>
      </c>
      <c r="C7025" s="346" t="s">
        <v>425</v>
      </c>
      <c r="D7025" s="347">
        <v>3000</v>
      </c>
      <c r="E7025" s="503">
        <v>0</v>
      </c>
      <c r="F7025" s="499"/>
      <c r="G7025" s="347">
        <v>0</v>
      </c>
    </row>
    <row r="7026" spans="1:7" hidden="1" x14ac:dyDescent="0.25">
      <c r="A7026" s="342" t="s">
        <v>324</v>
      </c>
      <c r="B7026" s="342" t="s">
        <v>429</v>
      </c>
      <c r="C7026" s="343" t="s">
        <v>110</v>
      </c>
      <c r="D7026" s="344">
        <v>10000</v>
      </c>
      <c r="E7026" s="502">
        <v>2001.77</v>
      </c>
      <c r="F7026" s="499"/>
      <c r="G7026" s="344">
        <v>20.017700000000001</v>
      </c>
    </row>
    <row r="7027" spans="1:7" hidden="1" x14ac:dyDescent="0.25">
      <c r="A7027" s="345" t="s">
        <v>3508</v>
      </c>
      <c r="B7027" s="345" t="s">
        <v>304</v>
      </c>
      <c r="C7027" s="346" t="s">
        <v>1083</v>
      </c>
      <c r="D7027" s="347">
        <v>5000</v>
      </c>
      <c r="E7027" s="503">
        <v>120.74</v>
      </c>
      <c r="F7027" s="499"/>
      <c r="G7027" s="347">
        <v>2.4148000000000001</v>
      </c>
    </row>
    <row r="7028" spans="1:7" hidden="1" x14ac:dyDescent="0.25">
      <c r="A7028" s="345" t="s">
        <v>3509</v>
      </c>
      <c r="B7028" s="345" t="s">
        <v>433</v>
      </c>
      <c r="C7028" s="346" t="s">
        <v>95</v>
      </c>
      <c r="D7028" s="347">
        <v>5000</v>
      </c>
      <c r="E7028" s="503">
        <v>1881.03</v>
      </c>
      <c r="F7028" s="499"/>
      <c r="G7028" s="347">
        <v>37.620600000000003</v>
      </c>
    </row>
    <row r="7029" spans="1:7" hidden="1" x14ac:dyDescent="0.25">
      <c r="A7029" s="336" t="s">
        <v>352</v>
      </c>
      <c r="B7029" s="336" t="s">
        <v>591</v>
      </c>
      <c r="C7029" s="337" t="s">
        <v>592</v>
      </c>
      <c r="D7029" s="338">
        <v>58296</v>
      </c>
      <c r="E7029" s="498">
        <v>39967.75</v>
      </c>
      <c r="F7029" s="499"/>
      <c r="G7029" s="338">
        <v>68.560021270756138</v>
      </c>
    </row>
    <row r="7030" spans="1:7" hidden="1" x14ac:dyDescent="0.25">
      <c r="A7030" s="339" t="s">
        <v>324</v>
      </c>
      <c r="B7030" s="339" t="s">
        <v>354</v>
      </c>
      <c r="C7030" s="340" t="s">
        <v>24</v>
      </c>
      <c r="D7030" s="341">
        <v>30296</v>
      </c>
      <c r="E7030" s="506">
        <v>19409</v>
      </c>
      <c r="F7030" s="499"/>
      <c r="G7030" s="341">
        <v>64.064562978611036</v>
      </c>
    </row>
    <row r="7031" spans="1:7" hidden="1" x14ac:dyDescent="0.25">
      <c r="A7031" s="342" t="s">
        <v>324</v>
      </c>
      <c r="B7031" s="342" t="s">
        <v>366</v>
      </c>
      <c r="C7031" s="343" t="s">
        <v>38</v>
      </c>
      <c r="D7031" s="344">
        <v>30296</v>
      </c>
      <c r="E7031" s="502">
        <v>19409</v>
      </c>
      <c r="F7031" s="499"/>
      <c r="G7031" s="344">
        <v>64.064562978611036</v>
      </c>
    </row>
    <row r="7032" spans="1:7" hidden="1" x14ac:dyDescent="0.25">
      <c r="A7032" s="342" t="s">
        <v>324</v>
      </c>
      <c r="B7032" s="342" t="s">
        <v>419</v>
      </c>
      <c r="C7032" s="343" t="s">
        <v>108</v>
      </c>
      <c r="D7032" s="344">
        <v>3000</v>
      </c>
      <c r="E7032" s="502">
        <v>196.6</v>
      </c>
      <c r="F7032" s="499"/>
      <c r="G7032" s="344">
        <v>6.5533333333333337</v>
      </c>
    </row>
    <row r="7033" spans="1:7" hidden="1" x14ac:dyDescent="0.25">
      <c r="A7033" s="345" t="s">
        <v>3510</v>
      </c>
      <c r="B7033" s="345" t="s">
        <v>423</v>
      </c>
      <c r="C7033" s="346" t="s">
        <v>90</v>
      </c>
      <c r="D7033" s="347">
        <v>1000</v>
      </c>
      <c r="E7033" s="503">
        <v>196.6</v>
      </c>
      <c r="F7033" s="499"/>
      <c r="G7033" s="347">
        <v>19.66</v>
      </c>
    </row>
    <row r="7034" spans="1:7" hidden="1" x14ac:dyDescent="0.25">
      <c r="A7034" s="345" t="s">
        <v>3511</v>
      </c>
      <c r="B7034" s="345" t="s">
        <v>318</v>
      </c>
      <c r="C7034" s="346" t="s">
        <v>425</v>
      </c>
      <c r="D7034" s="347">
        <v>2000</v>
      </c>
      <c r="E7034" s="503">
        <v>0</v>
      </c>
      <c r="F7034" s="499"/>
      <c r="G7034" s="347">
        <v>0</v>
      </c>
    </row>
    <row r="7035" spans="1:7" hidden="1" x14ac:dyDescent="0.25">
      <c r="A7035" s="342" t="s">
        <v>324</v>
      </c>
      <c r="B7035" s="342" t="s">
        <v>429</v>
      </c>
      <c r="C7035" s="343" t="s">
        <v>110</v>
      </c>
      <c r="D7035" s="344">
        <v>11800</v>
      </c>
      <c r="E7035" s="502">
        <v>19212.400000000001</v>
      </c>
      <c r="F7035" s="499"/>
      <c r="G7035" s="344">
        <v>162.81694915254238</v>
      </c>
    </row>
    <row r="7036" spans="1:7" hidden="1" x14ac:dyDescent="0.25">
      <c r="A7036" s="345" t="s">
        <v>3512</v>
      </c>
      <c r="B7036" s="345" t="s">
        <v>463</v>
      </c>
      <c r="C7036" s="346" t="s">
        <v>94</v>
      </c>
      <c r="D7036" s="347">
        <v>0</v>
      </c>
      <c r="E7036" s="503">
        <v>0</v>
      </c>
      <c r="F7036" s="499"/>
      <c r="G7036" s="347">
        <v>0</v>
      </c>
    </row>
    <row r="7037" spans="1:7" hidden="1" x14ac:dyDescent="0.25">
      <c r="A7037" s="345" t="s">
        <v>3513</v>
      </c>
      <c r="B7037" s="345" t="s">
        <v>433</v>
      </c>
      <c r="C7037" s="346" t="s">
        <v>95</v>
      </c>
      <c r="D7037" s="347">
        <v>11800</v>
      </c>
      <c r="E7037" s="503">
        <v>19212.400000000001</v>
      </c>
      <c r="F7037" s="499"/>
      <c r="G7037" s="347">
        <v>162.81694915254238</v>
      </c>
    </row>
    <row r="7038" spans="1:7" hidden="1" x14ac:dyDescent="0.25">
      <c r="A7038" s="342" t="s">
        <v>324</v>
      </c>
      <c r="B7038" s="342" t="s">
        <v>401</v>
      </c>
      <c r="C7038" s="343" t="s">
        <v>104</v>
      </c>
      <c r="D7038" s="344">
        <v>15496</v>
      </c>
      <c r="E7038" s="502">
        <v>0</v>
      </c>
      <c r="F7038" s="499"/>
      <c r="G7038" s="344">
        <v>0</v>
      </c>
    </row>
    <row r="7039" spans="1:7" hidden="1" x14ac:dyDescent="0.25">
      <c r="A7039" s="345" t="s">
        <v>3514</v>
      </c>
      <c r="B7039" s="345" t="s">
        <v>296</v>
      </c>
      <c r="C7039" s="346" t="s">
        <v>104</v>
      </c>
      <c r="D7039" s="347">
        <v>15496</v>
      </c>
      <c r="E7039" s="503">
        <v>0</v>
      </c>
      <c r="F7039" s="499"/>
      <c r="G7039" s="347">
        <v>0</v>
      </c>
    </row>
    <row r="7040" spans="1:7" hidden="1" x14ac:dyDescent="0.25">
      <c r="A7040" s="339" t="s">
        <v>324</v>
      </c>
      <c r="B7040" s="339" t="s">
        <v>1163</v>
      </c>
      <c r="C7040" s="340" t="s">
        <v>26</v>
      </c>
      <c r="D7040" s="341">
        <v>28000</v>
      </c>
      <c r="E7040" s="506">
        <v>20558.75</v>
      </c>
      <c r="F7040" s="499"/>
      <c r="G7040" s="341">
        <v>73.424107142857139</v>
      </c>
    </row>
    <row r="7041" spans="1:7" hidden="1" x14ac:dyDescent="0.25">
      <c r="A7041" s="342" t="s">
        <v>324</v>
      </c>
      <c r="B7041" s="342" t="s">
        <v>1164</v>
      </c>
      <c r="C7041" s="343" t="s">
        <v>1165</v>
      </c>
      <c r="D7041" s="344">
        <v>28000</v>
      </c>
      <c r="E7041" s="502">
        <v>20558.75</v>
      </c>
      <c r="F7041" s="499"/>
      <c r="G7041" s="344">
        <v>73.424107142857139</v>
      </c>
    </row>
    <row r="7042" spans="1:7" hidden="1" x14ac:dyDescent="0.25">
      <c r="A7042" s="342" t="s">
        <v>324</v>
      </c>
      <c r="B7042" s="342" t="s">
        <v>2576</v>
      </c>
      <c r="C7042" s="343" t="s">
        <v>171</v>
      </c>
      <c r="D7042" s="344">
        <v>28000</v>
      </c>
      <c r="E7042" s="502">
        <v>20558.75</v>
      </c>
      <c r="F7042" s="499"/>
      <c r="G7042" s="344">
        <v>73.424107142857139</v>
      </c>
    </row>
    <row r="7043" spans="1:7" hidden="1" x14ac:dyDescent="0.25">
      <c r="A7043" s="345" t="s">
        <v>3515</v>
      </c>
      <c r="B7043" s="345" t="s">
        <v>306</v>
      </c>
      <c r="C7043" s="346" t="s">
        <v>173</v>
      </c>
      <c r="D7043" s="347">
        <v>28000</v>
      </c>
      <c r="E7043" s="503">
        <v>20558.75</v>
      </c>
      <c r="F7043" s="499"/>
      <c r="G7043" s="347">
        <v>73.424107142857139</v>
      </c>
    </row>
    <row r="7044" spans="1:7" hidden="1" x14ac:dyDescent="0.25">
      <c r="A7044" s="336" t="s">
        <v>352</v>
      </c>
      <c r="B7044" s="336" t="s">
        <v>836</v>
      </c>
      <c r="C7044" s="337" t="s">
        <v>837</v>
      </c>
      <c r="D7044" s="338">
        <v>100</v>
      </c>
      <c r="E7044" s="498">
        <v>715.43</v>
      </c>
      <c r="F7044" s="499"/>
      <c r="G7044" s="338">
        <v>715.43</v>
      </c>
    </row>
    <row r="7045" spans="1:7" hidden="1" x14ac:dyDescent="0.25">
      <c r="A7045" s="339" t="s">
        <v>324</v>
      </c>
      <c r="B7045" s="339" t="s">
        <v>354</v>
      </c>
      <c r="C7045" s="340" t="s">
        <v>24</v>
      </c>
      <c r="D7045" s="341">
        <v>100</v>
      </c>
      <c r="E7045" s="506">
        <v>715.43</v>
      </c>
      <c r="F7045" s="499"/>
      <c r="G7045" s="341">
        <v>715.43</v>
      </c>
    </row>
    <row r="7046" spans="1:7" hidden="1" x14ac:dyDescent="0.25">
      <c r="A7046" s="342" t="s">
        <v>324</v>
      </c>
      <c r="B7046" s="342" t="s">
        <v>447</v>
      </c>
      <c r="C7046" s="343" t="s">
        <v>164</v>
      </c>
      <c r="D7046" s="344">
        <v>100</v>
      </c>
      <c r="E7046" s="502">
        <v>715.43</v>
      </c>
      <c r="F7046" s="499"/>
      <c r="G7046" s="344">
        <v>715.43</v>
      </c>
    </row>
    <row r="7047" spans="1:7" hidden="1" x14ac:dyDescent="0.25">
      <c r="A7047" s="342" t="s">
        <v>324</v>
      </c>
      <c r="B7047" s="342" t="s">
        <v>448</v>
      </c>
      <c r="C7047" s="343" t="s">
        <v>190</v>
      </c>
      <c r="D7047" s="344">
        <v>100</v>
      </c>
      <c r="E7047" s="502">
        <v>715.43</v>
      </c>
      <c r="F7047" s="499"/>
      <c r="G7047" s="344">
        <v>715.43</v>
      </c>
    </row>
    <row r="7048" spans="1:7" hidden="1" x14ac:dyDescent="0.25">
      <c r="A7048" s="345" t="s">
        <v>3516</v>
      </c>
      <c r="B7048" s="345" t="s">
        <v>305</v>
      </c>
      <c r="C7048" s="346" t="s">
        <v>166</v>
      </c>
      <c r="D7048" s="347">
        <v>100</v>
      </c>
      <c r="E7048" s="503">
        <v>715.43</v>
      </c>
      <c r="F7048" s="499"/>
      <c r="G7048" s="347">
        <v>715.43</v>
      </c>
    </row>
    <row r="7049" spans="1:7" hidden="1" x14ac:dyDescent="0.25">
      <c r="A7049" s="336" t="s">
        <v>352</v>
      </c>
      <c r="B7049" s="336" t="s">
        <v>877</v>
      </c>
      <c r="C7049" s="337" t="s">
        <v>878</v>
      </c>
      <c r="D7049" s="338">
        <v>2000</v>
      </c>
      <c r="E7049" s="498">
        <v>1915.84</v>
      </c>
      <c r="F7049" s="499"/>
      <c r="G7049" s="338">
        <v>95.792000000000002</v>
      </c>
    </row>
    <row r="7050" spans="1:7" hidden="1" x14ac:dyDescent="0.25">
      <c r="A7050" s="339" t="s">
        <v>324</v>
      </c>
      <c r="B7050" s="339" t="s">
        <v>1163</v>
      </c>
      <c r="C7050" s="340" t="s">
        <v>26</v>
      </c>
      <c r="D7050" s="341">
        <v>2000</v>
      </c>
      <c r="E7050" s="506">
        <v>1915.84</v>
      </c>
      <c r="F7050" s="499"/>
      <c r="G7050" s="341">
        <v>95.792000000000002</v>
      </c>
    </row>
    <row r="7051" spans="1:7" hidden="1" x14ac:dyDescent="0.25">
      <c r="A7051" s="342" t="s">
        <v>324</v>
      </c>
      <c r="B7051" s="342" t="s">
        <v>1164</v>
      </c>
      <c r="C7051" s="343" t="s">
        <v>1165</v>
      </c>
      <c r="D7051" s="344">
        <v>2000</v>
      </c>
      <c r="E7051" s="502">
        <v>1915.84</v>
      </c>
      <c r="F7051" s="499"/>
      <c r="G7051" s="344">
        <v>95.792000000000002</v>
      </c>
    </row>
    <row r="7052" spans="1:7" hidden="1" x14ac:dyDescent="0.25">
      <c r="A7052" s="342" t="s">
        <v>324</v>
      </c>
      <c r="B7052" s="342" t="s">
        <v>2988</v>
      </c>
      <c r="C7052" s="343" t="s">
        <v>178</v>
      </c>
      <c r="D7052" s="344">
        <v>2000</v>
      </c>
      <c r="E7052" s="502">
        <v>1915.84</v>
      </c>
      <c r="F7052" s="499"/>
      <c r="G7052" s="344">
        <v>95.792000000000002</v>
      </c>
    </row>
    <row r="7053" spans="1:7" hidden="1" x14ac:dyDescent="0.25">
      <c r="A7053" s="345" t="s">
        <v>3517</v>
      </c>
      <c r="B7053" s="345" t="s">
        <v>309</v>
      </c>
      <c r="C7053" s="346" t="s">
        <v>2990</v>
      </c>
      <c r="D7053" s="347">
        <v>2000</v>
      </c>
      <c r="E7053" s="503">
        <v>1915.84</v>
      </c>
      <c r="F7053" s="499"/>
      <c r="G7053" s="347">
        <v>95.792000000000002</v>
      </c>
    </row>
    <row r="7054" spans="1:7" hidden="1" x14ac:dyDescent="0.25">
      <c r="A7054" s="327" t="s">
        <v>348</v>
      </c>
      <c r="B7054" s="327" t="s">
        <v>1080</v>
      </c>
      <c r="C7054" s="328" t="s">
        <v>180</v>
      </c>
      <c r="D7054" s="329">
        <v>230210891.59999999</v>
      </c>
      <c r="E7054" s="507">
        <v>233156130.99000001</v>
      </c>
      <c r="F7054" s="499"/>
      <c r="G7054" s="329">
        <v>101.27936578913801</v>
      </c>
    </row>
    <row r="7055" spans="1:7" hidden="1" x14ac:dyDescent="0.25">
      <c r="A7055" s="330" t="s">
        <v>349</v>
      </c>
      <c r="B7055" s="330" t="s">
        <v>2770</v>
      </c>
      <c r="C7055" s="331" t="s">
        <v>2771</v>
      </c>
      <c r="D7055" s="332">
        <v>49722</v>
      </c>
      <c r="E7055" s="504">
        <v>42478.77</v>
      </c>
      <c r="F7055" s="499"/>
      <c r="G7055" s="332">
        <v>85.432544949921564</v>
      </c>
    </row>
    <row r="7056" spans="1:7" hidden="1" x14ac:dyDescent="0.25">
      <c r="A7056" s="333" t="s">
        <v>349</v>
      </c>
      <c r="B7056" s="333" t="s">
        <v>63</v>
      </c>
      <c r="C7056" s="334" t="s">
        <v>2776</v>
      </c>
      <c r="D7056" s="335">
        <v>49722</v>
      </c>
      <c r="E7056" s="505">
        <v>42478.77</v>
      </c>
      <c r="F7056" s="499"/>
      <c r="G7056" s="335">
        <v>85.432544949921564</v>
      </c>
    </row>
    <row r="7057" spans="1:7" hidden="1" x14ac:dyDescent="0.25">
      <c r="A7057" s="336" t="s">
        <v>352</v>
      </c>
      <c r="B7057" s="336" t="s">
        <v>541</v>
      </c>
      <c r="C7057" s="337" t="s">
        <v>542</v>
      </c>
      <c r="D7057" s="338">
        <v>37900</v>
      </c>
      <c r="E7057" s="498">
        <v>33954.21</v>
      </c>
      <c r="F7057" s="499"/>
      <c r="G7057" s="338">
        <v>89.588944591029019</v>
      </c>
    </row>
    <row r="7058" spans="1:7" hidden="1" x14ac:dyDescent="0.25">
      <c r="A7058" s="339" t="s">
        <v>324</v>
      </c>
      <c r="B7058" s="339" t="s">
        <v>354</v>
      </c>
      <c r="C7058" s="340" t="s">
        <v>24</v>
      </c>
      <c r="D7058" s="341">
        <v>37900</v>
      </c>
      <c r="E7058" s="506">
        <v>33954.21</v>
      </c>
      <c r="F7058" s="499"/>
      <c r="G7058" s="341">
        <v>89.588944591029019</v>
      </c>
    </row>
    <row r="7059" spans="1:7" hidden="1" x14ac:dyDescent="0.25">
      <c r="A7059" s="342" t="s">
        <v>324</v>
      </c>
      <c r="B7059" s="342" t="s">
        <v>355</v>
      </c>
      <c r="C7059" s="343" t="s">
        <v>25</v>
      </c>
      <c r="D7059" s="344">
        <v>37900</v>
      </c>
      <c r="E7059" s="502">
        <v>33954.21</v>
      </c>
      <c r="F7059" s="499"/>
      <c r="G7059" s="344">
        <v>89.588944591029019</v>
      </c>
    </row>
    <row r="7060" spans="1:7" hidden="1" x14ac:dyDescent="0.25">
      <c r="A7060" s="342" t="s">
        <v>324</v>
      </c>
      <c r="B7060" s="342" t="s">
        <v>356</v>
      </c>
      <c r="C7060" s="343" t="s">
        <v>133</v>
      </c>
      <c r="D7060" s="344">
        <v>2500</v>
      </c>
      <c r="E7060" s="502">
        <v>2364.13</v>
      </c>
      <c r="F7060" s="499"/>
      <c r="G7060" s="344">
        <v>94.565200000000004</v>
      </c>
    </row>
    <row r="7061" spans="1:7" hidden="1" x14ac:dyDescent="0.25">
      <c r="A7061" s="345" t="s">
        <v>3518</v>
      </c>
      <c r="B7061" s="345" t="s">
        <v>297</v>
      </c>
      <c r="C7061" s="346" t="s">
        <v>134</v>
      </c>
      <c r="D7061" s="347">
        <v>2500</v>
      </c>
      <c r="E7061" s="503">
        <v>2364.13</v>
      </c>
      <c r="F7061" s="499"/>
      <c r="G7061" s="347">
        <v>94.565200000000004</v>
      </c>
    </row>
    <row r="7062" spans="1:7" hidden="1" x14ac:dyDescent="0.25">
      <c r="A7062" s="342" t="s">
        <v>324</v>
      </c>
      <c r="B7062" s="342" t="s">
        <v>361</v>
      </c>
      <c r="C7062" s="343" t="s">
        <v>135</v>
      </c>
      <c r="D7062" s="344">
        <v>35000</v>
      </c>
      <c r="E7062" s="502">
        <v>31200</v>
      </c>
      <c r="F7062" s="499"/>
      <c r="G7062" s="344">
        <v>89.142857142857139</v>
      </c>
    </row>
    <row r="7063" spans="1:7" hidden="1" x14ac:dyDescent="0.25">
      <c r="A7063" s="345" t="s">
        <v>3519</v>
      </c>
      <c r="B7063" s="345" t="s">
        <v>298</v>
      </c>
      <c r="C7063" s="346" t="s">
        <v>135</v>
      </c>
      <c r="D7063" s="347">
        <v>35000</v>
      </c>
      <c r="E7063" s="503">
        <v>31200</v>
      </c>
      <c r="F7063" s="499"/>
      <c r="G7063" s="347">
        <v>89.142857142857139</v>
      </c>
    </row>
    <row r="7064" spans="1:7" hidden="1" x14ac:dyDescent="0.25">
      <c r="A7064" s="342" t="s">
        <v>324</v>
      </c>
      <c r="B7064" s="342" t="s">
        <v>363</v>
      </c>
      <c r="C7064" s="343" t="s">
        <v>136</v>
      </c>
      <c r="D7064" s="344">
        <v>400</v>
      </c>
      <c r="E7064" s="502">
        <v>390.08</v>
      </c>
      <c r="F7064" s="499"/>
      <c r="G7064" s="344">
        <v>97.52</v>
      </c>
    </row>
    <row r="7065" spans="1:7" hidden="1" x14ac:dyDescent="0.25">
      <c r="A7065" s="345" t="s">
        <v>3520</v>
      </c>
      <c r="B7065" s="345" t="s">
        <v>299</v>
      </c>
      <c r="C7065" s="346" t="s">
        <v>365</v>
      </c>
      <c r="D7065" s="347">
        <v>400</v>
      </c>
      <c r="E7065" s="503">
        <v>390.08</v>
      </c>
      <c r="F7065" s="499"/>
      <c r="G7065" s="347">
        <v>97.52</v>
      </c>
    </row>
    <row r="7066" spans="1:7" hidden="1" x14ac:dyDescent="0.25">
      <c r="A7066" s="336" t="s">
        <v>352</v>
      </c>
      <c r="B7066" s="336" t="s">
        <v>591</v>
      </c>
      <c r="C7066" s="337" t="s">
        <v>592</v>
      </c>
      <c r="D7066" s="338">
        <v>0</v>
      </c>
      <c r="E7066" s="498">
        <v>3027.58</v>
      </c>
      <c r="F7066" s="499"/>
      <c r="G7066" s="338">
        <v>0</v>
      </c>
    </row>
    <row r="7067" spans="1:7" hidden="1" x14ac:dyDescent="0.25">
      <c r="A7067" s="339" t="s">
        <v>324</v>
      </c>
      <c r="B7067" s="339" t="s">
        <v>354</v>
      </c>
      <c r="C7067" s="340" t="s">
        <v>24</v>
      </c>
      <c r="D7067" s="341">
        <v>0</v>
      </c>
      <c r="E7067" s="506">
        <v>3027.58</v>
      </c>
      <c r="F7067" s="499"/>
      <c r="G7067" s="341">
        <v>0</v>
      </c>
    </row>
    <row r="7068" spans="1:7" hidden="1" x14ac:dyDescent="0.25">
      <c r="A7068" s="342" t="s">
        <v>324</v>
      </c>
      <c r="B7068" s="342" t="s">
        <v>366</v>
      </c>
      <c r="C7068" s="343" t="s">
        <v>38</v>
      </c>
      <c r="D7068" s="344">
        <v>0</v>
      </c>
      <c r="E7068" s="502">
        <v>3027.58</v>
      </c>
      <c r="F7068" s="499"/>
      <c r="G7068" s="344">
        <v>0</v>
      </c>
    </row>
    <row r="7069" spans="1:7" hidden="1" x14ac:dyDescent="0.25">
      <c r="A7069" s="342" t="s">
        <v>324</v>
      </c>
      <c r="B7069" s="342" t="s">
        <v>367</v>
      </c>
      <c r="C7069" s="343" t="s">
        <v>138</v>
      </c>
      <c r="D7069" s="344">
        <v>0</v>
      </c>
      <c r="E7069" s="502">
        <v>2.8</v>
      </c>
      <c r="F7069" s="499"/>
      <c r="G7069" s="344">
        <v>0</v>
      </c>
    </row>
    <row r="7070" spans="1:7" hidden="1" x14ac:dyDescent="0.25">
      <c r="A7070" s="345" t="s">
        <v>3521</v>
      </c>
      <c r="B7070" s="345" t="s">
        <v>417</v>
      </c>
      <c r="C7070" s="346" t="s">
        <v>418</v>
      </c>
      <c r="D7070" s="347">
        <v>0</v>
      </c>
      <c r="E7070" s="503">
        <v>2.8</v>
      </c>
      <c r="F7070" s="499"/>
      <c r="G7070" s="347">
        <v>0</v>
      </c>
    </row>
    <row r="7071" spans="1:7" hidden="1" x14ac:dyDescent="0.25">
      <c r="A7071" s="342" t="s">
        <v>324</v>
      </c>
      <c r="B7071" s="342" t="s">
        <v>419</v>
      </c>
      <c r="C7071" s="343" t="s">
        <v>108</v>
      </c>
      <c r="D7071" s="344">
        <v>0</v>
      </c>
      <c r="E7071" s="502">
        <v>2475.8200000000002</v>
      </c>
      <c r="F7071" s="499"/>
      <c r="G7071" s="344">
        <v>0</v>
      </c>
    </row>
    <row r="7072" spans="1:7" hidden="1" x14ac:dyDescent="0.25">
      <c r="A7072" s="345" t="s">
        <v>3522</v>
      </c>
      <c r="B7072" s="345" t="s">
        <v>316</v>
      </c>
      <c r="C7072" s="346" t="s">
        <v>421</v>
      </c>
      <c r="D7072" s="347">
        <v>0</v>
      </c>
      <c r="E7072" s="503">
        <v>2467.7399999999998</v>
      </c>
      <c r="F7072" s="499"/>
      <c r="G7072" s="347">
        <v>0</v>
      </c>
    </row>
    <row r="7073" spans="1:7" hidden="1" x14ac:dyDescent="0.25">
      <c r="A7073" s="345" t="s">
        <v>3523</v>
      </c>
      <c r="B7073" s="345" t="s">
        <v>423</v>
      </c>
      <c r="C7073" s="346" t="s">
        <v>90</v>
      </c>
      <c r="D7073" s="347">
        <v>0</v>
      </c>
      <c r="E7073" s="503">
        <v>0.05</v>
      </c>
      <c r="F7073" s="499"/>
      <c r="G7073" s="347">
        <v>0</v>
      </c>
    </row>
    <row r="7074" spans="1:7" hidden="1" x14ac:dyDescent="0.25">
      <c r="A7074" s="345" t="s">
        <v>3524</v>
      </c>
      <c r="B7074" s="345" t="s">
        <v>303</v>
      </c>
      <c r="C7074" s="346" t="s">
        <v>975</v>
      </c>
      <c r="D7074" s="347">
        <v>0</v>
      </c>
      <c r="E7074" s="503">
        <v>8.0299999999999994</v>
      </c>
      <c r="F7074" s="499"/>
      <c r="G7074" s="347">
        <v>0</v>
      </c>
    </row>
    <row r="7075" spans="1:7" hidden="1" x14ac:dyDescent="0.25">
      <c r="A7075" s="342" t="s">
        <v>324</v>
      </c>
      <c r="B7075" s="342" t="s">
        <v>429</v>
      </c>
      <c r="C7075" s="343" t="s">
        <v>110</v>
      </c>
      <c r="D7075" s="344">
        <v>0</v>
      </c>
      <c r="E7075" s="502">
        <v>548.96</v>
      </c>
      <c r="F7075" s="499"/>
      <c r="G7075" s="344">
        <v>0</v>
      </c>
    </row>
    <row r="7076" spans="1:7" hidden="1" x14ac:dyDescent="0.25">
      <c r="A7076" s="345" t="s">
        <v>3525</v>
      </c>
      <c r="B7076" s="345" t="s">
        <v>304</v>
      </c>
      <c r="C7076" s="346" t="s">
        <v>1083</v>
      </c>
      <c r="D7076" s="347">
        <v>0</v>
      </c>
      <c r="E7076" s="503">
        <v>548.96</v>
      </c>
      <c r="F7076" s="499"/>
      <c r="G7076" s="347">
        <v>0</v>
      </c>
    </row>
    <row r="7077" spans="1:7" hidden="1" x14ac:dyDescent="0.25">
      <c r="A7077" s="345" t="s">
        <v>3526</v>
      </c>
      <c r="B7077" s="345" t="s">
        <v>302</v>
      </c>
      <c r="C7077" s="346" t="s">
        <v>99</v>
      </c>
      <c r="D7077" s="347">
        <v>0</v>
      </c>
      <c r="E7077" s="503">
        <v>0</v>
      </c>
      <c r="F7077" s="499"/>
      <c r="G7077" s="347">
        <v>0</v>
      </c>
    </row>
    <row r="7078" spans="1:7" hidden="1" x14ac:dyDescent="0.25">
      <c r="A7078" s="336" t="s">
        <v>352</v>
      </c>
      <c r="B7078" s="336" t="s">
        <v>634</v>
      </c>
      <c r="C7078" s="337" t="s">
        <v>635</v>
      </c>
      <c r="D7078" s="338">
        <v>300</v>
      </c>
      <c r="E7078" s="498">
        <v>0</v>
      </c>
      <c r="F7078" s="499"/>
      <c r="G7078" s="338">
        <v>0</v>
      </c>
    </row>
    <row r="7079" spans="1:7" hidden="1" x14ac:dyDescent="0.25">
      <c r="A7079" s="339" t="s">
        <v>324</v>
      </c>
      <c r="B7079" s="339" t="s">
        <v>354</v>
      </c>
      <c r="C7079" s="340" t="s">
        <v>24</v>
      </c>
      <c r="D7079" s="341">
        <v>300</v>
      </c>
      <c r="E7079" s="506">
        <v>0</v>
      </c>
      <c r="F7079" s="499"/>
      <c r="G7079" s="341">
        <v>0</v>
      </c>
    </row>
    <row r="7080" spans="1:7" hidden="1" x14ac:dyDescent="0.25">
      <c r="A7080" s="342" t="s">
        <v>324</v>
      </c>
      <c r="B7080" s="342" t="s">
        <v>355</v>
      </c>
      <c r="C7080" s="343" t="s">
        <v>25</v>
      </c>
      <c r="D7080" s="344">
        <v>300</v>
      </c>
      <c r="E7080" s="502">
        <v>0</v>
      </c>
      <c r="F7080" s="499"/>
      <c r="G7080" s="344">
        <v>0</v>
      </c>
    </row>
    <row r="7081" spans="1:7" hidden="1" x14ac:dyDescent="0.25">
      <c r="A7081" s="342" t="s">
        <v>324</v>
      </c>
      <c r="B7081" s="342" t="s">
        <v>356</v>
      </c>
      <c r="C7081" s="343" t="s">
        <v>133</v>
      </c>
      <c r="D7081" s="344">
        <v>100</v>
      </c>
      <c r="E7081" s="502">
        <v>0</v>
      </c>
      <c r="F7081" s="499"/>
      <c r="G7081" s="344">
        <v>0</v>
      </c>
    </row>
    <row r="7082" spans="1:7" hidden="1" x14ac:dyDescent="0.25">
      <c r="A7082" s="345" t="s">
        <v>3527</v>
      </c>
      <c r="B7082" s="345" t="s">
        <v>297</v>
      </c>
      <c r="C7082" s="346" t="s">
        <v>134</v>
      </c>
      <c r="D7082" s="347">
        <v>100</v>
      </c>
      <c r="E7082" s="503">
        <v>0</v>
      </c>
      <c r="F7082" s="499"/>
      <c r="G7082" s="347">
        <v>0</v>
      </c>
    </row>
    <row r="7083" spans="1:7" hidden="1" x14ac:dyDescent="0.25">
      <c r="A7083" s="342" t="s">
        <v>324</v>
      </c>
      <c r="B7083" s="342" t="s">
        <v>363</v>
      </c>
      <c r="C7083" s="343" t="s">
        <v>136</v>
      </c>
      <c r="D7083" s="344">
        <v>200</v>
      </c>
      <c r="E7083" s="502">
        <v>0</v>
      </c>
      <c r="F7083" s="499"/>
      <c r="G7083" s="344">
        <v>0</v>
      </c>
    </row>
    <row r="7084" spans="1:7" hidden="1" x14ac:dyDescent="0.25">
      <c r="A7084" s="345" t="s">
        <v>3528</v>
      </c>
      <c r="B7084" s="345" t="s">
        <v>299</v>
      </c>
      <c r="C7084" s="346" t="s">
        <v>365</v>
      </c>
      <c r="D7084" s="347">
        <v>150</v>
      </c>
      <c r="E7084" s="503">
        <v>0</v>
      </c>
      <c r="F7084" s="499"/>
      <c r="G7084" s="347">
        <v>0</v>
      </c>
    </row>
    <row r="7085" spans="1:7" hidden="1" x14ac:dyDescent="0.25">
      <c r="A7085" s="345" t="s">
        <v>3529</v>
      </c>
      <c r="B7085" s="345" t="s">
        <v>313</v>
      </c>
      <c r="C7085" s="346" t="s">
        <v>2845</v>
      </c>
      <c r="D7085" s="347">
        <v>50</v>
      </c>
      <c r="E7085" s="503">
        <v>0</v>
      </c>
      <c r="F7085" s="499"/>
      <c r="G7085" s="347">
        <v>0</v>
      </c>
    </row>
    <row r="7086" spans="1:7" hidden="1" x14ac:dyDescent="0.25">
      <c r="A7086" s="336" t="s">
        <v>352</v>
      </c>
      <c r="B7086" s="336" t="s">
        <v>710</v>
      </c>
      <c r="C7086" s="337" t="s">
        <v>711</v>
      </c>
      <c r="D7086" s="338">
        <v>11522</v>
      </c>
      <c r="E7086" s="498">
        <v>5496.98</v>
      </c>
      <c r="F7086" s="499"/>
      <c r="G7086" s="338">
        <v>47.708557542093388</v>
      </c>
    </row>
    <row r="7087" spans="1:7" hidden="1" x14ac:dyDescent="0.25">
      <c r="A7087" s="339" t="s">
        <v>324</v>
      </c>
      <c r="B7087" s="339" t="s">
        <v>354</v>
      </c>
      <c r="C7087" s="340" t="s">
        <v>24</v>
      </c>
      <c r="D7087" s="341">
        <v>11522</v>
      </c>
      <c r="E7087" s="506">
        <v>5496.98</v>
      </c>
      <c r="F7087" s="499"/>
      <c r="G7087" s="341">
        <v>47.708557542093388</v>
      </c>
    </row>
    <row r="7088" spans="1:7" hidden="1" x14ac:dyDescent="0.25">
      <c r="A7088" s="342" t="s">
        <v>324</v>
      </c>
      <c r="B7088" s="342" t="s">
        <v>355</v>
      </c>
      <c r="C7088" s="343" t="s">
        <v>25</v>
      </c>
      <c r="D7088" s="344">
        <v>3400</v>
      </c>
      <c r="E7088" s="502">
        <v>340.32</v>
      </c>
      <c r="F7088" s="499"/>
      <c r="G7088" s="344">
        <v>10.009411764705883</v>
      </c>
    </row>
    <row r="7089" spans="1:7" hidden="1" x14ac:dyDescent="0.25">
      <c r="A7089" s="342" t="s">
        <v>324</v>
      </c>
      <c r="B7089" s="342" t="s">
        <v>356</v>
      </c>
      <c r="C7089" s="343" t="s">
        <v>133</v>
      </c>
      <c r="D7089" s="344">
        <v>0</v>
      </c>
      <c r="E7089" s="502">
        <v>0</v>
      </c>
      <c r="F7089" s="499"/>
      <c r="G7089" s="344">
        <v>0</v>
      </c>
    </row>
    <row r="7090" spans="1:7" hidden="1" x14ac:dyDescent="0.25">
      <c r="A7090" s="345" t="s">
        <v>3530</v>
      </c>
      <c r="B7090" s="345" t="s">
        <v>297</v>
      </c>
      <c r="C7090" s="346" t="s">
        <v>134</v>
      </c>
      <c r="D7090" s="347">
        <v>0</v>
      </c>
      <c r="E7090" s="503">
        <v>0</v>
      </c>
      <c r="F7090" s="499"/>
      <c r="G7090" s="347">
        <v>0</v>
      </c>
    </row>
    <row r="7091" spans="1:7" hidden="1" x14ac:dyDescent="0.25">
      <c r="A7091" s="342" t="s">
        <v>324</v>
      </c>
      <c r="B7091" s="342" t="s">
        <v>363</v>
      </c>
      <c r="C7091" s="343" t="s">
        <v>136</v>
      </c>
      <c r="D7091" s="344">
        <v>3400</v>
      </c>
      <c r="E7091" s="502">
        <v>340.32</v>
      </c>
      <c r="F7091" s="499"/>
      <c r="G7091" s="344">
        <v>10.009411764705883</v>
      </c>
    </row>
    <row r="7092" spans="1:7" hidden="1" x14ac:dyDescent="0.25">
      <c r="A7092" s="345" t="s">
        <v>3531</v>
      </c>
      <c r="B7092" s="345" t="s">
        <v>299</v>
      </c>
      <c r="C7092" s="346" t="s">
        <v>365</v>
      </c>
      <c r="D7092" s="347">
        <v>3400</v>
      </c>
      <c r="E7092" s="503">
        <v>340.32</v>
      </c>
      <c r="F7092" s="499"/>
      <c r="G7092" s="347">
        <v>10.009411764705883</v>
      </c>
    </row>
    <row r="7093" spans="1:7" hidden="1" x14ac:dyDescent="0.25">
      <c r="A7093" s="342" t="s">
        <v>324</v>
      </c>
      <c r="B7093" s="342" t="s">
        <v>366</v>
      </c>
      <c r="C7093" s="343" t="s">
        <v>38</v>
      </c>
      <c r="D7093" s="344">
        <v>6622</v>
      </c>
      <c r="E7093" s="502">
        <v>2505</v>
      </c>
      <c r="F7093" s="499"/>
      <c r="G7093" s="344">
        <v>37.828450619148292</v>
      </c>
    </row>
    <row r="7094" spans="1:7" hidden="1" x14ac:dyDescent="0.25">
      <c r="A7094" s="342" t="s">
        <v>324</v>
      </c>
      <c r="B7094" s="342" t="s">
        <v>367</v>
      </c>
      <c r="C7094" s="343" t="s">
        <v>138</v>
      </c>
      <c r="D7094" s="344">
        <v>4622</v>
      </c>
      <c r="E7094" s="502">
        <v>0</v>
      </c>
      <c r="F7094" s="499"/>
      <c r="G7094" s="344">
        <v>0</v>
      </c>
    </row>
    <row r="7095" spans="1:7" hidden="1" x14ac:dyDescent="0.25">
      <c r="A7095" s="345" t="s">
        <v>3532</v>
      </c>
      <c r="B7095" s="345" t="s">
        <v>301</v>
      </c>
      <c r="C7095" s="346" t="s">
        <v>371</v>
      </c>
      <c r="D7095" s="347">
        <v>4622</v>
      </c>
      <c r="E7095" s="503">
        <v>0</v>
      </c>
      <c r="F7095" s="499"/>
      <c r="G7095" s="347">
        <v>0</v>
      </c>
    </row>
    <row r="7096" spans="1:7" hidden="1" x14ac:dyDescent="0.25">
      <c r="A7096" s="342" t="s">
        <v>324</v>
      </c>
      <c r="B7096" s="342" t="s">
        <v>429</v>
      </c>
      <c r="C7096" s="343" t="s">
        <v>110</v>
      </c>
      <c r="D7096" s="344">
        <v>2000</v>
      </c>
      <c r="E7096" s="502">
        <v>2505</v>
      </c>
      <c r="F7096" s="499"/>
      <c r="G7096" s="344">
        <v>125.25</v>
      </c>
    </row>
    <row r="7097" spans="1:7" hidden="1" x14ac:dyDescent="0.25">
      <c r="A7097" s="345" t="s">
        <v>3533</v>
      </c>
      <c r="B7097" s="345" t="s">
        <v>302</v>
      </c>
      <c r="C7097" s="346" t="s">
        <v>99</v>
      </c>
      <c r="D7097" s="347">
        <v>2000</v>
      </c>
      <c r="E7097" s="503">
        <v>2505</v>
      </c>
      <c r="F7097" s="499"/>
      <c r="G7097" s="347">
        <v>125.25</v>
      </c>
    </row>
    <row r="7098" spans="1:7" hidden="1" x14ac:dyDescent="0.25">
      <c r="A7098" s="342" t="s">
        <v>324</v>
      </c>
      <c r="B7098" s="342" t="s">
        <v>447</v>
      </c>
      <c r="C7098" s="343" t="s">
        <v>164</v>
      </c>
      <c r="D7098" s="344">
        <v>1000</v>
      </c>
      <c r="E7098" s="502">
        <v>2399.66</v>
      </c>
      <c r="F7098" s="499"/>
      <c r="G7098" s="344">
        <v>239.96600000000001</v>
      </c>
    </row>
    <row r="7099" spans="1:7" hidden="1" x14ac:dyDescent="0.25">
      <c r="A7099" s="342" t="s">
        <v>324</v>
      </c>
      <c r="B7099" s="342" t="s">
        <v>448</v>
      </c>
      <c r="C7099" s="343" t="s">
        <v>190</v>
      </c>
      <c r="D7099" s="344">
        <v>1000</v>
      </c>
      <c r="E7099" s="502">
        <v>2399.66</v>
      </c>
      <c r="F7099" s="499"/>
      <c r="G7099" s="344">
        <v>239.96600000000001</v>
      </c>
    </row>
    <row r="7100" spans="1:7" hidden="1" x14ac:dyDescent="0.25">
      <c r="A7100" s="345" t="s">
        <v>3534</v>
      </c>
      <c r="B7100" s="345" t="s">
        <v>293</v>
      </c>
      <c r="C7100" s="346" t="s">
        <v>450</v>
      </c>
      <c r="D7100" s="347">
        <v>1000</v>
      </c>
      <c r="E7100" s="503">
        <v>2399.66</v>
      </c>
      <c r="F7100" s="499"/>
      <c r="G7100" s="347">
        <v>239.96600000000001</v>
      </c>
    </row>
    <row r="7101" spans="1:7" hidden="1" x14ac:dyDescent="0.25">
      <c r="A7101" s="342" t="s">
        <v>324</v>
      </c>
      <c r="B7101" s="342" t="s">
        <v>562</v>
      </c>
      <c r="C7101" s="343" t="s">
        <v>563</v>
      </c>
      <c r="D7101" s="344">
        <v>500</v>
      </c>
      <c r="E7101" s="502">
        <v>252</v>
      </c>
      <c r="F7101" s="499"/>
      <c r="G7101" s="344">
        <v>50.4</v>
      </c>
    </row>
    <row r="7102" spans="1:7" hidden="1" x14ac:dyDescent="0.25">
      <c r="A7102" s="342" t="s">
        <v>324</v>
      </c>
      <c r="B7102" s="342" t="s">
        <v>564</v>
      </c>
      <c r="C7102" s="343" t="s">
        <v>565</v>
      </c>
      <c r="D7102" s="344">
        <v>500</v>
      </c>
      <c r="E7102" s="502">
        <v>252</v>
      </c>
      <c r="F7102" s="499"/>
      <c r="G7102" s="344">
        <v>50.4</v>
      </c>
    </row>
    <row r="7103" spans="1:7" hidden="1" x14ac:dyDescent="0.25">
      <c r="A7103" s="345" t="s">
        <v>3535</v>
      </c>
      <c r="B7103" s="345" t="s">
        <v>567</v>
      </c>
      <c r="C7103" s="346" t="s">
        <v>246</v>
      </c>
      <c r="D7103" s="347">
        <v>500</v>
      </c>
      <c r="E7103" s="503">
        <v>252</v>
      </c>
      <c r="F7103" s="499"/>
      <c r="G7103" s="347">
        <v>50.4</v>
      </c>
    </row>
    <row r="7104" spans="1:7" x14ac:dyDescent="0.25">
      <c r="A7104" s="330" t="s">
        <v>349</v>
      </c>
      <c r="B7104" s="330" t="s">
        <v>385</v>
      </c>
      <c r="C7104" s="331" t="s">
        <v>386</v>
      </c>
      <c r="D7104" s="332">
        <v>230161169.59999999</v>
      </c>
      <c r="E7104" s="504">
        <v>233113652.22</v>
      </c>
      <c r="F7104" s="499"/>
      <c r="G7104" s="332">
        <v>101.28278919729647</v>
      </c>
    </row>
    <row r="7105" spans="1:7" x14ac:dyDescent="0.25">
      <c r="A7105" s="333" t="s">
        <v>349</v>
      </c>
      <c r="B7105" s="333" t="s">
        <v>65</v>
      </c>
      <c r="C7105" s="334" t="s">
        <v>3270</v>
      </c>
      <c r="D7105" s="335">
        <v>230161169.59999999</v>
      </c>
      <c r="E7105" s="505">
        <v>233113652.22</v>
      </c>
      <c r="F7105" s="499"/>
      <c r="G7105" s="335">
        <v>101.28278919729647</v>
      </c>
    </row>
    <row r="7106" spans="1:7" hidden="1" x14ac:dyDescent="0.25">
      <c r="A7106" s="336" t="s">
        <v>352</v>
      </c>
      <c r="B7106" s="336" t="s">
        <v>411</v>
      </c>
      <c r="C7106" s="337" t="s">
        <v>412</v>
      </c>
      <c r="D7106" s="338">
        <v>3264500</v>
      </c>
      <c r="E7106" s="498">
        <v>3468959.11</v>
      </c>
      <c r="F7106" s="499"/>
      <c r="G7106" s="338">
        <v>106.26310644815439</v>
      </c>
    </row>
    <row r="7107" spans="1:7" hidden="1" x14ac:dyDescent="0.25">
      <c r="A7107" s="339" t="s">
        <v>324</v>
      </c>
      <c r="B7107" s="339" t="s">
        <v>354</v>
      </c>
      <c r="C7107" s="340" t="s">
        <v>24</v>
      </c>
      <c r="D7107" s="341">
        <v>3264500</v>
      </c>
      <c r="E7107" s="506">
        <v>3468959.11</v>
      </c>
      <c r="F7107" s="499"/>
      <c r="G7107" s="341">
        <v>106.26310644815439</v>
      </c>
    </row>
    <row r="7108" spans="1:7" hidden="1" x14ac:dyDescent="0.25">
      <c r="A7108" s="342" t="s">
        <v>324</v>
      </c>
      <c r="B7108" s="342" t="s">
        <v>355</v>
      </c>
      <c r="C7108" s="343" t="s">
        <v>25</v>
      </c>
      <c r="D7108" s="344">
        <v>3119500</v>
      </c>
      <c r="E7108" s="502">
        <v>3325318.98</v>
      </c>
      <c r="F7108" s="499"/>
      <c r="G7108" s="344">
        <v>106.59781952235936</v>
      </c>
    </row>
    <row r="7109" spans="1:7" hidden="1" x14ac:dyDescent="0.25">
      <c r="A7109" s="342" t="s">
        <v>324</v>
      </c>
      <c r="B7109" s="342" t="s">
        <v>356</v>
      </c>
      <c r="C7109" s="343" t="s">
        <v>133</v>
      </c>
      <c r="D7109" s="344">
        <v>2600000</v>
      </c>
      <c r="E7109" s="502">
        <v>2784902.45</v>
      </c>
      <c r="F7109" s="499"/>
      <c r="G7109" s="344">
        <v>107.11163269230769</v>
      </c>
    </row>
    <row r="7110" spans="1:7" hidden="1" x14ac:dyDescent="0.25">
      <c r="A7110" s="345" t="s">
        <v>3536</v>
      </c>
      <c r="B7110" s="345" t="s">
        <v>297</v>
      </c>
      <c r="C7110" s="346" t="s">
        <v>134</v>
      </c>
      <c r="D7110" s="347">
        <v>2600000</v>
      </c>
      <c r="E7110" s="503">
        <v>2784902.45</v>
      </c>
      <c r="F7110" s="499"/>
      <c r="G7110" s="347">
        <v>107.11163269230769</v>
      </c>
    </row>
    <row r="7111" spans="1:7" hidden="1" x14ac:dyDescent="0.25">
      <c r="A7111" s="342" t="s">
        <v>324</v>
      </c>
      <c r="B7111" s="342" t="s">
        <v>361</v>
      </c>
      <c r="C7111" s="343" t="s">
        <v>135</v>
      </c>
      <c r="D7111" s="344">
        <v>90500</v>
      </c>
      <c r="E7111" s="502">
        <v>80700</v>
      </c>
      <c r="F7111" s="499"/>
      <c r="G7111" s="344">
        <v>89.171270718232037</v>
      </c>
    </row>
    <row r="7112" spans="1:7" hidden="1" x14ac:dyDescent="0.25">
      <c r="A7112" s="345" t="s">
        <v>3537</v>
      </c>
      <c r="B7112" s="345" t="s">
        <v>298</v>
      </c>
      <c r="C7112" s="346" t="s">
        <v>135</v>
      </c>
      <c r="D7112" s="347">
        <v>90500</v>
      </c>
      <c r="E7112" s="503">
        <v>80700</v>
      </c>
      <c r="F7112" s="499"/>
      <c r="G7112" s="347">
        <v>89.171270718232037</v>
      </c>
    </row>
    <row r="7113" spans="1:7" hidden="1" x14ac:dyDescent="0.25">
      <c r="A7113" s="342" t="s">
        <v>324</v>
      </c>
      <c r="B7113" s="342" t="s">
        <v>363</v>
      </c>
      <c r="C7113" s="343" t="s">
        <v>136</v>
      </c>
      <c r="D7113" s="344">
        <v>429000</v>
      </c>
      <c r="E7113" s="502">
        <v>459716.53</v>
      </c>
      <c r="F7113" s="499"/>
      <c r="G7113" s="344">
        <v>107.1600303030303</v>
      </c>
    </row>
    <row r="7114" spans="1:7" hidden="1" x14ac:dyDescent="0.25">
      <c r="A7114" s="345" t="s">
        <v>3538</v>
      </c>
      <c r="B7114" s="345" t="s">
        <v>299</v>
      </c>
      <c r="C7114" s="346" t="s">
        <v>365</v>
      </c>
      <c r="D7114" s="347">
        <v>429000</v>
      </c>
      <c r="E7114" s="503">
        <v>459212.38</v>
      </c>
      <c r="F7114" s="499"/>
      <c r="G7114" s="347">
        <v>107.04251282051283</v>
      </c>
    </row>
    <row r="7115" spans="1:7" hidden="1" x14ac:dyDescent="0.25">
      <c r="A7115" s="345" t="s">
        <v>3539</v>
      </c>
      <c r="B7115" s="345" t="s">
        <v>313</v>
      </c>
      <c r="C7115" s="346" t="s">
        <v>2845</v>
      </c>
      <c r="D7115" s="347">
        <v>0</v>
      </c>
      <c r="E7115" s="503">
        <v>504.15</v>
      </c>
      <c r="F7115" s="499"/>
      <c r="G7115" s="347">
        <v>0</v>
      </c>
    </row>
    <row r="7116" spans="1:7" hidden="1" x14ac:dyDescent="0.25">
      <c r="A7116" s="342" t="s">
        <v>324</v>
      </c>
      <c r="B7116" s="342" t="s">
        <v>366</v>
      </c>
      <c r="C7116" s="343" t="s">
        <v>38</v>
      </c>
      <c r="D7116" s="344">
        <v>145000</v>
      </c>
      <c r="E7116" s="502">
        <v>143640.13</v>
      </c>
      <c r="F7116" s="499"/>
      <c r="G7116" s="344">
        <v>99.062158620689658</v>
      </c>
    </row>
    <row r="7117" spans="1:7" hidden="1" x14ac:dyDescent="0.25">
      <c r="A7117" s="342" t="s">
        <v>324</v>
      </c>
      <c r="B7117" s="342" t="s">
        <v>367</v>
      </c>
      <c r="C7117" s="343" t="s">
        <v>138</v>
      </c>
      <c r="D7117" s="344">
        <v>145000</v>
      </c>
      <c r="E7117" s="502">
        <v>143640.13</v>
      </c>
      <c r="F7117" s="499"/>
      <c r="G7117" s="344">
        <v>99.062158620689658</v>
      </c>
    </row>
    <row r="7118" spans="1:7" hidden="1" x14ac:dyDescent="0.25">
      <c r="A7118" s="345" t="s">
        <v>3540</v>
      </c>
      <c r="B7118" s="345" t="s">
        <v>301</v>
      </c>
      <c r="C7118" s="346" t="s">
        <v>371</v>
      </c>
      <c r="D7118" s="347">
        <v>145000</v>
      </c>
      <c r="E7118" s="503">
        <v>143640.13</v>
      </c>
      <c r="F7118" s="499"/>
      <c r="G7118" s="347">
        <v>99.062158620689658</v>
      </c>
    </row>
    <row r="7119" spans="1:7" hidden="1" x14ac:dyDescent="0.25">
      <c r="A7119" s="336" t="s">
        <v>352</v>
      </c>
      <c r="B7119" s="336" t="s">
        <v>452</v>
      </c>
      <c r="C7119" s="337" t="s">
        <v>453</v>
      </c>
      <c r="D7119" s="338">
        <v>14579500</v>
      </c>
      <c r="E7119" s="498">
        <v>12625320.1</v>
      </c>
      <c r="F7119" s="499"/>
      <c r="G7119" s="338">
        <v>86.596386021468504</v>
      </c>
    </row>
    <row r="7120" spans="1:7" hidden="1" x14ac:dyDescent="0.25">
      <c r="A7120" s="339" t="s">
        <v>324</v>
      </c>
      <c r="B7120" s="339" t="s">
        <v>354</v>
      </c>
      <c r="C7120" s="340" t="s">
        <v>24</v>
      </c>
      <c r="D7120" s="341">
        <v>14579500</v>
      </c>
      <c r="E7120" s="506">
        <v>12625320.1</v>
      </c>
      <c r="F7120" s="499"/>
      <c r="G7120" s="341">
        <v>86.596386021468504</v>
      </c>
    </row>
    <row r="7121" spans="1:13" hidden="1" x14ac:dyDescent="0.25">
      <c r="A7121" s="342" t="s">
        <v>324</v>
      </c>
      <c r="B7121" s="342" t="s">
        <v>355</v>
      </c>
      <c r="C7121" s="343" t="s">
        <v>25</v>
      </c>
      <c r="D7121" s="344">
        <v>14145000</v>
      </c>
      <c r="E7121" s="502">
        <v>12269567.91</v>
      </c>
      <c r="F7121" s="499"/>
      <c r="G7121" s="344">
        <v>86.741377942735951</v>
      </c>
    </row>
    <row r="7122" spans="1:13" hidden="1" x14ac:dyDescent="0.25">
      <c r="A7122" s="342" t="s">
        <v>324</v>
      </c>
      <c r="B7122" s="342" t="s">
        <v>356</v>
      </c>
      <c r="C7122" s="343" t="s">
        <v>133</v>
      </c>
      <c r="D7122" s="344">
        <v>11795000</v>
      </c>
      <c r="E7122" s="502">
        <v>10203312.77</v>
      </c>
      <c r="F7122" s="499"/>
      <c r="G7122" s="344">
        <v>86.505407121661719</v>
      </c>
    </row>
    <row r="7123" spans="1:13" hidden="1" x14ac:dyDescent="0.25">
      <c r="A7123" s="345" t="s">
        <v>3541</v>
      </c>
      <c r="B7123" s="345" t="s">
        <v>297</v>
      </c>
      <c r="C7123" s="346" t="s">
        <v>134</v>
      </c>
      <c r="D7123" s="347">
        <v>11185000</v>
      </c>
      <c r="E7123" s="503">
        <v>9598377.3200000003</v>
      </c>
      <c r="F7123" s="499"/>
      <c r="G7123" s="347">
        <v>85.814727939204289</v>
      </c>
    </row>
    <row r="7124" spans="1:13" hidden="1" x14ac:dyDescent="0.25">
      <c r="A7124" s="345" t="s">
        <v>3542</v>
      </c>
      <c r="B7124" s="345" t="s">
        <v>359</v>
      </c>
      <c r="C7124" s="346" t="s">
        <v>182</v>
      </c>
      <c r="D7124" s="347">
        <v>200000</v>
      </c>
      <c r="E7124" s="503">
        <v>234732.51</v>
      </c>
      <c r="F7124" s="499"/>
      <c r="G7124" s="347">
        <v>117.366255</v>
      </c>
    </row>
    <row r="7125" spans="1:13" hidden="1" x14ac:dyDescent="0.25">
      <c r="A7125" s="345" t="s">
        <v>3543</v>
      </c>
      <c r="B7125" s="345" t="s">
        <v>3544</v>
      </c>
      <c r="C7125" s="346" t="s">
        <v>183</v>
      </c>
      <c r="D7125" s="347">
        <v>410000</v>
      </c>
      <c r="E7125" s="503">
        <v>370202.94</v>
      </c>
      <c r="F7125" s="499"/>
      <c r="G7125" s="347">
        <v>90.293400000000005</v>
      </c>
    </row>
    <row r="7126" spans="1:13" hidden="1" x14ac:dyDescent="0.25">
      <c r="A7126" s="342" t="s">
        <v>324</v>
      </c>
      <c r="B7126" s="342" t="s">
        <v>361</v>
      </c>
      <c r="C7126" s="343" t="s">
        <v>135</v>
      </c>
      <c r="D7126" s="344">
        <v>450000</v>
      </c>
      <c r="E7126" s="502">
        <v>408226.48</v>
      </c>
      <c r="F7126" s="499"/>
      <c r="G7126" s="344">
        <v>90.716995555555556</v>
      </c>
    </row>
    <row r="7127" spans="1:13" hidden="1" x14ac:dyDescent="0.25">
      <c r="A7127" s="345" t="s">
        <v>3545</v>
      </c>
      <c r="B7127" s="345" t="s">
        <v>298</v>
      </c>
      <c r="C7127" s="346" t="s">
        <v>135</v>
      </c>
      <c r="D7127" s="347">
        <v>450000</v>
      </c>
      <c r="E7127" s="503">
        <v>408226.48</v>
      </c>
      <c r="F7127" s="499"/>
      <c r="G7127" s="347">
        <v>90.716995555555556</v>
      </c>
    </row>
    <row r="7128" spans="1:13" hidden="1" x14ac:dyDescent="0.25">
      <c r="A7128" s="342" t="s">
        <v>324</v>
      </c>
      <c r="B7128" s="342" t="s">
        <v>363</v>
      </c>
      <c r="C7128" s="343" t="s">
        <v>136</v>
      </c>
      <c r="D7128" s="344">
        <v>1900000</v>
      </c>
      <c r="E7128" s="502">
        <v>1658028.66</v>
      </c>
      <c r="F7128" s="499"/>
      <c r="G7128" s="344">
        <v>87.264666315789469</v>
      </c>
    </row>
    <row r="7129" spans="1:13" hidden="1" x14ac:dyDescent="0.25">
      <c r="A7129" s="345" t="s">
        <v>3546</v>
      </c>
      <c r="B7129" s="345" t="s">
        <v>299</v>
      </c>
      <c r="C7129" s="346" t="s">
        <v>365</v>
      </c>
      <c r="D7129" s="347">
        <v>1900000</v>
      </c>
      <c r="E7129" s="503">
        <v>1658028.66</v>
      </c>
      <c r="F7129" s="499"/>
      <c r="G7129" s="347">
        <v>87.264666315789469</v>
      </c>
    </row>
    <row r="7130" spans="1:13" hidden="1" x14ac:dyDescent="0.25">
      <c r="A7130" s="342" t="s">
        <v>324</v>
      </c>
      <c r="B7130" s="342" t="s">
        <v>366</v>
      </c>
      <c r="C7130" s="343" t="s">
        <v>38</v>
      </c>
      <c r="D7130" s="344">
        <v>434500</v>
      </c>
      <c r="E7130" s="502">
        <v>355752.19</v>
      </c>
      <c r="F7130" s="499"/>
      <c r="G7130" s="344">
        <v>81.876223245109315</v>
      </c>
    </row>
    <row r="7131" spans="1:13" hidden="1" x14ac:dyDescent="0.25">
      <c r="A7131" s="342" t="s">
        <v>324</v>
      </c>
      <c r="B7131" s="342" t="s">
        <v>367</v>
      </c>
      <c r="C7131" s="343" t="s">
        <v>138</v>
      </c>
      <c r="D7131" s="344">
        <v>413500</v>
      </c>
      <c r="E7131" s="502">
        <v>337127.19</v>
      </c>
      <c r="F7131" s="499"/>
      <c r="G7131" s="344">
        <v>81.530154776299881</v>
      </c>
    </row>
    <row r="7132" spans="1:13" hidden="1" x14ac:dyDescent="0.25">
      <c r="A7132" s="345" t="s">
        <v>3547</v>
      </c>
      <c r="B7132" s="345" t="s">
        <v>301</v>
      </c>
      <c r="C7132" s="346" t="s">
        <v>371</v>
      </c>
      <c r="D7132" s="347">
        <v>413500</v>
      </c>
      <c r="E7132" s="503">
        <v>337127.19</v>
      </c>
      <c r="F7132" s="499"/>
      <c r="G7132" s="347">
        <v>81.530154776299881</v>
      </c>
    </row>
    <row r="7133" spans="1:13" hidden="1" x14ac:dyDescent="0.25">
      <c r="A7133" s="342" t="s">
        <v>324</v>
      </c>
      <c r="B7133" s="342" t="s">
        <v>401</v>
      </c>
      <c r="C7133" s="343" t="s">
        <v>104</v>
      </c>
      <c r="D7133" s="344">
        <v>21000</v>
      </c>
      <c r="E7133" s="502">
        <v>18625</v>
      </c>
      <c r="F7133" s="499"/>
      <c r="G7133" s="344">
        <v>88.69047619047619</v>
      </c>
    </row>
    <row r="7134" spans="1:13" hidden="1" x14ac:dyDescent="0.25">
      <c r="A7134" s="345" t="s">
        <v>3548</v>
      </c>
      <c r="B7134" s="345" t="s">
        <v>314</v>
      </c>
      <c r="C7134" s="346" t="s">
        <v>445</v>
      </c>
      <c r="D7134" s="347">
        <v>21000</v>
      </c>
      <c r="E7134" s="503">
        <v>18625</v>
      </c>
      <c r="F7134" s="499"/>
      <c r="G7134" s="347">
        <v>88.69047619047619</v>
      </c>
    </row>
    <row r="7135" spans="1:13" x14ac:dyDescent="0.25">
      <c r="A7135" s="336" t="s">
        <v>352</v>
      </c>
      <c r="B7135" s="336" t="s">
        <v>477</v>
      </c>
      <c r="C7135" s="337" t="s">
        <v>478</v>
      </c>
      <c r="D7135" s="338">
        <v>6936925</v>
      </c>
      <c r="E7135" s="498">
        <v>7638245.8099999996</v>
      </c>
      <c r="F7135" s="499"/>
      <c r="G7135" s="338">
        <v>110.10996673598171</v>
      </c>
      <c r="L7135" s="498">
        <f t="shared" ref="L7135" si="15">E7135/$L$11</f>
        <v>1013769.43526445</v>
      </c>
      <c r="M7135" s="499"/>
    </row>
    <row r="7136" spans="1:13" x14ac:dyDescent="0.25">
      <c r="A7136" s="339" t="s">
        <v>324</v>
      </c>
      <c r="B7136" s="339" t="s">
        <v>354</v>
      </c>
      <c r="C7136" s="340" t="s">
        <v>24</v>
      </c>
      <c r="D7136" s="341">
        <v>6936925</v>
      </c>
      <c r="E7136" s="506">
        <v>7638245.8099999996</v>
      </c>
      <c r="F7136" s="499"/>
      <c r="G7136" s="341">
        <v>110.10996673598171</v>
      </c>
    </row>
    <row r="7137" spans="1:7" x14ac:dyDescent="0.25">
      <c r="A7137" s="342" t="s">
        <v>324</v>
      </c>
      <c r="B7137" s="342" t="s">
        <v>355</v>
      </c>
      <c r="C7137" s="343" t="s">
        <v>25</v>
      </c>
      <c r="D7137" s="344">
        <v>6720000</v>
      </c>
      <c r="E7137" s="502">
        <v>7373877.5599999996</v>
      </c>
      <c r="F7137" s="499"/>
      <c r="G7137" s="344">
        <v>109.73032083333334</v>
      </c>
    </row>
    <row r="7138" spans="1:7" x14ac:dyDescent="0.25">
      <c r="A7138" s="342" t="s">
        <v>324</v>
      </c>
      <c r="B7138" s="342" t="s">
        <v>356</v>
      </c>
      <c r="C7138" s="343" t="s">
        <v>133</v>
      </c>
      <c r="D7138" s="344">
        <v>5500000</v>
      </c>
      <c r="E7138" s="502">
        <v>6086562.0800000001</v>
      </c>
      <c r="F7138" s="499"/>
      <c r="G7138" s="344">
        <v>110.66476509090909</v>
      </c>
    </row>
    <row r="7139" spans="1:7" x14ac:dyDescent="0.25">
      <c r="A7139" s="345" t="s">
        <v>3549</v>
      </c>
      <c r="B7139" s="345" t="s">
        <v>297</v>
      </c>
      <c r="C7139" s="346" t="s">
        <v>134</v>
      </c>
      <c r="D7139" s="347">
        <v>5500000</v>
      </c>
      <c r="E7139" s="503">
        <v>6086562.0800000001</v>
      </c>
      <c r="F7139" s="499"/>
      <c r="G7139" s="347">
        <v>110.66476509090909</v>
      </c>
    </row>
    <row r="7140" spans="1:7" x14ac:dyDescent="0.25">
      <c r="A7140" s="342" t="s">
        <v>324</v>
      </c>
      <c r="B7140" s="342" t="s">
        <v>361</v>
      </c>
      <c r="C7140" s="343" t="s">
        <v>135</v>
      </c>
      <c r="D7140" s="344">
        <v>240000</v>
      </c>
      <c r="E7140" s="502">
        <v>275669.15999999997</v>
      </c>
      <c r="F7140" s="499"/>
      <c r="G7140" s="344">
        <v>114.86215</v>
      </c>
    </row>
    <row r="7141" spans="1:7" x14ac:dyDescent="0.25">
      <c r="A7141" s="345" t="s">
        <v>3550</v>
      </c>
      <c r="B7141" s="345" t="s">
        <v>298</v>
      </c>
      <c r="C7141" s="346" t="s">
        <v>135</v>
      </c>
      <c r="D7141" s="347">
        <v>240000</v>
      </c>
      <c r="E7141" s="503">
        <v>275669.15999999997</v>
      </c>
      <c r="F7141" s="499"/>
      <c r="G7141" s="347">
        <v>114.86215</v>
      </c>
    </row>
    <row r="7142" spans="1:7" x14ac:dyDescent="0.25">
      <c r="A7142" s="342" t="s">
        <v>324</v>
      </c>
      <c r="B7142" s="342" t="s">
        <v>363</v>
      </c>
      <c r="C7142" s="343" t="s">
        <v>136</v>
      </c>
      <c r="D7142" s="344">
        <v>980000</v>
      </c>
      <c r="E7142" s="502">
        <v>1011646.32</v>
      </c>
      <c r="F7142" s="499"/>
      <c r="G7142" s="344">
        <v>103.22921632653062</v>
      </c>
    </row>
    <row r="7143" spans="1:7" x14ac:dyDescent="0.25">
      <c r="A7143" s="345" t="s">
        <v>3551</v>
      </c>
      <c r="B7143" s="345" t="s">
        <v>299</v>
      </c>
      <c r="C7143" s="346" t="s">
        <v>365</v>
      </c>
      <c r="D7143" s="347">
        <v>980000</v>
      </c>
      <c r="E7143" s="503">
        <v>1011646.32</v>
      </c>
      <c r="F7143" s="499"/>
      <c r="G7143" s="347">
        <v>103.22921632653062</v>
      </c>
    </row>
    <row r="7144" spans="1:7" x14ac:dyDescent="0.25">
      <c r="A7144" s="342" t="s">
        <v>324</v>
      </c>
      <c r="B7144" s="342" t="s">
        <v>366</v>
      </c>
      <c r="C7144" s="343" t="s">
        <v>38</v>
      </c>
      <c r="D7144" s="344">
        <v>216925</v>
      </c>
      <c r="E7144" s="502">
        <v>264368.25</v>
      </c>
      <c r="F7144" s="499"/>
      <c r="G7144" s="344">
        <v>121.87080788290884</v>
      </c>
    </row>
    <row r="7145" spans="1:7" x14ac:dyDescent="0.25">
      <c r="A7145" s="342" t="s">
        <v>324</v>
      </c>
      <c r="B7145" s="342" t="s">
        <v>367</v>
      </c>
      <c r="C7145" s="343" t="s">
        <v>138</v>
      </c>
      <c r="D7145" s="344">
        <v>200000</v>
      </c>
      <c r="E7145" s="502">
        <v>166371.26</v>
      </c>
      <c r="F7145" s="499"/>
      <c r="G7145" s="344">
        <v>83.185630000000003</v>
      </c>
    </row>
    <row r="7146" spans="1:7" x14ac:dyDescent="0.25">
      <c r="A7146" s="345" t="s">
        <v>3552</v>
      </c>
      <c r="B7146" s="345" t="s">
        <v>301</v>
      </c>
      <c r="C7146" s="346" t="s">
        <v>371</v>
      </c>
      <c r="D7146" s="347">
        <v>200000</v>
      </c>
      <c r="E7146" s="503">
        <v>166371.26</v>
      </c>
      <c r="F7146" s="499"/>
      <c r="G7146" s="347">
        <v>83.185630000000003</v>
      </c>
    </row>
    <row r="7147" spans="1:7" x14ac:dyDescent="0.25">
      <c r="A7147" s="342" t="s">
        <v>324</v>
      </c>
      <c r="B7147" s="342" t="s">
        <v>429</v>
      </c>
      <c r="C7147" s="343" t="s">
        <v>110</v>
      </c>
      <c r="D7147" s="344">
        <v>0</v>
      </c>
      <c r="E7147" s="502">
        <v>3350</v>
      </c>
      <c r="F7147" s="499"/>
      <c r="G7147" s="344">
        <v>0</v>
      </c>
    </row>
    <row r="7148" spans="1:7" x14ac:dyDescent="0.25">
      <c r="A7148" s="345" t="s">
        <v>3553</v>
      </c>
      <c r="B7148" s="345" t="s">
        <v>312</v>
      </c>
      <c r="C7148" s="346" t="s">
        <v>97</v>
      </c>
      <c r="D7148" s="347">
        <v>0</v>
      </c>
      <c r="E7148" s="503">
        <v>3350</v>
      </c>
      <c r="F7148" s="499"/>
      <c r="G7148" s="347">
        <v>0</v>
      </c>
    </row>
    <row r="7149" spans="1:7" x14ac:dyDescent="0.25">
      <c r="A7149" s="342" t="s">
        <v>324</v>
      </c>
      <c r="B7149" s="342" t="s">
        <v>401</v>
      </c>
      <c r="C7149" s="343" t="s">
        <v>104</v>
      </c>
      <c r="D7149" s="344">
        <v>16925</v>
      </c>
      <c r="E7149" s="502">
        <v>94646.99</v>
      </c>
      <c r="F7149" s="499"/>
      <c r="G7149" s="344">
        <v>559.21412112259975</v>
      </c>
    </row>
    <row r="7150" spans="1:7" x14ac:dyDescent="0.25">
      <c r="A7150" s="345" t="s">
        <v>3554</v>
      </c>
      <c r="B7150" s="345" t="s">
        <v>314</v>
      </c>
      <c r="C7150" s="346" t="s">
        <v>445</v>
      </c>
      <c r="D7150" s="347">
        <v>16925</v>
      </c>
      <c r="E7150" s="503">
        <v>20325</v>
      </c>
      <c r="F7150" s="499"/>
      <c r="G7150" s="347">
        <v>120.08862629246677</v>
      </c>
    </row>
    <row r="7151" spans="1:7" x14ac:dyDescent="0.25">
      <c r="A7151" s="345" t="s">
        <v>3555</v>
      </c>
      <c r="B7151" s="345" t="s">
        <v>315</v>
      </c>
      <c r="C7151" s="346" t="s">
        <v>189</v>
      </c>
      <c r="D7151" s="347">
        <v>0</v>
      </c>
      <c r="E7151" s="503">
        <v>74321.990000000005</v>
      </c>
      <c r="F7151" s="499"/>
      <c r="G7151" s="347">
        <v>0</v>
      </c>
    </row>
    <row r="7152" spans="1:7" hidden="1" x14ac:dyDescent="0.25">
      <c r="A7152" s="336" t="s">
        <v>352</v>
      </c>
      <c r="B7152" s="336" t="s">
        <v>498</v>
      </c>
      <c r="C7152" s="337" t="s">
        <v>499</v>
      </c>
      <c r="D7152" s="338">
        <v>7089461.5999999996</v>
      </c>
      <c r="E7152" s="498">
        <v>7016063.3600000003</v>
      </c>
      <c r="F7152" s="499"/>
      <c r="G7152" s="338">
        <v>98.964685273138372</v>
      </c>
    </row>
    <row r="7153" spans="1:7" hidden="1" x14ac:dyDescent="0.25">
      <c r="A7153" s="339" t="s">
        <v>324</v>
      </c>
      <c r="B7153" s="339" t="s">
        <v>354</v>
      </c>
      <c r="C7153" s="340" t="s">
        <v>24</v>
      </c>
      <c r="D7153" s="341">
        <v>7089461.5999999996</v>
      </c>
      <c r="E7153" s="506">
        <v>7016063.3600000003</v>
      </c>
      <c r="F7153" s="499"/>
      <c r="G7153" s="341">
        <v>98.964685273138372</v>
      </c>
    </row>
    <row r="7154" spans="1:7" hidden="1" x14ac:dyDescent="0.25">
      <c r="A7154" s="342" t="s">
        <v>324</v>
      </c>
      <c r="B7154" s="342" t="s">
        <v>355</v>
      </c>
      <c r="C7154" s="343" t="s">
        <v>25</v>
      </c>
      <c r="D7154" s="344">
        <v>6832685.5999999996</v>
      </c>
      <c r="E7154" s="502">
        <v>6789135.54</v>
      </c>
      <c r="F7154" s="499"/>
      <c r="G7154" s="344">
        <v>99.362621631529478</v>
      </c>
    </row>
    <row r="7155" spans="1:7" hidden="1" x14ac:dyDescent="0.25">
      <c r="A7155" s="342" t="s">
        <v>324</v>
      </c>
      <c r="B7155" s="342" t="s">
        <v>356</v>
      </c>
      <c r="C7155" s="343" t="s">
        <v>133</v>
      </c>
      <c r="D7155" s="344">
        <v>5692685.5999999996</v>
      </c>
      <c r="E7155" s="502">
        <v>5619322.79</v>
      </c>
      <c r="F7155" s="499"/>
      <c r="G7155" s="344">
        <v>98.711279435491747</v>
      </c>
    </row>
    <row r="7156" spans="1:7" hidden="1" x14ac:dyDescent="0.25">
      <c r="A7156" s="345" t="s">
        <v>3556</v>
      </c>
      <c r="B7156" s="345" t="s">
        <v>297</v>
      </c>
      <c r="C7156" s="346" t="s">
        <v>134</v>
      </c>
      <c r="D7156" s="347">
        <v>5600000</v>
      </c>
      <c r="E7156" s="503">
        <v>5527915.2400000002</v>
      </c>
      <c r="F7156" s="499"/>
      <c r="G7156" s="347">
        <v>98.712772142857148</v>
      </c>
    </row>
    <row r="7157" spans="1:7" hidden="1" x14ac:dyDescent="0.25">
      <c r="A7157" s="345" t="s">
        <v>3557</v>
      </c>
      <c r="B7157" s="345" t="s">
        <v>297</v>
      </c>
      <c r="C7157" s="346" t="s">
        <v>134</v>
      </c>
      <c r="D7157" s="347">
        <v>92685.6</v>
      </c>
      <c r="E7157" s="503">
        <v>91407.55</v>
      </c>
      <c r="F7157" s="499"/>
      <c r="G7157" s="347">
        <v>98.621091086425508</v>
      </c>
    </row>
    <row r="7158" spans="1:7" hidden="1" x14ac:dyDescent="0.25">
      <c r="A7158" s="342" t="s">
        <v>324</v>
      </c>
      <c r="B7158" s="342" t="s">
        <v>361</v>
      </c>
      <c r="C7158" s="343" t="s">
        <v>135</v>
      </c>
      <c r="D7158" s="344">
        <v>200000</v>
      </c>
      <c r="E7158" s="502">
        <v>257596.01</v>
      </c>
      <c r="F7158" s="499"/>
      <c r="G7158" s="344">
        <v>128.79800499999999</v>
      </c>
    </row>
    <row r="7159" spans="1:7" hidden="1" x14ac:dyDescent="0.25">
      <c r="A7159" s="345" t="s">
        <v>3558</v>
      </c>
      <c r="B7159" s="345" t="s">
        <v>298</v>
      </c>
      <c r="C7159" s="346" t="s">
        <v>135</v>
      </c>
      <c r="D7159" s="347">
        <v>200000</v>
      </c>
      <c r="E7159" s="503">
        <v>257596.01</v>
      </c>
      <c r="F7159" s="499"/>
      <c r="G7159" s="347">
        <v>128.79800499999999</v>
      </c>
    </row>
    <row r="7160" spans="1:7" hidden="1" x14ac:dyDescent="0.25">
      <c r="A7160" s="342" t="s">
        <v>324</v>
      </c>
      <c r="B7160" s="342" t="s">
        <v>363</v>
      </c>
      <c r="C7160" s="343" t="s">
        <v>136</v>
      </c>
      <c r="D7160" s="344">
        <v>940000</v>
      </c>
      <c r="E7160" s="502">
        <v>912216.74</v>
      </c>
      <c r="F7160" s="499"/>
      <c r="G7160" s="344">
        <v>97.044334042553189</v>
      </c>
    </row>
    <row r="7161" spans="1:7" hidden="1" x14ac:dyDescent="0.25">
      <c r="A7161" s="345" t="s">
        <v>3559</v>
      </c>
      <c r="B7161" s="345" t="s">
        <v>299</v>
      </c>
      <c r="C7161" s="346" t="s">
        <v>365</v>
      </c>
      <c r="D7161" s="347">
        <v>940000</v>
      </c>
      <c r="E7161" s="503">
        <v>912216.74</v>
      </c>
      <c r="F7161" s="499"/>
      <c r="G7161" s="347">
        <v>97.044334042553189</v>
      </c>
    </row>
    <row r="7162" spans="1:7" hidden="1" x14ac:dyDescent="0.25">
      <c r="A7162" s="342" t="s">
        <v>324</v>
      </c>
      <c r="B7162" s="342" t="s">
        <v>366</v>
      </c>
      <c r="C7162" s="343" t="s">
        <v>38</v>
      </c>
      <c r="D7162" s="344">
        <v>256776</v>
      </c>
      <c r="E7162" s="502">
        <v>221390.03</v>
      </c>
      <c r="F7162" s="499"/>
      <c r="G7162" s="344">
        <v>86.219128734772724</v>
      </c>
    </row>
    <row r="7163" spans="1:7" hidden="1" x14ac:dyDescent="0.25">
      <c r="A7163" s="342" t="s">
        <v>324</v>
      </c>
      <c r="B7163" s="342" t="s">
        <v>367</v>
      </c>
      <c r="C7163" s="343" t="s">
        <v>138</v>
      </c>
      <c r="D7163" s="344">
        <v>241776</v>
      </c>
      <c r="E7163" s="502">
        <v>196180.66</v>
      </c>
      <c r="F7163" s="499"/>
      <c r="G7163" s="344">
        <v>81.141494606577993</v>
      </c>
    </row>
    <row r="7164" spans="1:7" hidden="1" x14ac:dyDescent="0.25">
      <c r="A7164" s="345" t="s">
        <v>3560</v>
      </c>
      <c r="B7164" s="345" t="s">
        <v>301</v>
      </c>
      <c r="C7164" s="346" t="s">
        <v>371</v>
      </c>
      <c r="D7164" s="347">
        <v>225000</v>
      </c>
      <c r="E7164" s="503">
        <v>183247.82</v>
      </c>
      <c r="F7164" s="499"/>
      <c r="G7164" s="347">
        <v>81.443475555555551</v>
      </c>
    </row>
    <row r="7165" spans="1:7" hidden="1" x14ac:dyDescent="0.25">
      <c r="A7165" s="345" t="s">
        <v>3561</v>
      </c>
      <c r="B7165" s="345" t="s">
        <v>301</v>
      </c>
      <c r="C7165" s="346" t="s">
        <v>371</v>
      </c>
      <c r="D7165" s="347">
        <v>16776</v>
      </c>
      <c r="E7165" s="503">
        <v>12932.84</v>
      </c>
      <c r="F7165" s="499"/>
      <c r="G7165" s="347">
        <v>77.091320934668573</v>
      </c>
    </row>
    <row r="7166" spans="1:7" hidden="1" x14ac:dyDescent="0.25">
      <c r="A7166" s="342" t="s">
        <v>324</v>
      </c>
      <c r="B7166" s="342" t="s">
        <v>429</v>
      </c>
      <c r="C7166" s="343" t="s">
        <v>110</v>
      </c>
      <c r="D7166" s="344">
        <v>0</v>
      </c>
      <c r="E7166" s="502">
        <v>4450</v>
      </c>
      <c r="F7166" s="499"/>
      <c r="G7166" s="344">
        <v>0</v>
      </c>
    </row>
    <row r="7167" spans="1:7" hidden="1" x14ac:dyDescent="0.25">
      <c r="A7167" s="345" t="s">
        <v>3562</v>
      </c>
      <c r="B7167" s="345" t="s">
        <v>312</v>
      </c>
      <c r="C7167" s="346" t="s">
        <v>97</v>
      </c>
      <c r="D7167" s="347">
        <v>0</v>
      </c>
      <c r="E7167" s="503">
        <v>4450</v>
      </c>
      <c r="F7167" s="499"/>
      <c r="G7167" s="347">
        <v>0</v>
      </c>
    </row>
    <row r="7168" spans="1:7" hidden="1" x14ac:dyDescent="0.25">
      <c r="A7168" s="342" t="s">
        <v>324</v>
      </c>
      <c r="B7168" s="342" t="s">
        <v>401</v>
      </c>
      <c r="C7168" s="343" t="s">
        <v>104</v>
      </c>
      <c r="D7168" s="344">
        <v>15000</v>
      </c>
      <c r="E7168" s="502">
        <v>20759.37</v>
      </c>
      <c r="F7168" s="499"/>
      <c r="G7168" s="344">
        <v>138.39580000000001</v>
      </c>
    </row>
    <row r="7169" spans="1:7" hidden="1" x14ac:dyDescent="0.25">
      <c r="A7169" s="345" t="s">
        <v>3563</v>
      </c>
      <c r="B7169" s="345" t="s">
        <v>314</v>
      </c>
      <c r="C7169" s="346" t="s">
        <v>445</v>
      </c>
      <c r="D7169" s="347">
        <v>15000</v>
      </c>
      <c r="E7169" s="503">
        <v>12712.5</v>
      </c>
      <c r="F7169" s="499"/>
      <c r="G7169" s="347">
        <v>84.75</v>
      </c>
    </row>
    <row r="7170" spans="1:7" hidden="1" x14ac:dyDescent="0.25">
      <c r="A7170" s="345" t="s">
        <v>3564</v>
      </c>
      <c r="B7170" s="345" t="s">
        <v>315</v>
      </c>
      <c r="C7170" s="346" t="s">
        <v>189</v>
      </c>
      <c r="D7170" s="347">
        <v>0</v>
      </c>
      <c r="E7170" s="503">
        <v>8046.87</v>
      </c>
      <c r="F7170" s="499"/>
      <c r="G7170" s="347">
        <v>0</v>
      </c>
    </row>
    <row r="7171" spans="1:7" hidden="1" x14ac:dyDescent="0.25">
      <c r="A7171" s="342" t="s">
        <v>324</v>
      </c>
      <c r="B7171" s="342" t="s">
        <v>447</v>
      </c>
      <c r="C7171" s="343" t="s">
        <v>164</v>
      </c>
      <c r="D7171" s="344">
        <v>0</v>
      </c>
      <c r="E7171" s="502">
        <v>5537.79</v>
      </c>
      <c r="F7171" s="499"/>
      <c r="G7171" s="344">
        <v>0</v>
      </c>
    </row>
    <row r="7172" spans="1:7" hidden="1" x14ac:dyDescent="0.25">
      <c r="A7172" s="342" t="s">
        <v>324</v>
      </c>
      <c r="B7172" s="342" t="s">
        <v>448</v>
      </c>
      <c r="C7172" s="343" t="s">
        <v>190</v>
      </c>
      <c r="D7172" s="344">
        <v>0</v>
      </c>
      <c r="E7172" s="502">
        <v>5537.79</v>
      </c>
      <c r="F7172" s="499"/>
      <c r="G7172" s="344">
        <v>0</v>
      </c>
    </row>
    <row r="7173" spans="1:7" hidden="1" x14ac:dyDescent="0.25">
      <c r="A7173" s="345" t="s">
        <v>3565</v>
      </c>
      <c r="B7173" s="345" t="s">
        <v>305</v>
      </c>
      <c r="C7173" s="346" t="s">
        <v>166</v>
      </c>
      <c r="D7173" s="347">
        <v>0</v>
      </c>
      <c r="E7173" s="503">
        <v>5537.79</v>
      </c>
      <c r="F7173" s="499"/>
      <c r="G7173" s="347">
        <v>0</v>
      </c>
    </row>
    <row r="7174" spans="1:7" hidden="1" x14ac:dyDescent="0.25">
      <c r="A7174" s="336" t="s">
        <v>352</v>
      </c>
      <c r="B7174" s="336" t="s">
        <v>399</v>
      </c>
      <c r="C7174" s="337" t="s">
        <v>400</v>
      </c>
      <c r="D7174" s="338">
        <v>4291983</v>
      </c>
      <c r="E7174" s="498">
        <v>4246982.58</v>
      </c>
      <c r="F7174" s="499"/>
      <c r="G7174" s="338">
        <v>98.951523806128776</v>
      </c>
    </row>
    <row r="7175" spans="1:7" hidden="1" x14ac:dyDescent="0.25">
      <c r="A7175" s="339" t="s">
        <v>324</v>
      </c>
      <c r="B7175" s="339" t="s">
        <v>354</v>
      </c>
      <c r="C7175" s="340" t="s">
        <v>24</v>
      </c>
      <c r="D7175" s="341">
        <v>4291983</v>
      </c>
      <c r="E7175" s="506">
        <v>4246982.58</v>
      </c>
      <c r="F7175" s="499"/>
      <c r="G7175" s="341">
        <v>98.951523806128776</v>
      </c>
    </row>
    <row r="7176" spans="1:7" hidden="1" x14ac:dyDescent="0.25">
      <c r="A7176" s="342" t="s">
        <v>324</v>
      </c>
      <c r="B7176" s="342" t="s">
        <v>355</v>
      </c>
      <c r="C7176" s="343" t="s">
        <v>25</v>
      </c>
      <c r="D7176" s="344">
        <v>4019483</v>
      </c>
      <c r="E7176" s="502">
        <v>4016865.24</v>
      </c>
      <c r="F7176" s="499"/>
      <c r="G7176" s="344">
        <v>99.934873216281801</v>
      </c>
    </row>
    <row r="7177" spans="1:7" hidden="1" x14ac:dyDescent="0.25">
      <c r="A7177" s="342" t="s">
        <v>324</v>
      </c>
      <c r="B7177" s="342" t="s">
        <v>356</v>
      </c>
      <c r="C7177" s="343" t="s">
        <v>133</v>
      </c>
      <c r="D7177" s="344">
        <v>3315200</v>
      </c>
      <c r="E7177" s="502">
        <v>3325513.03</v>
      </c>
      <c r="F7177" s="499"/>
      <c r="G7177" s="344">
        <v>100.31108319256757</v>
      </c>
    </row>
    <row r="7178" spans="1:7" hidden="1" x14ac:dyDescent="0.25">
      <c r="A7178" s="345" t="s">
        <v>3566</v>
      </c>
      <c r="B7178" s="345" t="s">
        <v>297</v>
      </c>
      <c r="C7178" s="346" t="s">
        <v>3567</v>
      </c>
      <c r="D7178" s="347">
        <v>3315200</v>
      </c>
      <c r="E7178" s="503">
        <v>3325513.03</v>
      </c>
      <c r="F7178" s="499"/>
      <c r="G7178" s="347">
        <v>100.31108319256757</v>
      </c>
    </row>
    <row r="7179" spans="1:7" hidden="1" x14ac:dyDescent="0.25">
      <c r="A7179" s="342" t="s">
        <v>324</v>
      </c>
      <c r="B7179" s="342" t="s">
        <v>361</v>
      </c>
      <c r="C7179" s="343" t="s">
        <v>135</v>
      </c>
      <c r="D7179" s="344">
        <v>135000</v>
      </c>
      <c r="E7179" s="502">
        <v>158840.82999999999</v>
      </c>
      <c r="F7179" s="499"/>
      <c r="G7179" s="344">
        <v>117.65987407407407</v>
      </c>
    </row>
    <row r="7180" spans="1:7" hidden="1" x14ac:dyDescent="0.25">
      <c r="A7180" s="345" t="s">
        <v>3568</v>
      </c>
      <c r="B7180" s="345" t="s">
        <v>298</v>
      </c>
      <c r="C7180" s="346" t="s">
        <v>135</v>
      </c>
      <c r="D7180" s="347">
        <v>135000</v>
      </c>
      <c r="E7180" s="503">
        <v>158840.82999999999</v>
      </c>
      <c r="F7180" s="499"/>
      <c r="G7180" s="347">
        <v>117.65987407407407</v>
      </c>
    </row>
    <row r="7181" spans="1:7" hidden="1" x14ac:dyDescent="0.25">
      <c r="A7181" s="342" t="s">
        <v>324</v>
      </c>
      <c r="B7181" s="342" t="s">
        <v>363</v>
      </c>
      <c r="C7181" s="343" t="s">
        <v>136</v>
      </c>
      <c r="D7181" s="344">
        <v>569283</v>
      </c>
      <c r="E7181" s="502">
        <v>532511.38</v>
      </c>
      <c r="F7181" s="499"/>
      <c r="G7181" s="344">
        <v>93.540713493991561</v>
      </c>
    </row>
    <row r="7182" spans="1:7" hidden="1" x14ac:dyDescent="0.25">
      <c r="A7182" s="345" t="s">
        <v>3569</v>
      </c>
      <c r="B7182" s="345" t="s">
        <v>299</v>
      </c>
      <c r="C7182" s="346" t="s">
        <v>365</v>
      </c>
      <c r="D7182" s="347">
        <v>569283</v>
      </c>
      <c r="E7182" s="503">
        <v>532511.38</v>
      </c>
      <c r="F7182" s="499"/>
      <c r="G7182" s="347">
        <v>93.540713493991561</v>
      </c>
    </row>
    <row r="7183" spans="1:7" hidden="1" x14ac:dyDescent="0.25">
      <c r="A7183" s="342" t="s">
        <v>324</v>
      </c>
      <c r="B7183" s="342" t="s">
        <v>366</v>
      </c>
      <c r="C7183" s="343" t="s">
        <v>38</v>
      </c>
      <c r="D7183" s="344">
        <v>272500</v>
      </c>
      <c r="E7183" s="502">
        <v>220127.22</v>
      </c>
      <c r="F7183" s="499"/>
      <c r="G7183" s="344">
        <v>80.78063119266055</v>
      </c>
    </row>
    <row r="7184" spans="1:7" hidden="1" x14ac:dyDescent="0.25">
      <c r="A7184" s="342" t="s">
        <v>324</v>
      </c>
      <c r="B7184" s="342" t="s">
        <v>367</v>
      </c>
      <c r="C7184" s="343" t="s">
        <v>138</v>
      </c>
      <c r="D7184" s="344">
        <v>260000</v>
      </c>
      <c r="E7184" s="502">
        <v>189243.78</v>
      </c>
      <c r="F7184" s="499"/>
      <c r="G7184" s="344">
        <v>72.786069230769229</v>
      </c>
    </row>
    <row r="7185" spans="1:7" hidden="1" x14ac:dyDescent="0.25">
      <c r="A7185" s="345" t="s">
        <v>3570</v>
      </c>
      <c r="B7185" s="345" t="s">
        <v>301</v>
      </c>
      <c r="C7185" s="346" t="s">
        <v>3571</v>
      </c>
      <c r="D7185" s="347">
        <v>260000</v>
      </c>
      <c r="E7185" s="503">
        <v>189243.78</v>
      </c>
      <c r="F7185" s="499"/>
      <c r="G7185" s="347">
        <v>72.786069230769229</v>
      </c>
    </row>
    <row r="7186" spans="1:7" hidden="1" x14ac:dyDescent="0.25">
      <c r="A7186" s="342" t="s">
        <v>324</v>
      </c>
      <c r="B7186" s="342" t="s">
        <v>429</v>
      </c>
      <c r="C7186" s="343" t="s">
        <v>110</v>
      </c>
      <c r="D7186" s="344">
        <v>0</v>
      </c>
      <c r="E7186" s="502">
        <v>4002.18</v>
      </c>
      <c r="F7186" s="499"/>
      <c r="G7186" s="344">
        <v>0</v>
      </c>
    </row>
    <row r="7187" spans="1:7" hidden="1" x14ac:dyDescent="0.25">
      <c r="A7187" s="345" t="s">
        <v>3572</v>
      </c>
      <c r="B7187" s="345" t="s">
        <v>312</v>
      </c>
      <c r="C7187" s="346" t="s">
        <v>97</v>
      </c>
      <c r="D7187" s="347">
        <v>0</v>
      </c>
      <c r="E7187" s="503">
        <v>4002.18</v>
      </c>
      <c r="F7187" s="499"/>
      <c r="G7187" s="347">
        <v>0</v>
      </c>
    </row>
    <row r="7188" spans="1:7" hidden="1" x14ac:dyDescent="0.25">
      <c r="A7188" s="342" t="s">
        <v>324</v>
      </c>
      <c r="B7188" s="342" t="s">
        <v>401</v>
      </c>
      <c r="C7188" s="343" t="s">
        <v>104</v>
      </c>
      <c r="D7188" s="344">
        <v>12500</v>
      </c>
      <c r="E7188" s="502">
        <v>26881.26</v>
      </c>
      <c r="F7188" s="499"/>
      <c r="G7188" s="344">
        <v>215.05008000000001</v>
      </c>
    </row>
    <row r="7189" spans="1:7" hidden="1" x14ac:dyDescent="0.25">
      <c r="A7189" s="345" t="s">
        <v>3573</v>
      </c>
      <c r="B7189" s="345" t="s">
        <v>314</v>
      </c>
      <c r="C7189" s="346" t="s">
        <v>445</v>
      </c>
      <c r="D7189" s="347">
        <v>12500</v>
      </c>
      <c r="E7189" s="503">
        <v>10162.5</v>
      </c>
      <c r="F7189" s="499"/>
      <c r="G7189" s="347">
        <v>81.3</v>
      </c>
    </row>
    <row r="7190" spans="1:7" hidden="1" x14ac:dyDescent="0.25">
      <c r="A7190" s="345" t="s">
        <v>3574</v>
      </c>
      <c r="B7190" s="345" t="s">
        <v>315</v>
      </c>
      <c r="C7190" s="346" t="s">
        <v>189</v>
      </c>
      <c r="D7190" s="347">
        <v>0</v>
      </c>
      <c r="E7190" s="503">
        <v>16718.759999999998</v>
      </c>
      <c r="F7190" s="499"/>
      <c r="G7190" s="347">
        <v>0</v>
      </c>
    </row>
    <row r="7191" spans="1:7" hidden="1" x14ac:dyDescent="0.25">
      <c r="A7191" s="342" t="s">
        <v>324</v>
      </c>
      <c r="B7191" s="342" t="s">
        <v>447</v>
      </c>
      <c r="C7191" s="343" t="s">
        <v>164</v>
      </c>
      <c r="D7191" s="344">
        <v>0</v>
      </c>
      <c r="E7191" s="502">
        <v>9990.1200000000008</v>
      </c>
      <c r="F7191" s="499"/>
      <c r="G7191" s="344">
        <v>0</v>
      </c>
    </row>
    <row r="7192" spans="1:7" hidden="1" x14ac:dyDescent="0.25">
      <c r="A7192" s="342" t="s">
        <v>324</v>
      </c>
      <c r="B7192" s="342" t="s">
        <v>448</v>
      </c>
      <c r="C7192" s="343" t="s">
        <v>190</v>
      </c>
      <c r="D7192" s="344">
        <v>0</v>
      </c>
      <c r="E7192" s="502">
        <v>9990.1200000000008</v>
      </c>
      <c r="F7192" s="499"/>
      <c r="G7192" s="344">
        <v>0</v>
      </c>
    </row>
    <row r="7193" spans="1:7" hidden="1" x14ac:dyDescent="0.25">
      <c r="A7193" s="345" t="s">
        <v>3575</v>
      </c>
      <c r="B7193" s="345" t="s">
        <v>305</v>
      </c>
      <c r="C7193" s="346" t="s">
        <v>166</v>
      </c>
      <c r="D7193" s="347">
        <v>0</v>
      </c>
      <c r="E7193" s="503">
        <v>9990.1200000000008</v>
      </c>
      <c r="F7193" s="499"/>
      <c r="G7193" s="347">
        <v>0</v>
      </c>
    </row>
    <row r="7194" spans="1:7" hidden="1" x14ac:dyDescent="0.25">
      <c r="A7194" s="345" t="s">
        <v>3576</v>
      </c>
      <c r="B7194" s="345" t="s">
        <v>305</v>
      </c>
      <c r="C7194" s="346" t="s">
        <v>166</v>
      </c>
      <c r="D7194" s="347">
        <v>0</v>
      </c>
      <c r="E7194" s="503">
        <v>0</v>
      </c>
      <c r="F7194" s="499"/>
      <c r="G7194" s="347">
        <v>0</v>
      </c>
    </row>
    <row r="7195" spans="1:7" hidden="1" x14ac:dyDescent="0.25">
      <c r="A7195" s="345" t="s">
        <v>3577</v>
      </c>
      <c r="B7195" s="345" t="s">
        <v>305</v>
      </c>
      <c r="C7195" s="346" t="s">
        <v>166</v>
      </c>
      <c r="D7195" s="347">
        <v>0</v>
      </c>
      <c r="E7195" s="503">
        <v>0</v>
      </c>
      <c r="F7195" s="499"/>
      <c r="G7195" s="347">
        <v>0</v>
      </c>
    </row>
    <row r="7196" spans="1:7" hidden="1" x14ac:dyDescent="0.25">
      <c r="A7196" s="339" t="s">
        <v>324</v>
      </c>
      <c r="B7196" s="339" t="s">
        <v>1163</v>
      </c>
      <c r="C7196" s="340" t="s">
        <v>26</v>
      </c>
      <c r="D7196" s="341">
        <v>0</v>
      </c>
      <c r="E7196" s="506">
        <v>0</v>
      </c>
      <c r="F7196" s="499"/>
      <c r="G7196" s="341">
        <v>0</v>
      </c>
    </row>
    <row r="7197" spans="1:7" hidden="1" x14ac:dyDescent="0.25">
      <c r="A7197" s="342" t="s">
        <v>324</v>
      </c>
      <c r="B7197" s="342" t="s">
        <v>1164</v>
      </c>
      <c r="C7197" s="343" t="s">
        <v>1165</v>
      </c>
      <c r="D7197" s="344">
        <v>0</v>
      </c>
      <c r="E7197" s="502">
        <v>0</v>
      </c>
      <c r="F7197" s="499"/>
      <c r="G7197" s="344">
        <v>0</v>
      </c>
    </row>
    <row r="7198" spans="1:7" hidden="1" x14ac:dyDescent="0.25">
      <c r="A7198" s="342" t="s">
        <v>324</v>
      </c>
      <c r="B7198" s="342" t="s">
        <v>2988</v>
      </c>
      <c r="C7198" s="343" t="s">
        <v>178</v>
      </c>
      <c r="D7198" s="344">
        <v>0</v>
      </c>
      <c r="E7198" s="502">
        <v>0</v>
      </c>
      <c r="F7198" s="499"/>
      <c r="G7198" s="344">
        <v>0</v>
      </c>
    </row>
    <row r="7199" spans="1:7" hidden="1" x14ac:dyDescent="0.25">
      <c r="A7199" s="345" t="s">
        <v>3578</v>
      </c>
      <c r="B7199" s="345" t="s">
        <v>309</v>
      </c>
      <c r="C7199" s="346" t="s">
        <v>2990</v>
      </c>
      <c r="D7199" s="347">
        <v>0</v>
      </c>
      <c r="E7199" s="503">
        <v>0</v>
      </c>
      <c r="F7199" s="499"/>
      <c r="G7199" s="347">
        <v>0</v>
      </c>
    </row>
    <row r="7200" spans="1:7" hidden="1" x14ac:dyDescent="0.25">
      <c r="A7200" s="336" t="s">
        <v>352</v>
      </c>
      <c r="B7200" s="336" t="s">
        <v>541</v>
      </c>
      <c r="C7200" s="337" t="s">
        <v>542</v>
      </c>
      <c r="D7200" s="338">
        <v>19294000</v>
      </c>
      <c r="E7200" s="498">
        <v>18452301.07</v>
      </c>
      <c r="F7200" s="499"/>
      <c r="G7200" s="338">
        <v>95.637509432984345</v>
      </c>
    </row>
    <row r="7201" spans="1:7" hidden="1" x14ac:dyDescent="0.25">
      <c r="A7201" s="339" t="s">
        <v>324</v>
      </c>
      <c r="B7201" s="339" t="s">
        <v>354</v>
      </c>
      <c r="C7201" s="340" t="s">
        <v>24</v>
      </c>
      <c r="D7201" s="341">
        <v>19294000</v>
      </c>
      <c r="E7201" s="506">
        <v>18452301.07</v>
      </c>
      <c r="F7201" s="499"/>
      <c r="G7201" s="341">
        <v>95.637509432984345</v>
      </c>
    </row>
    <row r="7202" spans="1:7" hidden="1" x14ac:dyDescent="0.25">
      <c r="A7202" s="342" t="s">
        <v>324</v>
      </c>
      <c r="B7202" s="342" t="s">
        <v>355</v>
      </c>
      <c r="C7202" s="343" t="s">
        <v>25</v>
      </c>
      <c r="D7202" s="344">
        <v>18630000</v>
      </c>
      <c r="E7202" s="502">
        <v>18015169.780000001</v>
      </c>
      <c r="F7202" s="499"/>
      <c r="G7202" s="344">
        <v>96.699784111647887</v>
      </c>
    </row>
    <row r="7203" spans="1:7" hidden="1" x14ac:dyDescent="0.25">
      <c r="A7203" s="342" t="s">
        <v>324</v>
      </c>
      <c r="B7203" s="342" t="s">
        <v>356</v>
      </c>
      <c r="C7203" s="343" t="s">
        <v>133</v>
      </c>
      <c r="D7203" s="344">
        <v>15400000</v>
      </c>
      <c r="E7203" s="502">
        <v>14890463.789999999</v>
      </c>
      <c r="F7203" s="499"/>
      <c r="G7203" s="344">
        <v>96.691323311688308</v>
      </c>
    </row>
    <row r="7204" spans="1:7" hidden="1" x14ac:dyDescent="0.25">
      <c r="A7204" s="345" t="s">
        <v>3579</v>
      </c>
      <c r="B7204" s="345" t="s">
        <v>297</v>
      </c>
      <c r="C7204" s="346" t="s">
        <v>134</v>
      </c>
      <c r="D7204" s="347">
        <v>15400000</v>
      </c>
      <c r="E7204" s="503">
        <v>14890463.789999999</v>
      </c>
      <c r="F7204" s="499"/>
      <c r="G7204" s="347">
        <v>96.691323311688308</v>
      </c>
    </row>
    <row r="7205" spans="1:7" hidden="1" x14ac:dyDescent="0.25">
      <c r="A7205" s="342" t="s">
        <v>324</v>
      </c>
      <c r="B7205" s="342" t="s">
        <v>361</v>
      </c>
      <c r="C7205" s="343" t="s">
        <v>135</v>
      </c>
      <c r="D7205" s="344">
        <v>630000</v>
      </c>
      <c r="E7205" s="502">
        <v>667779.28</v>
      </c>
      <c r="F7205" s="499"/>
      <c r="G7205" s="344">
        <v>105.99671111111111</v>
      </c>
    </row>
    <row r="7206" spans="1:7" hidden="1" x14ac:dyDescent="0.25">
      <c r="A7206" s="345" t="s">
        <v>3580</v>
      </c>
      <c r="B7206" s="345" t="s">
        <v>298</v>
      </c>
      <c r="C7206" s="346" t="s">
        <v>135</v>
      </c>
      <c r="D7206" s="347">
        <v>630000</v>
      </c>
      <c r="E7206" s="503">
        <v>667779.28</v>
      </c>
      <c r="F7206" s="499"/>
      <c r="G7206" s="347">
        <v>105.99671111111111</v>
      </c>
    </row>
    <row r="7207" spans="1:7" hidden="1" x14ac:dyDescent="0.25">
      <c r="A7207" s="342" t="s">
        <v>324</v>
      </c>
      <c r="B7207" s="342" t="s">
        <v>363</v>
      </c>
      <c r="C7207" s="343" t="s">
        <v>136</v>
      </c>
      <c r="D7207" s="344">
        <v>2600000</v>
      </c>
      <c r="E7207" s="502">
        <v>2456926.71</v>
      </c>
      <c r="F7207" s="499"/>
      <c r="G7207" s="344">
        <v>94.497181153846157</v>
      </c>
    </row>
    <row r="7208" spans="1:7" hidden="1" x14ac:dyDescent="0.25">
      <c r="A7208" s="345" t="s">
        <v>3581</v>
      </c>
      <c r="B7208" s="345" t="s">
        <v>299</v>
      </c>
      <c r="C7208" s="346" t="s">
        <v>365</v>
      </c>
      <c r="D7208" s="347">
        <v>2600000</v>
      </c>
      <c r="E7208" s="503">
        <v>2456926.71</v>
      </c>
      <c r="F7208" s="499"/>
      <c r="G7208" s="347">
        <v>94.497181153846157</v>
      </c>
    </row>
    <row r="7209" spans="1:7" hidden="1" x14ac:dyDescent="0.25">
      <c r="A7209" s="342" t="s">
        <v>324</v>
      </c>
      <c r="B7209" s="342" t="s">
        <v>366</v>
      </c>
      <c r="C7209" s="343" t="s">
        <v>38</v>
      </c>
      <c r="D7209" s="344">
        <v>601000</v>
      </c>
      <c r="E7209" s="502">
        <v>437131.29</v>
      </c>
      <c r="F7209" s="499"/>
      <c r="G7209" s="344">
        <v>72.733991680532441</v>
      </c>
    </row>
    <row r="7210" spans="1:7" hidden="1" x14ac:dyDescent="0.25">
      <c r="A7210" s="342" t="s">
        <v>324</v>
      </c>
      <c r="B7210" s="342" t="s">
        <v>367</v>
      </c>
      <c r="C7210" s="343" t="s">
        <v>138</v>
      </c>
      <c r="D7210" s="344">
        <v>450000</v>
      </c>
      <c r="E7210" s="502">
        <v>406643.79</v>
      </c>
      <c r="F7210" s="499"/>
      <c r="G7210" s="344">
        <v>90.365286666666663</v>
      </c>
    </row>
    <row r="7211" spans="1:7" hidden="1" x14ac:dyDescent="0.25">
      <c r="A7211" s="345" t="s">
        <v>3582</v>
      </c>
      <c r="B7211" s="345" t="s">
        <v>301</v>
      </c>
      <c r="C7211" s="346" t="s">
        <v>371</v>
      </c>
      <c r="D7211" s="347">
        <v>450000</v>
      </c>
      <c r="E7211" s="503">
        <v>406643.79</v>
      </c>
      <c r="F7211" s="499"/>
      <c r="G7211" s="347">
        <v>90.365286666666663</v>
      </c>
    </row>
    <row r="7212" spans="1:7" hidden="1" x14ac:dyDescent="0.25">
      <c r="A7212" s="342" t="s">
        <v>324</v>
      </c>
      <c r="B7212" s="342" t="s">
        <v>401</v>
      </c>
      <c r="C7212" s="343" t="s">
        <v>104</v>
      </c>
      <c r="D7212" s="344">
        <v>151000</v>
      </c>
      <c r="E7212" s="502">
        <v>30487.5</v>
      </c>
      <c r="F7212" s="499"/>
      <c r="G7212" s="344">
        <v>20.190397350993379</v>
      </c>
    </row>
    <row r="7213" spans="1:7" hidden="1" x14ac:dyDescent="0.25">
      <c r="A7213" s="345" t="s">
        <v>3583</v>
      </c>
      <c r="B7213" s="345" t="s">
        <v>314</v>
      </c>
      <c r="C7213" s="346" t="s">
        <v>445</v>
      </c>
      <c r="D7213" s="347">
        <v>33000</v>
      </c>
      <c r="E7213" s="503">
        <v>30487.5</v>
      </c>
      <c r="F7213" s="499"/>
      <c r="G7213" s="347">
        <v>92.38636363636364</v>
      </c>
    </row>
    <row r="7214" spans="1:7" hidden="1" x14ac:dyDescent="0.25">
      <c r="A7214" s="345" t="s">
        <v>3584</v>
      </c>
      <c r="B7214" s="345" t="s">
        <v>315</v>
      </c>
      <c r="C7214" s="346" t="s">
        <v>189</v>
      </c>
      <c r="D7214" s="347">
        <v>118000</v>
      </c>
      <c r="E7214" s="503">
        <v>0</v>
      </c>
      <c r="F7214" s="499"/>
      <c r="G7214" s="347">
        <v>0</v>
      </c>
    </row>
    <row r="7215" spans="1:7" hidden="1" x14ac:dyDescent="0.25">
      <c r="A7215" s="342" t="s">
        <v>324</v>
      </c>
      <c r="B7215" s="342" t="s">
        <v>447</v>
      </c>
      <c r="C7215" s="343" t="s">
        <v>164</v>
      </c>
      <c r="D7215" s="344">
        <v>63000</v>
      </c>
      <c r="E7215" s="502">
        <v>0</v>
      </c>
      <c r="F7215" s="499"/>
      <c r="G7215" s="344">
        <v>0</v>
      </c>
    </row>
    <row r="7216" spans="1:7" hidden="1" x14ac:dyDescent="0.25">
      <c r="A7216" s="342" t="s">
        <v>324</v>
      </c>
      <c r="B7216" s="342" t="s">
        <v>448</v>
      </c>
      <c r="C7216" s="343" t="s">
        <v>190</v>
      </c>
      <c r="D7216" s="344">
        <v>63000</v>
      </c>
      <c r="E7216" s="502">
        <v>0</v>
      </c>
      <c r="F7216" s="499"/>
      <c r="G7216" s="344">
        <v>0</v>
      </c>
    </row>
    <row r="7217" spans="1:7" hidden="1" x14ac:dyDescent="0.25">
      <c r="A7217" s="345" t="s">
        <v>3585</v>
      </c>
      <c r="B7217" s="345" t="s">
        <v>305</v>
      </c>
      <c r="C7217" s="346" t="s">
        <v>166</v>
      </c>
      <c r="D7217" s="347">
        <v>63000</v>
      </c>
      <c r="E7217" s="503">
        <v>0</v>
      </c>
      <c r="F7217" s="499"/>
      <c r="G7217" s="347">
        <v>0</v>
      </c>
    </row>
    <row r="7218" spans="1:7" hidden="1" x14ac:dyDescent="0.25">
      <c r="A7218" s="336" t="s">
        <v>352</v>
      </c>
      <c r="B7218" s="336" t="s">
        <v>569</v>
      </c>
      <c r="C7218" s="337" t="s">
        <v>570</v>
      </c>
      <c r="D7218" s="338">
        <v>5525300</v>
      </c>
      <c r="E7218" s="498">
        <v>5576436.8799999999</v>
      </c>
      <c r="F7218" s="499"/>
      <c r="G7218" s="338">
        <v>100.92550413552205</v>
      </c>
    </row>
    <row r="7219" spans="1:7" hidden="1" x14ac:dyDescent="0.25">
      <c r="A7219" s="339" t="s">
        <v>324</v>
      </c>
      <c r="B7219" s="339" t="s">
        <v>354</v>
      </c>
      <c r="C7219" s="340" t="s">
        <v>24</v>
      </c>
      <c r="D7219" s="341">
        <v>5525300</v>
      </c>
      <c r="E7219" s="506">
        <v>5492384.2199999997</v>
      </c>
      <c r="F7219" s="499"/>
      <c r="G7219" s="341">
        <v>99.404271623260271</v>
      </c>
    </row>
    <row r="7220" spans="1:7" hidden="1" x14ac:dyDescent="0.25">
      <c r="A7220" s="342" t="s">
        <v>324</v>
      </c>
      <c r="B7220" s="342" t="s">
        <v>355</v>
      </c>
      <c r="C7220" s="343" t="s">
        <v>25</v>
      </c>
      <c r="D7220" s="344">
        <v>5275300</v>
      </c>
      <c r="E7220" s="502">
        <v>5244655.8</v>
      </c>
      <c r="F7220" s="499"/>
      <c r="G7220" s="344">
        <v>99.41910033552594</v>
      </c>
    </row>
    <row r="7221" spans="1:7" hidden="1" x14ac:dyDescent="0.25">
      <c r="A7221" s="342" t="s">
        <v>324</v>
      </c>
      <c r="B7221" s="342" t="s">
        <v>356</v>
      </c>
      <c r="C7221" s="343" t="s">
        <v>133</v>
      </c>
      <c r="D7221" s="344">
        <v>5275300</v>
      </c>
      <c r="E7221" s="502">
        <v>4347942.7</v>
      </c>
      <c r="F7221" s="499"/>
      <c r="G7221" s="344">
        <v>82.420766591473466</v>
      </c>
    </row>
    <row r="7222" spans="1:7" hidden="1" x14ac:dyDescent="0.25">
      <c r="A7222" s="345" t="s">
        <v>3586</v>
      </c>
      <c r="B7222" s="345" t="s">
        <v>297</v>
      </c>
      <c r="C7222" s="346" t="s">
        <v>134</v>
      </c>
      <c r="D7222" s="347">
        <v>5275300</v>
      </c>
      <c r="E7222" s="503">
        <v>4347942.7</v>
      </c>
      <c r="F7222" s="499"/>
      <c r="G7222" s="347">
        <v>82.420766591473466</v>
      </c>
    </row>
    <row r="7223" spans="1:7" hidden="1" x14ac:dyDescent="0.25">
      <c r="A7223" s="342" t="s">
        <v>324</v>
      </c>
      <c r="B7223" s="342" t="s">
        <v>361</v>
      </c>
      <c r="C7223" s="343" t="s">
        <v>135</v>
      </c>
      <c r="D7223" s="344">
        <v>0</v>
      </c>
      <c r="E7223" s="502">
        <v>177420.11</v>
      </c>
      <c r="F7223" s="499"/>
      <c r="G7223" s="344">
        <v>0</v>
      </c>
    </row>
    <row r="7224" spans="1:7" hidden="1" x14ac:dyDescent="0.25">
      <c r="A7224" s="345" t="s">
        <v>3587</v>
      </c>
      <c r="B7224" s="345" t="s">
        <v>298</v>
      </c>
      <c r="C7224" s="346" t="s">
        <v>135</v>
      </c>
      <c r="D7224" s="347">
        <v>0</v>
      </c>
      <c r="E7224" s="503">
        <v>177420.11</v>
      </c>
      <c r="F7224" s="499"/>
      <c r="G7224" s="347">
        <v>0</v>
      </c>
    </row>
    <row r="7225" spans="1:7" hidden="1" x14ac:dyDescent="0.25">
      <c r="A7225" s="342" t="s">
        <v>324</v>
      </c>
      <c r="B7225" s="342" t="s">
        <v>363</v>
      </c>
      <c r="C7225" s="343" t="s">
        <v>136</v>
      </c>
      <c r="D7225" s="344">
        <v>0</v>
      </c>
      <c r="E7225" s="502">
        <v>719292.99</v>
      </c>
      <c r="F7225" s="499"/>
      <c r="G7225" s="344">
        <v>0</v>
      </c>
    </row>
    <row r="7226" spans="1:7" hidden="1" x14ac:dyDescent="0.25">
      <c r="A7226" s="345" t="s">
        <v>3588</v>
      </c>
      <c r="B7226" s="345" t="s">
        <v>299</v>
      </c>
      <c r="C7226" s="346" t="s">
        <v>3589</v>
      </c>
      <c r="D7226" s="347">
        <v>0</v>
      </c>
      <c r="E7226" s="503">
        <v>719292.99</v>
      </c>
      <c r="F7226" s="499"/>
      <c r="G7226" s="347">
        <v>0</v>
      </c>
    </row>
    <row r="7227" spans="1:7" hidden="1" x14ac:dyDescent="0.25">
      <c r="A7227" s="342" t="s">
        <v>324</v>
      </c>
      <c r="B7227" s="342" t="s">
        <v>366</v>
      </c>
      <c r="C7227" s="343" t="s">
        <v>38</v>
      </c>
      <c r="D7227" s="344">
        <v>250000</v>
      </c>
      <c r="E7227" s="502">
        <v>245807.65</v>
      </c>
      <c r="F7227" s="499"/>
      <c r="G7227" s="344">
        <v>98.323059999999998</v>
      </c>
    </row>
    <row r="7228" spans="1:7" hidden="1" x14ac:dyDescent="0.25">
      <c r="A7228" s="342" t="s">
        <v>324</v>
      </c>
      <c r="B7228" s="342" t="s">
        <v>367</v>
      </c>
      <c r="C7228" s="343" t="s">
        <v>138</v>
      </c>
      <c r="D7228" s="344">
        <v>250000</v>
      </c>
      <c r="E7228" s="502">
        <v>238834</v>
      </c>
      <c r="F7228" s="499"/>
      <c r="G7228" s="344">
        <v>95.533600000000007</v>
      </c>
    </row>
    <row r="7229" spans="1:7" hidden="1" x14ac:dyDescent="0.25">
      <c r="A7229" s="345" t="s">
        <v>3590</v>
      </c>
      <c r="B7229" s="345" t="s">
        <v>301</v>
      </c>
      <c r="C7229" s="346" t="s">
        <v>371</v>
      </c>
      <c r="D7229" s="347">
        <v>250000</v>
      </c>
      <c r="E7229" s="503">
        <v>238834</v>
      </c>
      <c r="F7229" s="499"/>
      <c r="G7229" s="347">
        <v>95.533600000000007</v>
      </c>
    </row>
    <row r="7230" spans="1:7" hidden="1" x14ac:dyDescent="0.25">
      <c r="A7230" s="342" t="s">
        <v>324</v>
      </c>
      <c r="B7230" s="342" t="s">
        <v>419</v>
      </c>
      <c r="C7230" s="343" t="s">
        <v>108</v>
      </c>
      <c r="D7230" s="344">
        <v>0</v>
      </c>
      <c r="E7230" s="502">
        <v>5098.6499999999996</v>
      </c>
      <c r="F7230" s="499"/>
      <c r="G7230" s="344">
        <v>0</v>
      </c>
    </row>
    <row r="7231" spans="1:7" hidden="1" x14ac:dyDescent="0.25">
      <c r="A7231" s="345" t="s">
        <v>3591</v>
      </c>
      <c r="B7231" s="345" t="s">
        <v>318</v>
      </c>
      <c r="C7231" s="346" t="s">
        <v>425</v>
      </c>
      <c r="D7231" s="347">
        <v>0</v>
      </c>
      <c r="E7231" s="503">
        <v>3598.65</v>
      </c>
      <c r="F7231" s="499"/>
      <c r="G7231" s="347">
        <v>0</v>
      </c>
    </row>
    <row r="7232" spans="1:7" hidden="1" x14ac:dyDescent="0.25">
      <c r="A7232" s="345" t="s">
        <v>3592</v>
      </c>
      <c r="B7232" s="345" t="s">
        <v>427</v>
      </c>
      <c r="C7232" s="346" t="s">
        <v>428</v>
      </c>
      <c r="D7232" s="347">
        <v>0</v>
      </c>
      <c r="E7232" s="503">
        <v>1500</v>
      </c>
      <c r="F7232" s="499"/>
      <c r="G7232" s="347">
        <v>0</v>
      </c>
    </row>
    <row r="7233" spans="1:7" hidden="1" x14ac:dyDescent="0.25">
      <c r="A7233" s="342" t="s">
        <v>324</v>
      </c>
      <c r="B7233" s="342" t="s">
        <v>401</v>
      </c>
      <c r="C7233" s="343" t="s">
        <v>104</v>
      </c>
      <c r="D7233" s="344">
        <v>0</v>
      </c>
      <c r="E7233" s="502">
        <v>1875</v>
      </c>
      <c r="F7233" s="499"/>
      <c r="G7233" s="344">
        <v>0</v>
      </c>
    </row>
    <row r="7234" spans="1:7" hidden="1" x14ac:dyDescent="0.25">
      <c r="A7234" s="345" t="s">
        <v>3593</v>
      </c>
      <c r="B7234" s="345" t="s">
        <v>315</v>
      </c>
      <c r="C7234" s="346" t="s">
        <v>189</v>
      </c>
      <c r="D7234" s="347">
        <v>0</v>
      </c>
      <c r="E7234" s="503">
        <v>1875</v>
      </c>
      <c r="F7234" s="499"/>
      <c r="G7234" s="347">
        <v>0</v>
      </c>
    </row>
    <row r="7235" spans="1:7" hidden="1" x14ac:dyDescent="0.25">
      <c r="A7235" s="342" t="s">
        <v>324</v>
      </c>
      <c r="B7235" s="342" t="s">
        <v>447</v>
      </c>
      <c r="C7235" s="343" t="s">
        <v>164</v>
      </c>
      <c r="D7235" s="344">
        <v>0</v>
      </c>
      <c r="E7235" s="502">
        <v>1920.77</v>
      </c>
      <c r="F7235" s="499"/>
      <c r="G7235" s="344">
        <v>0</v>
      </c>
    </row>
    <row r="7236" spans="1:7" hidden="1" x14ac:dyDescent="0.25">
      <c r="A7236" s="342" t="s">
        <v>324</v>
      </c>
      <c r="B7236" s="342" t="s">
        <v>448</v>
      </c>
      <c r="C7236" s="343" t="s">
        <v>190</v>
      </c>
      <c r="D7236" s="344">
        <v>0</v>
      </c>
      <c r="E7236" s="502">
        <v>1920.77</v>
      </c>
      <c r="F7236" s="499"/>
      <c r="G7236" s="344">
        <v>0</v>
      </c>
    </row>
    <row r="7237" spans="1:7" hidden="1" x14ac:dyDescent="0.25">
      <c r="A7237" s="345" t="s">
        <v>3594</v>
      </c>
      <c r="B7237" s="345" t="s">
        <v>305</v>
      </c>
      <c r="C7237" s="346" t="s">
        <v>166</v>
      </c>
      <c r="D7237" s="347">
        <v>0</v>
      </c>
      <c r="E7237" s="503">
        <v>1920.77</v>
      </c>
      <c r="F7237" s="499"/>
      <c r="G7237" s="347">
        <v>0</v>
      </c>
    </row>
    <row r="7238" spans="1:7" hidden="1" x14ac:dyDescent="0.25">
      <c r="A7238" s="339" t="s">
        <v>324</v>
      </c>
      <c r="B7238" s="339" t="s">
        <v>1163</v>
      </c>
      <c r="C7238" s="340" t="s">
        <v>26</v>
      </c>
      <c r="D7238" s="341">
        <v>0</v>
      </c>
      <c r="E7238" s="506">
        <v>84052.66</v>
      </c>
      <c r="F7238" s="499"/>
      <c r="G7238" s="341">
        <v>0</v>
      </c>
    </row>
    <row r="7239" spans="1:7" hidden="1" x14ac:dyDescent="0.25">
      <c r="A7239" s="342" t="s">
        <v>324</v>
      </c>
      <c r="B7239" s="342" t="s">
        <v>1164</v>
      </c>
      <c r="C7239" s="343" t="s">
        <v>1165</v>
      </c>
      <c r="D7239" s="344">
        <v>0</v>
      </c>
      <c r="E7239" s="502">
        <v>84052.66</v>
      </c>
      <c r="F7239" s="499"/>
      <c r="G7239" s="344">
        <v>0</v>
      </c>
    </row>
    <row r="7240" spans="1:7" hidden="1" x14ac:dyDescent="0.25">
      <c r="A7240" s="342" t="s">
        <v>324</v>
      </c>
      <c r="B7240" s="342" t="s">
        <v>2988</v>
      </c>
      <c r="C7240" s="343" t="s">
        <v>178</v>
      </c>
      <c r="D7240" s="344">
        <v>0</v>
      </c>
      <c r="E7240" s="502">
        <v>84052.66</v>
      </c>
      <c r="F7240" s="499"/>
      <c r="G7240" s="344">
        <v>0</v>
      </c>
    </row>
    <row r="7241" spans="1:7" hidden="1" x14ac:dyDescent="0.25">
      <c r="A7241" s="345" t="s">
        <v>3595</v>
      </c>
      <c r="B7241" s="345" t="s">
        <v>309</v>
      </c>
      <c r="C7241" s="346" t="s">
        <v>2990</v>
      </c>
      <c r="D7241" s="347">
        <v>0</v>
      </c>
      <c r="E7241" s="503">
        <v>84052.66</v>
      </c>
      <c r="F7241" s="499"/>
      <c r="G7241" s="347">
        <v>0</v>
      </c>
    </row>
    <row r="7242" spans="1:7" hidden="1" x14ac:dyDescent="0.25">
      <c r="A7242" s="336" t="s">
        <v>352</v>
      </c>
      <c r="B7242" s="336" t="s">
        <v>591</v>
      </c>
      <c r="C7242" s="337" t="s">
        <v>592</v>
      </c>
      <c r="D7242" s="338">
        <v>3260233</v>
      </c>
      <c r="E7242" s="498">
        <v>3892182.56</v>
      </c>
      <c r="F7242" s="499"/>
      <c r="G7242" s="338">
        <v>119.38357043806378</v>
      </c>
    </row>
    <row r="7243" spans="1:7" hidden="1" x14ac:dyDescent="0.25">
      <c r="A7243" s="339" t="s">
        <v>324</v>
      </c>
      <c r="B7243" s="339" t="s">
        <v>354</v>
      </c>
      <c r="C7243" s="340" t="s">
        <v>24</v>
      </c>
      <c r="D7243" s="341">
        <v>3248335</v>
      </c>
      <c r="E7243" s="506">
        <v>3859448.03</v>
      </c>
      <c r="F7243" s="499"/>
      <c r="G7243" s="341">
        <v>118.81311595017139</v>
      </c>
    </row>
    <row r="7244" spans="1:7" hidden="1" x14ac:dyDescent="0.25">
      <c r="A7244" s="342" t="s">
        <v>324</v>
      </c>
      <c r="B7244" s="342" t="s">
        <v>355</v>
      </c>
      <c r="C7244" s="343" t="s">
        <v>25</v>
      </c>
      <c r="D7244" s="344">
        <v>2983991</v>
      </c>
      <c r="E7244" s="502">
        <v>3478912.33</v>
      </c>
      <c r="F7244" s="499"/>
      <c r="G7244" s="344">
        <v>116.5858854802176</v>
      </c>
    </row>
    <row r="7245" spans="1:7" hidden="1" x14ac:dyDescent="0.25">
      <c r="A7245" s="342" t="s">
        <v>324</v>
      </c>
      <c r="B7245" s="342" t="s">
        <v>356</v>
      </c>
      <c r="C7245" s="343" t="s">
        <v>133</v>
      </c>
      <c r="D7245" s="344">
        <v>2487168</v>
      </c>
      <c r="E7245" s="502">
        <v>2875845.15</v>
      </c>
      <c r="F7245" s="499"/>
      <c r="G7245" s="344">
        <v>115.62729779411765</v>
      </c>
    </row>
    <row r="7246" spans="1:7" hidden="1" x14ac:dyDescent="0.25">
      <c r="A7246" s="345" t="s">
        <v>3596</v>
      </c>
      <c r="B7246" s="345" t="s">
        <v>297</v>
      </c>
      <c r="C7246" s="346" t="s">
        <v>134</v>
      </c>
      <c r="D7246" s="347">
        <v>2487168</v>
      </c>
      <c r="E7246" s="503">
        <v>2875845.15</v>
      </c>
      <c r="F7246" s="499"/>
      <c r="G7246" s="347">
        <v>115.62729779411765</v>
      </c>
    </row>
    <row r="7247" spans="1:7" hidden="1" x14ac:dyDescent="0.25">
      <c r="A7247" s="342" t="s">
        <v>324</v>
      </c>
      <c r="B7247" s="342" t="s">
        <v>361</v>
      </c>
      <c r="C7247" s="343" t="s">
        <v>135</v>
      </c>
      <c r="D7247" s="344">
        <v>84545</v>
      </c>
      <c r="E7247" s="502">
        <v>129280.21</v>
      </c>
      <c r="F7247" s="499"/>
      <c r="G7247" s="344">
        <v>152.91289845644332</v>
      </c>
    </row>
    <row r="7248" spans="1:7" hidden="1" x14ac:dyDescent="0.25">
      <c r="A7248" s="345" t="s">
        <v>3597</v>
      </c>
      <c r="B7248" s="345" t="s">
        <v>298</v>
      </c>
      <c r="C7248" s="346" t="s">
        <v>135</v>
      </c>
      <c r="D7248" s="347">
        <v>84545</v>
      </c>
      <c r="E7248" s="503">
        <v>129280.21</v>
      </c>
      <c r="F7248" s="499"/>
      <c r="G7248" s="347">
        <v>152.91289845644332</v>
      </c>
    </row>
    <row r="7249" spans="1:7" hidden="1" x14ac:dyDescent="0.25">
      <c r="A7249" s="342" t="s">
        <v>324</v>
      </c>
      <c r="B7249" s="342" t="s">
        <v>363</v>
      </c>
      <c r="C7249" s="343" t="s">
        <v>136</v>
      </c>
      <c r="D7249" s="344">
        <v>412278</v>
      </c>
      <c r="E7249" s="502">
        <v>473786.97</v>
      </c>
      <c r="F7249" s="499"/>
      <c r="G7249" s="344">
        <v>114.91929474771877</v>
      </c>
    </row>
    <row r="7250" spans="1:7" hidden="1" x14ac:dyDescent="0.25">
      <c r="A7250" s="345" t="s">
        <v>3598</v>
      </c>
      <c r="B7250" s="345" t="s">
        <v>299</v>
      </c>
      <c r="C7250" s="346" t="s">
        <v>365</v>
      </c>
      <c r="D7250" s="347">
        <v>412278</v>
      </c>
      <c r="E7250" s="503">
        <v>473786.97</v>
      </c>
      <c r="F7250" s="499"/>
      <c r="G7250" s="347">
        <v>114.91929474771877</v>
      </c>
    </row>
    <row r="7251" spans="1:7" hidden="1" x14ac:dyDescent="0.25">
      <c r="A7251" s="342" t="s">
        <v>324</v>
      </c>
      <c r="B7251" s="342" t="s">
        <v>366</v>
      </c>
      <c r="C7251" s="343" t="s">
        <v>38</v>
      </c>
      <c r="D7251" s="344">
        <v>264344</v>
      </c>
      <c r="E7251" s="502">
        <v>346088.45</v>
      </c>
      <c r="F7251" s="499"/>
      <c r="G7251" s="344">
        <v>130.92351254426052</v>
      </c>
    </row>
    <row r="7252" spans="1:7" hidden="1" x14ac:dyDescent="0.25">
      <c r="A7252" s="342" t="s">
        <v>324</v>
      </c>
      <c r="B7252" s="342" t="s">
        <v>367</v>
      </c>
      <c r="C7252" s="343" t="s">
        <v>138</v>
      </c>
      <c r="D7252" s="344">
        <v>260542</v>
      </c>
      <c r="E7252" s="502">
        <v>328327.5</v>
      </c>
      <c r="F7252" s="499"/>
      <c r="G7252" s="344">
        <v>126.01711048506574</v>
      </c>
    </row>
    <row r="7253" spans="1:7" hidden="1" x14ac:dyDescent="0.25">
      <c r="A7253" s="345" t="s">
        <v>3599</v>
      </c>
      <c r="B7253" s="345" t="s">
        <v>301</v>
      </c>
      <c r="C7253" s="346" t="s">
        <v>371</v>
      </c>
      <c r="D7253" s="347">
        <v>260542</v>
      </c>
      <c r="E7253" s="503">
        <v>328327.5</v>
      </c>
      <c r="F7253" s="499"/>
      <c r="G7253" s="347">
        <v>126.01711048506574</v>
      </c>
    </row>
    <row r="7254" spans="1:7" hidden="1" x14ac:dyDescent="0.25">
      <c r="A7254" s="342" t="s">
        <v>324</v>
      </c>
      <c r="B7254" s="342" t="s">
        <v>419</v>
      </c>
      <c r="C7254" s="343" t="s">
        <v>108</v>
      </c>
      <c r="D7254" s="344">
        <v>3802</v>
      </c>
      <c r="E7254" s="502">
        <v>4251.37</v>
      </c>
      <c r="F7254" s="499"/>
      <c r="G7254" s="344">
        <v>111.81930562861652</v>
      </c>
    </row>
    <row r="7255" spans="1:7" hidden="1" x14ac:dyDescent="0.25">
      <c r="A7255" s="345" t="s">
        <v>3600</v>
      </c>
      <c r="B7255" s="345" t="s">
        <v>316</v>
      </c>
      <c r="C7255" s="346" t="s">
        <v>421</v>
      </c>
      <c r="D7255" s="347">
        <v>342</v>
      </c>
      <c r="E7255" s="503">
        <v>0</v>
      </c>
      <c r="F7255" s="499"/>
      <c r="G7255" s="347">
        <v>0</v>
      </c>
    </row>
    <row r="7256" spans="1:7" hidden="1" x14ac:dyDescent="0.25">
      <c r="A7256" s="345" t="s">
        <v>3601</v>
      </c>
      <c r="B7256" s="345" t="s">
        <v>318</v>
      </c>
      <c r="C7256" s="346" t="s">
        <v>425</v>
      </c>
      <c r="D7256" s="347">
        <v>700</v>
      </c>
      <c r="E7256" s="503">
        <v>0</v>
      </c>
      <c r="F7256" s="499"/>
      <c r="G7256" s="347">
        <v>0</v>
      </c>
    </row>
    <row r="7257" spans="1:7" hidden="1" x14ac:dyDescent="0.25">
      <c r="A7257" s="345" t="s">
        <v>3602</v>
      </c>
      <c r="B7257" s="345" t="s">
        <v>318</v>
      </c>
      <c r="C7257" s="346" t="s">
        <v>425</v>
      </c>
      <c r="D7257" s="347">
        <v>2760</v>
      </c>
      <c r="E7257" s="503">
        <v>2751.37</v>
      </c>
      <c r="F7257" s="499"/>
      <c r="G7257" s="347">
        <v>99.687318840579707</v>
      </c>
    </row>
    <row r="7258" spans="1:7" hidden="1" x14ac:dyDescent="0.25">
      <c r="A7258" s="345" t="s">
        <v>3603</v>
      </c>
      <c r="B7258" s="345" t="s">
        <v>427</v>
      </c>
      <c r="C7258" s="346" t="s">
        <v>428</v>
      </c>
      <c r="D7258" s="347">
        <v>0</v>
      </c>
      <c r="E7258" s="503">
        <v>1500</v>
      </c>
      <c r="F7258" s="499"/>
      <c r="G7258" s="347">
        <v>0</v>
      </c>
    </row>
    <row r="7259" spans="1:7" hidden="1" x14ac:dyDescent="0.25">
      <c r="A7259" s="342" t="s">
        <v>324</v>
      </c>
      <c r="B7259" s="342" t="s">
        <v>429</v>
      </c>
      <c r="C7259" s="343" t="s">
        <v>110</v>
      </c>
      <c r="D7259" s="344">
        <v>0</v>
      </c>
      <c r="E7259" s="502">
        <v>3347.08</v>
      </c>
      <c r="F7259" s="499"/>
      <c r="G7259" s="344">
        <v>0</v>
      </c>
    </row>
    <row r="7260" spans="1:7" hidden="1" x14ac:dyDescent="0.25">
      <c r="A7260" s="345" t="s">
        <v>3604</v>
      </c>
      <c r="B7260" s="345" t="s">
        <v>436</v>
      </c>
      <c r="C7260" s="346" t="s">
        <v>98</v>
      </c>
      <c r="D7260" s="347">
        <v>0</v>
      </c>
      <c r="E7260" s="503">
        <v>3347.08</v>
      </c>
      <c r="F7260" s="499"/>
      <c r="G7260" s="347">
        <v>0</v>
      </c>
    </row>
    <row r="7261" spans="1:7" hidden="1" x14ac:dyDescent="0.25">
      <c r="A7261" s="342" t="s">
        <v>324</v>
      </c>
      <c r="B7261" s="342" t="s">
        <v>401</v>
      </c>
      <c r="C7261" s="343" t="s">
        <v>104</v>
      </c>
      <c r="D7261" s="344">
        <v>0</v>
      </c>
      <c r="E7261" s="502">
        <v>10162.5</v>
      </c>
      <c r="F7261" s="499"/>
      <c r="G7261" s="344">
        <v>0</v>
      </c>
    </row>
    <row r="7262" spans="1:7" hidden="1" x14ac:dyDescent="0.25">
      <c r="A7262" s="345" t="s">
        <v>3605</v>
      </c>
      <c r="B7262" s="345" t="s">
        <v>442</v>
      </c>
      <c r="C7262" s="346" t="s">
        <v>443</v>
      </c>
      <c r="D7262" s="347">
        <v>0</v>
      </c>
      <c r="E7262" s="503">
        <v>0</v>
      </c>
      <c r="F7262" s="499"/>
      <c r="G7262" s="347">
        <v>0</v>
      </c>
    </row>
    <row r="7263" spans="1:7" hidden="1" x14ac:dyDescent="0.25">
      <c r="A7263" s="345" t="s">
        <v>3606</v>
      </c>
      <c r="B7263" s="345" t="s">
        <v>314</v>
      </c>
      <c r="C7263" s="346" t="s">
        <v>445</v>
      </c>
      <c r="D7263" s="347">
        <v>0</v>
      </c>
      <c r="E7263" s="503">
        <v>10162.5</v>
      </c>
      <c r="F7263" s="499"/>
      <c r="G7263" s="347">
        <v>0</v>
      </c>
    </row>
    <row r="7264" spans="1:7" hidden="1" x14ac:dyDescent="0.25">
      <c r="A7264" s="342" t="s">
        <v>324</v>
      </c>
      <c r="B7264" s="342" t="s">
        <v>562</v>
      </c>
      <c r="C7264" s="343" t="s">
        <v>563</v>
      </c>
      <c r="D7264" s="344">
        <v>0</v>
      </c>
      <c r="E7264" s="502">
        <v>34247.25</v>
      </c>
      <c r="F7264" s="499"/>
      <c r="G7264" s="344">
        <v>0</v>
      </c>
    </row>
    <row r="7265" spans="1:7" hidden="1" x14ac:dyDescent="0.25">
      <c r="A7265" s="342" t="s">
        <v>324</v>
      </c>
      <c r="B7265" s="342" t="s">
        <v>564</v>
      </c>
      <c r="C7265" s="343" t="s">
        <v>565</v>
      </c>
      <c r="D7265" s="344">
        <v>0</v>
      </c>
      <c r="E7265" s="502">
        <v>34247.25</v>
      </c>
      <c r="F7265" s="499"/>
      <c r="G7265" s="344">
        <v>0</v>
      </c>
    </row>
    <row r="7266" spans="1:7" hidden="1" x14ac:dyDescent="0.25">
      <c r="A7266" s="345" t="s">
        <v>3607</v>
      </c>
      <c r="B7266" s="345" t="s">
        <v>567</v>
      </c>
      <c r="C7266" s="346" t="s">
        <v>246</v>
      </c>
      <c r="D7266" s="347">
        <v>0</v>
      </c>
      <c r="E7266" s="503">
        <v>34247.25</v>
      </c>
      <c r="F7266" s="499"/>
      <c r="G7266" s="347">
        <v>0</v>
      </c>
    </row>
    <row r="7267" spans="1:7" hidden="1" x14ac:dyDescent="0.25">
      <c r="A7267" s="342" t="s">
        <v>324</v>
      </c>
      <c r="B7267" s="342" t="s">
        <v>1632</v>
      </c>
      <c r="C7267" s="343" t="s">
        <v>167</v>
      </c>
      <c r="D7267" s="344">
        <v>0</v>
      </c>
      <c r="E7267" s="502">
        <v>200</v>
      </c>
      <c r="F7267" s="499"/>
      <c r="G7267" s="344">
        <v>0</v>
      </c>
    </row>
    <row r="7268" spans="1:7" hidden="1" x14ac:dyDescent="0.25">
      <c r="A7268" s="342" t="s">
        <v>324</v>
      </c>
      <c r="B7268" s="342" t="s">
        <v>1749</v>
      </c>
      <c r="C7268" s="343" t="s">
        <v>168</v>
      </c>
      <c r="D7268" s="344">
        <v>0</v>
      </c>
      <c r="E7268" s="502">
        <v>200</v>
      </c>
      <c r="F7268" s="499"/>
      <c r="G7268" s="344">
        <v>0</v>
      </c>
    </row>
    <row r="7269" spans="1:7" hidden="1" x14ac:dyDescent="0.25">
      <c r="A7269" s="345" t="s">
        <v>3608</v>
      </c>
      <c r="B7269" s="345" t="s">
        <v>1751</v>
      </c>
      <c r="C7269" s="346" t="s">
        <v>169</v>
      </c>
      <c r="D7269" s="347">
        <v>0</v>
      </c>
      <c r="E7269" s="503">
        <v>200</v>
      </c>
      <c r="F7269" s="499"/>
      <c r="G7269" s="347">
        <v>0</v>
      </c>
    </row>
    <row r="7270" spans="1:7" hidden="1" x14ac:dyDescent="0.25">
      <c r="A7270" s="339" t="s">
        <v>324</v>
      </c>
      <c r="B7270" s="339" t="s">
        <v>1163</v>
      </c>
      <c r="C7270" s="340" t="s">
        <v>26</v>
      </c>
      <c r="D7270" s="341">
        <v>11898</v>
      </c>
      <c r="E7270" s="506">
        <v>32734.53</v>
      </c>
      <c r="F7270" s="499"/>
      <c r="G7270" s="341">
        <v>275.12632375189105</v>
      </c>
    </row>
    <row r="7271" spans="1:7" hidden="1" x14ac:dyDescent="0.25">
      <c r="A7271" s="342" t="s">
        <v>324</v>
      </c>
      <c r="B7271" s="342" t="s">
        <v>1164</v>
      </c>
      <c r="C7271" s="343" t="s">
        <v>1165</v>
      </c>
      <c r="D7271" s="344">
        <v>11898</v>
      </c>
      <c r="E7271" s="502">
        <v>32734.53</v>
      </c>
      <c r="F7271" s="499"/>
      <c r="G7271" s="344">
        <v>275.12632375189105</v>
      </c>
    </row>
    <row r="7272" spans="1:7" hidden="1" x14ac:dyDescent="0.25">
      <c r="A7272" s="342" t="s">
        <v>324</v>
      </c>
      <c r="B7272" s="342" t="s">
        <v>2576</v>
      </c>
      <c r="C7272" s="343" t="s">
        <v>171</v>
      </c>
      <c r="D7272" s="344">
        <v>11898</v>
      </c>
      <c r="E7272" s="502">
        <v>11896.92</v>
      </c>
      <c r="F7272" s="499"/>
      <c r="G7272" s="344">
        <v>99.990922844175486</v>
      </c>
    </row>
    <row r="7273" spans="1:7" hidden="1" x14ac:dyDescent="0.25">
      <c r="A7273" s="345" t="s">
        <v>3609</v>
      </c>
      <c r="B7273" s="345" t="s">
        <v>306</v>
      </c>
      <c r="C7273" s="346" t="s">
        <v>173</v>
      </c>
      <c r="D7273" s="347">
        <v>8358</v>
      </c>
      <c r="E7273" s="503">
        <v>0</v>
      </c>
      <c r="F7273" s="499"/>
      <c r="G7273" s="347">
        <v>0</v>
      </c>
    </row>
    <row r="7274" spans="1:7" hidden="1" x14ac:dyDescent="0.25">
      <c r="A7274" s="345" t="s">
        <v>3610</v>
      </c>
      <c r="B7274" s="345" t="s">
        <v>308</v>
      </c>
      <c r="C7274" s="346" t="s">
        <v>198</v>
      </c>
      <c r="D7274" s="347">
        <v>3540</v>
      </c>
      <c r="E7274" s="503">
        <v>0</v>
      </c>
      <c r="F7274" s="499"/>
      <c r="G7274" s="347">
        <v>0</v>
      </c>
    </row>
    <row r="7275" spans="1:7" hidden="1" x14ac:dyDescent="0.25">
      <c r="A7275" s="345" t="s">
        <v>3611</v>
      </c>
      <c r="B7275" s="345" t="s">
        <v>308</v>
      </c>
      <c r="C7275" s="346" t="s">
        <v>198</v>
      </c>
      <c r="D7275" s="347">
        <v>0</v>
      </c>
      <c r="E7275" s="503">
        <v>11896.92</v>
      </c>
      <c r="F7275" s="499"/>
      <c r="G7275" s="347">
        <v>0</v>
      </c>
    </row>
    <row r="7276" spans="1:7" hidden="1" x14ac:dyDescent="0.25">
      <c r="A7276" s="342" t="s">
        <v>324</v>
      </c>
      <c r="B7276" s="342" t="s">
        <v>2988</v>
      </c>
      <c r="C7276" s="343" t="s">
        <v>178</v>
      </c>
      <c r="D7276" s="344">
        <v>0</v>
      </c>
      <c r="E7276" s="502">
        <v>20837.61</v>
      </c>
      <c r="F7276" s="499"/>
      <c r="G7276" s="344">
        <v>0</v>
      </c>
    </row>
    <row r="7277" spans="1:7" hidden="1" x14ac:dyDescent="0.25">
      <c r="A7277" s="345" t="s">
        <v>3612</v>
      </c>
      <c r="B7277" s="345" t="s">
        <v>309</v>
      </c>
      <c r="C7277" s="346" t="s">
        <v>2990</v>
      </c>
      <c r="D7277" s="347">
        <v>0</v>
      </c>
      <c r="E7277" s="503">
        <v>20837.61</v>
      </c>
      <c r="F7277" s="499"/>
      <c r="G7277" s="347">
        <v>0</v>
      </c>
    </row>
    <row r="7278" spans="1:7" hidden="1" x14ac:dyDescent="0.25">
      <c r="A7278" s="336" t="s">
        <v>352</v>
      </c>
      <c r="B7278" s="336" t="s">
        <v>611</v>
      </c>
      <c r="C7278" s="337" t="s">
        <v>612</v>
      </c>
      <c r="D7278" s="338">
        <v>8148815</v>
      </c>
      <c r="E7278" s="498">
        <v>9091172.5</v>
      </c>
      <c r="F7278" s="499"/>
      <c r="G7278" s="338">
        <v>111.56435015397945</v>
      </c>
    </row>
    <row r="7279" spans="1:7" hidden="1" x14ac:dyDescent="0.25">
      <c r="A7279" s="339" t="s">
        <v>324</v>
      </c>
      <c r="B7279" s="339" t="s">
        <v>354</v>
      </c>
      <c r="C7279" s="340" t="s">
        <v>24</v>
      </c>
      <c r="D7279" s="341">
        <v>8148815</v>
      </c>
      <c r="E7279" s="506">
        <v>9091172.5</v>
      </c>
      <c r="F7279" s="499"/>
      <c r="G7279" s="341">
        <v>111.56435015397945</v>
      </c>
    </row>
    <row r="7280" spans="1:7" hidden="1" x14ac:dyDescent="0.25">
      <c r="A7280" s="342" t="s">
        <v>324</v>
      </c>
      <c r="B7280" s="342" t="s">
        <v>355</v>
      </c>
      <c r="C7280" s="343" t="s">
        <v>25</v>
      </c>
      <c r="D7280" s="344">
        <v>7865800</v>
      </c>
      <c r="E7280" s="502">
        <v>8715966.0899999999</v>
      </c>
      <c r="F7280" s="499"/>
      <c r="G7280" s="344">
        <v>110.80838681380152</v>
      </c>
    </row>
    <row r="7281" spans="1:7" hidden="1" x14ac:dyDescent="0.25">
      <c r="A7281" s="342" t="s">
        <v>324</v>
      </c>
      <c r="B7281" s="342" t="s">
        <v>356</v>
      </c>
      <c r="C7281" s="343" t="s">
        <v>133</v>
      </c>
      <c r="D7281" s="344">
        <v>6585680</v>
      </c>
      <c r="E7281" s="502">
        <v>7234762.9199999999</v>
      </c>
      <c r="F7281" s="499"/>
      <c r="G7281" s="344">
        <v>109.85597417426902</v>
      </c>
    </row>
    <row r="7282" spans="1:7" hidden="1" x14ac:dyDescent="0.25">
      <c r="A7282" s="345" t="s">
        <v>3613</v>
      </c>
      <c r="B7282" s="345" t="s">
        <v>297</v>
      </c>
      <c r="C7282" s="346" t="s">
        <v>134</v>
      </c>
      <c r="D7282" s="347">
        <v>6448280</v>
      </c>
      <c r="E7282" s="503">
        <v>7058830.1600000001</v>
      </c>
      <c r="F7282" s="499"/>
      <c r="G7282" s="347">
        <v>109.46841886518575</v>
      </c>
    </row>
    <row r="7283" spans="1:7" hidden="1" x14ac:dyDescent="0.25">
      <c r="A7283" s="345" t="s">
        <v>3614</v>
      </c>
      <c r="B7283" s="345" t="s">
        <v>359</v>
      </c>
      <c r="C7283" s="346" t="s">
        <v>182</v>
      </c>
      <c r="D7283" s="347">
        <v>105000</v>
      </c>
      <c r="E7283" s="503">
        <v>149330.88</v>
      </c>
      <c r="F7283" s="499"/>
      <c r="G7283" s="347">
        <v>142.21988571428571</v>
      </c>
    </row>
    <row r="7284" spans="1:7" hidden="1" x14ac:dyDescent="0.25">
      <c r="A7284" s="345" t="s">
        <v>3615</v>
      </c>
      <c r="B7284" s="345" t="s">
        <v>3544</v>
      </c>
      <c r="C7284" s="346" t="s">
        <v>183</v>
      </c>
      <c r="D7284" s="347">
        <v>32400</v>
      </c>
      <c r="E7284" s="503">
        <v>26601.88</v>
      </c>
      <c r="F7284" s="499"/>
      <c r="G7284" s="347">
        <v>82.104567901234574</v>
      </c>
    </row>
    <row r="7285" spans="1:7" hidden="1" x14ac:dyDescent="0.25">
      <c r="A7285" s="342" t="s">
        <v>324</v>
      </c>
      <c r="B7285" s="342" t="s">
        <v>361</v>
      </c>
      <c r="C7285" s="343" t="s">
        <v>135</v>
      </c>
      <c r="D7285" s="344">
        <v>225730</v>
      </c>
      <c r="E7285" s="502">
        <v>303299.53000000003</v>
      </c>
      <c r="F7285" s="499"/>
      <c r="G7285" s="344">
        <v>134.36385504806628</v>
      </c>
    </row>
    <row r="7286" spans="1:7" hidden="1" x14ac:dyDescent="0.25">
      <c r="A7286" s="345" t="s">
        <v>3616</v>
      </c>
      <c r="B7286" s="345" t="s">
        <v>298</v>
      </c>
      <c r="C7286" s="346" t="s">
        <v>135</v>
      </c>
      <c r="D7286" s="347">
        <v>225730</v>
      </c>
      <c r="E7286" s="503">
        <v>303299.53000000003</v>
      </c>
      <c r="F7286" s="499"/>
      <c r="G7286" s="347">
        <v>134.36385504806628</v>
      </c>
    </row>
    <row r="7287" spans="1:7" hidden="1" x14ac:dyDescent="0.25">
      <c r="A7287" s="342" t="s">
        <v>324</v>
      </c>
      <c r="B7287" s="342" t="s">
        <v>363</v>
      </c>
      <c r="C7287" s="343" t="s">
        <v>136</v>
      </c>
      <c r="D7287" s="344">
        <v>1054390</v>
      </c>
      <c r="E7287" s="502">
        <v>1177903.6399999999</v>
      </c>
      <c r="F7287" s="499"/>
      <c r="G7287" s="344">
        <v>111.71422718348998</v>
      </c>
    </row>
    <row r="7288" spans="1:7" hidden="1" x14ac:dyDescent="0.25">
      <c r="A7288" s="345" t="s">
        <v>3617</v>
      </c>
      <c r="B7288" s="345" t="s">
        <v>299</v>
      </c>
      <c r="C7288" s="346" t="s">
        <v>365</v>
      </c>
      <c r="D7288" s="347">
        <v>1054390</v>
      </c>
      <c r="E7288" s="503">
        <v>1177903.6399999999</v>
      </c>
      <c r="F7288" s="499"/>
      <c r="G7288" s="347">
        <v>111.71422718348998</v>
      </c>
    </row>
    <row r="7289" spans="1:7" hidden="1" x14ac:dyDescent="0.25">
      <c r="A7289" s="342" t="s">
        <v>324</v>
      </c>
      <c r="B7289" s="342" t="s">
        <v>366</v>
      </c>
      <c r="C7289" s="343" t="s">
        <v>38</v>
      </c>
      <c r="D7289" s="344">
        <v>278015</v>
      </c>
      <c r="E7289" s="502">
        <v>375206.41</v>
      </c>
      <c r="F7289" s="499"/>
      <c r="G7289" s="344">
        <v>134.95905256910598</v>
      </c>
    </row>
    <row r="7290" spans="1:7" hidden="1" x14ac:dyDescent="0.25">
      <c r="A7290" s="342" t="s">
        <v>324</v>
      </c>
      <c r="B7290" s="342" t="s">
        <v>367</v>
      </c>
      <c r="C7290" s="343" t="s">
        <v>138</v>
      </c>
      <c r="D7290" s="344">
        <v>261015</v>
      </c>
      <c r="E7290" s="502">
        <v>349611.41</v>
      </c>
      <c r="F7290" s="499"/>
      <c r="G7290" s="344">
        <v>133.94303392525333</v>
      </c>
    </row>
    <row r="7291" spans="1:7" hidden="1" x14ac:dyDescent="0.25">
      <c r="A7291" s="345" t="s">
        <v>3618</v>
      </c>
      <c r="B7291" s="345" t="s">
        <v>301</v>
      </c>
      <c r="C7291" s="346" t="s">
        <v>371</v>
      </c>
      <c r="D7291" s="347">
        <v>261015</v>
      </c>
      <c r="E7291" s="503">
        <v>349611.41</v>
      </c>
      <c r="F7291" s="499"/>
      <c r="G7291" s="347">
        <v>133.94303392525333</v>
      </c>
    </row>
    <row r="7292" spans="1:7" hidden="1" x14ac:dyDescent="0.25">
      <c r="A7292" s="342" t="s">
        <v>324</v>
      </c>
      <c r="B7292" s="342" t="s">
        <v>429</v>
      </c>
      <c r="C7292" s="343" t="s">
        <v>110</v>
      </c>
      <c r="D7292" s="344">
        <v>0</v>
      </c>
      <c r="E7292" s="502">
        <v>5270</v>
      </c>
      <c r="F7292" s="499"/>
      <c r="G7292" s="344">
        <v>0</v>
      </c>
    </row>
    <row r="7293" spans="1:7" hidden="1" x14ac:dyDescent="0.25">
      <c r="A7293" s="345" t="s">
        <v>3619</v>
      </c>
      <c r="B7293" s="345" t="s">
        <v>312</v>
      </c>
      <c r="C7293" s="346" t="s">
        <v>97</v>
      </c>
      <c r="D7293" s="347">
        <v>0</v>
      </c>
      <c r="E7293" s="503">
        <v>5270</v>
      </c>
      <c r="F7293" s="499"/>
      <c r="G7293" s="347">
        <v>0</v>
      </c>
    </row>
    <row r="7294" spans="1:7" hidden="1" x14ac:dyDescent="0.25">
      <c r="A7294" s="342" t="s">
        <v>324</v>
      </c>
      <c r="B7294" s="342" t="s">
        <v>401</v>
      </c>
      <c r="C7294" s="343" t="s">
        <v>104</v>
      </c>
      <c r="D7294" s="344">
        <v>17000</v>
      </c>
      <c r="E7294" s="502">
        <v>20325</v>
      </c>
      <c r="F7294" s="499"/>
      <c r="G7294" s="344">
        <v>119.55882352941177</v>
      </c>
    </row>
    <row r="7295" spans="1:7" hidden="1" x14ac:dyDescent="0.25">
      <c r="A7295" s="345" t="s">
        <v>3620</v>
      </c>
      <c r="B7295" s="345" t="s">
        <v>314</v>
      </c>
      <c r="C7295" s="346" t="s">
        <v>3621</v>
      </c>
      <c r="D7295" s="347">
        <v>17000</v>
      </c>
      <c r="E7295" s="503">
        <v>20325</v>
      </c>
      <c r="F7295" s="499"/>
      <c r="G7295" s="347">
        <v>119.55882352941177</v>
      </c>
    </row>
    <row r="7296" spans="1:7" hidden="1" x14ac:dyDescent="0.25">
      <c r="A7296" s="342" t="s">
        <v>324</v>
      </c>
      <c r="B7296" s="342" t="s">
        <v>447</v>
      </c>
      <c r="C7296" s="343" t="s">
        <v>164</v>
      </c>
      <c r="D7296" s="344">
        <v>5000</v>
      </c>
      <c r="E7296" s="502">
        <v>0</v>
      </c>
      <c r="F7296" s="499"/>
      <c r="G7296" s="344">
        <v>0</v>
      </c>
    </row>
    <row r="7297" spans="1:7" hidden="1" x14ac:dyDescent="0.25">
      <c r="A7297" s="342" t="s">
        <v>324</v>
      </c>
      <c r="B7297" s="342" t="s">
        <v>448</v>
      </c>
      <c r="C7297" s="343" t="s">
        <v>190</v>
      </c>
      <c r="D7297" s="344">
        <v>5000</v>
      </c>
      <c r="E7297" s="502">
        <v>0</v>
      </c>
      <c r="F7297" s="499"/>
      <c r="G7297" s="344">
        <v>0</v>
      </c>
    </row>
    <row r="7298" spans="1:7" hidden="1" x14ac:dyDescent="0.25">
      <c r="A7298" s="345" t="s">
        <v>3622</v>
      </c>
      <c r="B7298" s="345" t="s">
        <v>305</v>
      </c>
      <c r="C7298" s="346" t="s">
        <v>166</v>
      </c>
      <c r="D7298" s="347">
        <v>5000</v>
      </c>
      <c r="E7298" s="503">
        <v>0</v>
      </c>
      <c r="F7298" s="499"/>
      <c r="G7298" s="347">
        <v>0</v>
      </c>
    </row>
    <row r="7299" spans="1:7" hidden="1" x14ac:dyDescent="0.25">
      <c r="A7299" s="336" t="s">
        <v>352</v>
      </c>
      <c r="B7299" s="336" t="s">
        <v>634</v>
      </c>
      <c r="C7299" s="337" t="s">
        <v>635</v>
      </c>
      <c r="D7299" s="338">
        <v>11912000</v>
      </c>
      <c r="E7299" s="498">
        <v>11340422.93</v>
      </c>
      <c r="F7299" s="499"/>
      <c r="G7299" s="338">
        <v>95.201669996642039</v>
      </c>
    </row>
    <row r="7300" spans="1:7" hidden="1" x14ac:dyDescent="0.25">
      <c r="A7300" s="339" t="s">
        <v>324</v>
      </c>
      <c r="B7300" s="339" t="s">
        <v>354</v>
      </c>
      <c r="C7300" s="340" t="s">
        <v>24</v>
      </c>
      <c r="D7300" s="341">
        <v>11912000</v>
      </c>
      <c r="E7300" s="506">
        <v>11340422.93</v>
      </c>
      <c r="F7300" s="499"/>
      <c r="G7300" s="341">
        <v>95.201669996642039</v>
      </c>
    </row>
    <row r="7301" spans="1:7" hidden="1" x14ac:dyDescent="0.25">
      <c r="A7301" s="342" t="s">
        <v>324</v>
      </c>
      <c r="B7301" s="342" t="s">
        <v>355</v>
      </c>
      <c r="C7301" s="343" t="s">
        <v>25</v>
      </c>
      <c r="D7301" s="344">
        <v>11592000</v>
      </c>
      <c r="E7301" s="502">
        <v>10997523</v>
      </c>
      <c r="F7301" s="499"/>
      <c r="G7301" s="344">
        <v>94.871661490683223</v>
      </c>
    </row>
    <row r="7302" spans="1:7" hidden="1" x14ac:dyDescent="0.25">
      <c r="A7302" s="342" t="s">
        <v>324</v>
      </c>
      <c r="B7302" s="342" t="s">
        <v>356</v>
      </c>
      <c r="C7302" s="343" t="s">
        <v>133</v>
      </c>
      <c r="D7302" s="344">
        <v>9594000</v>
      </c>
      <c r="E7302" s="502">
        <v>9104876.6899999995</v>
      </c>
      <c r="F7302" s="499"/>
      <c r="G7302" s="344">
        <v>94.901779132791333</v>
      </c>
    </row>
    <row r="7303" spans="1:7" hidden="1" x14ac:dyDescent="0.25">
      <c r="A7303" s="345" t="s">
        <v>3623</v>
      </c>
      <c r="B7303" s="345" t="s">
        <v>297</v>
      </c>
      <c r="C7303" s="346" t="s">
        <v>134</v>
      </c>
      <c r="D7303" s="347">
        <v>9594000</v>
      </c>
      <c r="E7303" s="503">
        <v>9104876.6899999995</v>
      </c>
      <c r="F7303" s="499"/>
      <c r="G7303" s="347">
        <v>94.901779132791333</v>
      </c>
    </row>
    <row r="7304" spans="1:7" hidden="1" x14ac:dyDescent="0.25">
      <c r="A7304" s="342" t="s">
        <v>324</v>
      </c>
      <c r="B7304" s="342" t="s">
        <v>361</v>
      </c>
      <c r="C7304" s="343" t="s">
        <v>135</v>
      </c>
      <c r="D7304" s="344">
        <v>380000</v>
      </c>
      <c r="E7304" s="502">
        <v>398496.07</v>
      </c>
      <c r="F7304" s="499"/>
      <c r="G7304" s="344">
        <v>104.86738684210526</v>
      </c>
    </row>
    <row r="7305" spans="1:7" hidden="1" x14ac:dyDescent="0.25">
      <c r="A7305" s="345" t="s">
        <v>3624</v>
      </c>
      <c r="B7305" s="345" t="s">
        <v>298</v>
      </c>
      <c r="C7305" s="346" t="s">
        <v>135</v>
      </c>
      <c r="D7305" s="347">
        <v>380000</v>
      </c>
      <c r="E7305" s="503">
        <v>398496.07</v>
      </c>
      <c r="F7305" s="499"/>
      <c r="G7305" s="347">
        <v>104.86738684210526</v>
      </c>
    </row>
    <row r="7306" spans="1:7" hidden="1" x14ac:dyDescent="0.25">
      <c r="A7306" s="342" t="s">
        <v>324</v>
      </c>
      <c r="B7306" s="342" t="s">
        <v>363</v>
      </c>
      <c r="C7306" s="343" t="s">
        <v>136</v>
      </c>
      <c r="D7306" s="344">
        <v>1618000</v>
      </c>
      <c r="E7306" s="502">
        <v>1494150.24</v>
      </c>
      <c r="F7306" s="499"/>
      <c r="G7306" s="344">
        <v>92.345503090234857</v>
      </c>
    </row>
    <row r="7307" spans="1:7" hidden="1" x14ac:dyDescent="0.25">
      <c r="A7307" s="345" t="s">
        <v>3625</v>
      </c>
      <c r="B7307" s="345" t="s">
        <v>299</v>
      </c>
      <c r="C7307" s="346" t="s">
        <v>365</v>
      </c>
      <c r="D7307" s="347">
        <v>1618000</v>
      </c>
      <c r="E7307" s="503">
        <v>1494150.24</v>
      </c>
      <c r="F7307" s="499"/>
      <c r="G7307" s="347">
        <v>92.345503090234857</v>
      </c>
    </row>
    <row r="7308" spans="1:7" hidden="1" x14ac:dyDescent="0.25">
      <c r="A7308" s="342" t="s">
        <v>324</v>
      </c>
      <c r="B7308" s="342" t="s">
        <v>366</v>
      </c>
      <c r="C7308" s="343" t="s">
        <v>38</v>
      </c>
      <c r="D7308" s="344">
        <v>320000</v>
      </c>
      <c r="E7308" s="502">
        <v>342899.93</v>
      </c>
      <c r="F7308" s="499"/>
      <c r="G7308" s="344">
        <v>107.156228125</v>
      </c>
    </row>
    <row r="7309" spans="1:7" hidden="1" x14ac:dyDescent="0.25">
      <c r="A7309" s="342" t="s">
        <v>324</v>
      </c>
      <c r="B7309" s="342" t="s">
        <v>367</v>
      </c>
      <c r="C7309" s="343" t="s">
        <v>138</v>
      </c>
      <c r="D7309" s="344">
        <v>320000</v>
      </c>
      <c r="E7309" s="502">
        <v>342899.93</v>
      </c>
      <c r="F7309" s="499"/>
      <c r="G7309" s="344">
        <v>107.156228125</v>
      </c>
    </row>
    <row r="7310" spans="1:7" hidden="1" x14ac:dyDescent="0.25">
      <c r="A7310" s="345" t="s">
        <v>3626</v>
      </c>
      <c r="B7310" s="345" t="s">
        <v>301</v>
      </c>
      <c r="C7310" s="346" t="s">
        <v>371</v>
      </c>
      <c r="D7310" s="347">
        <v>320000</v>
      </c>
      <c r="E7310" s="503">
        <v>342899.93</v>
      </c>
      <c r="F7310" s="499"/>
      <c r="G7310" s="347">
        <v>107.156228125</v>
      </c>
    </row>
    <row r="7311" spans="1:7" hidden="1" x14ac:dyDescent="0.25">
      <c r="A7311" s="336" t="s">
        <v>352</v>
      </c>
      <c r="B7311" s="336" t="s">
        <v>657</v>
      </c>
      <c r="C7311" s="337" t="s">
        <v>658</v>
      </c>
      <c r="D7311" s="338">
        <v>9639500</v>
      </c>
      <c r="E7311" s="498">
        <v>9587436.6799999997</v>
      </c>
      <c r="F7311" s="499"/>
      <c r="G7311" s="338">
        <v>99.459896052699833</v>
      </c>
    </row>
    <row r="7312" spans="1:7" hidden="1" x14ac:dyDescent="0.25">
      <c r="A7312" s="339" t="s">
        <v>324</v>
      </c>
      <c r="B7312" s="339" t="s">
        <v>354</v>
      </c>
      <c r="C7312" s="340" t="s">
        <v>24</v>
      </c>
      <c r="D7312" s="341">
        <v>9639500</v>
      </c>
      <c r="E7312" s="506">
        <v>9587436.6799999997</v>
      </c>
      <c r="F7312" s="499"/>
      <c r="G7312" s="341">
        <v>99.459896052699833</v>
      </c>
    </row>
    <row r="7313" spans="1:7" hidden="1" x14ac:dyDescent="0.25">
      <c r="A7313" s="342" t="s">
        <v>324</v>
      </c>
      <c r="B7313" s="342" t="s">
        <v>355</v>
      </c>
      <c r="C7313" s="343" t="s">
        <v>25</v>
      </c>
      <c r="D7313" s="344">
        <v>9319500</v>
      </c>
      <c r="E7313" s="502">
        <v>9212673.5199999996</v>
      </c>
      <c r="F7313" s="499"/>
      <c r="G7313" s="344">
        <v>98.853731637963406</v>
      </c>
    </row>
    <row r="7314" spans="1:7" hidden="1" x14ac:dyDescent="0.25">
      <c r="A7314" s="342" t="s">
        <v>324</v>
      </c>
      <c r="B7314" s="342" t="s">
        <v>356</v>
      </c>
      <c r="C7314" s="343" t="s">
        <v>133</v>
      </c>
      <c r="D7314" s="344">
        <v>7780000</v>
      </c>
      <c r="E7314" s="502">
        <v>7619778.7400000002</v>
      </c>
      <c r="F7314" s="499"/>
      <c r="G7314" s="344">
        <v>97.940600771208224</v>
      </c>
    </row>
    <row r="7315" spans="1:7" hidden="1" x14ac:dyDescent="0.25">
      <c r="A7315" s="345" t="s">
        <v>3627</v>
      </c>
      <c r="B7315" s="345" t="s">
        <v>297</v>
      </c>
      <c r="C7315" s="346" t="s">
        <v>134</v>
      </c>
      <c r="D7315" s="347">
        <v>7780000</v>
      </c>
      <c r="E7315" s="503">
        <v>7619778.7400000002</v>
      </c>
      <c r="F7315" s="499"/>
      <c r="G7315" s="347">
        <v>97.940600771208224</v>
      </c>
    </row>
    <row r="7316" spans="1:7" hidden="1" x14ac:dyDescent="0.25">
      <c r="A7316" s="342" t="s">
        <v>324</v>
      </c>
      <c r="B7316" s="342" t="s">
        <v>361</v>
      </c>
      <c r="C7316" s="343" t="s">
        <v>135</v>
      </c>
      <c r="D7316" s="344">
        <v>300000</v>
      </c>
      <c r="E7316" s="502">
        <v>313252</v>
      </c>
      <c r="F7316" s="499"/>
      <c r="G7316" s="344">
        <v>104.41733333333333</v>
      </c>
    </row>
    <row r="7317" spans="1:7" hidden="1" x14ac:dyDescent="0.25">
      <c r="A7317" s="345" t="s">
        <v>3628</v>
      </c>
      <c r="B7317" s="345" t="s">
        <v>298</v>
      </c>
      <c r="C7317" s="346" t="s">
        <v>135</v>
      </c>
      <c r="D7317" s="347">
        <v>300000</v>
      </c>
      <c r="E7317" s="503">
        <v>313252</v>
      </c>
      <c r="F7317" s="499"/>
      <c r="G7317" s="347">
        <v>104.41733333333333</v>
      </c>
    </row>
    <row r="7318" spans="1:7" hidden="1" x14ac:dyDescent="0.25">
      <c r="A7318" s="342" t="s">
        <v>324</v>
      </c>
      <c r="B7318" s="342" t="s">
        <v>363</v>
      </c>
      <c r="C7318" s="343" t="s">
        <v>136</v>
      </c>
      <c r="D7318" s="344">
        <v>1239500</v>
      </c>
      <c r="E7318" s="502">
        <v>1279642.78</v>
      </c>
      <c r="F7318" s="499"/>
      <c r="G7318" s="344">
        <v>103.23862686567165</v>
      </c>
    </row>
    <row r="7319" spans="1:7" hidden="1" x14ac:dyDescent="0.25">
      <c r="A7319" s="345" t="s">
        <v>3629</v>
      </c>
      <c r="B7319" s="345" t="s">
        <v>299</v>
      </c>
      <c r="C7319" s="346" t="s">
        <v>365</v>
      </c>
      <c r="D7319" s="347">
        <v>1239500</v>
      </c>
      <c r="E7319" s="503">
        <v>1279642.78</v>
      </c>
      <c r="F7319" s="499"/>
      <c r="G7319" s="347">
        <v>103.23862686567165</v>
      </c>
    </row>
    <row r="7320" spans="1:7" hidden="1" x14ac:dyDescent="0.25">
      <c r="A7320" s="342" t="s">
        <v>324</v>
      </c>
      <c r="B7320" s="342" t="s">
        <v>366</v>
      </c>
      <c r="C7320" s="343" t="s">
        <v>38</v>
      </c>
      <c r="D7320" s="344">
        <v>320000</v>
      </c>
      <c r="E7320" s="502">
        <v>374763.16</v>
      </c>
      <c r="F7320" s="499"/>
      <c r="G7320" s="344">
        <v>117.11348750000001</v>
      </c>
    </row>
    <row r="7321" spans="1:7" hidden="1" x14ac:dyDescent="0.25">
      <c r="A7321" s="342" t="s">
        <v>324</v>
      </c>
      <c r="B7321" s="342" t="s">
        <v>367</v>
      </c>
      <c r="C7321" s="343" t="s">
        <v>138</v>
      </c>
      <c r="D7321" s="344">
        <v>320000</v>
      </c>
      <c r="E7321" s="502">
        <v>374763.16</v>
      </c>
      <c r="F7321" s="499"/>
      <c r="G7321" s="344">
        <v>117.11348750000001</v>
      </c>
    </row>
    <row r="7322" spans="1:7" hidden="1" x14ac:dyDescent="0.25">
      <c r="A7322" s="345" t="s">
        <v>3630</v>
      </c>
      <c r="B7322" s="345" t="s">
        <v>301</v>
      </c>
      <c r="C7322" s="346" t="s">
        <v>371</v>
      </c>
      <c r="D7322" s="347">
        <v>320000</v>
      </c>
      <c r="E7322" s="503">
        <v>374763.16</v>
      </c>
      <c r="F7322" s="499"/>
      <c r="G7322" s="347">
        <v>117.11348750000001</v>
      </c>
    </row>
    <row r="7323" spans="1:7" hidden="1" x14ac:dyDescent="0.25">
      <c r="A7323" s="336" t="s">
        <v>352</v>
      </c>
      <c r="B7323" s="336" t="s">
        <v>676</v>
      </c>
      <c r="C7323" s="337" t="s">
        <v>677</v>
      </c>
      <c r="D7323" s="338">
        <v>6582403</v>
      </c>
      <c r="E7323" s="498">
        <v>7349318.9299999997</v>
      </c>
      <c r="F7323" s="499"/>
      <c r="G7323" s="338">
        <v>111.65100237709542</v>
      </c>
    </row>
    <row r="7324" spans="1:7" hidden="1" x14ac:dyDescent="0.25">
      <c r="A7324" s="339" t="s">
        <v>324</v>
      </c>
      <c r="B7324" s="339" t="s">
        <v>354</v>
      </c>
      <c r="C7324" s="340" t="s">
        <v>24</v>
      </c>
      <c r="D7324" s="341">
        <v>6582403</v>
      </c>
      <c r="E7324" s="506">
        <v>7349318.9299999997</v>
      </c>
      <c r="F7324" s="499"/>
      <c r="G7324" s="341">
        <v>111.65100237709542</v>
      </c>
    </row>
    <row r="7325" spans="1:7" hidden="1" x14ac:dyDescent="0.25">
      <c r="A7325" s="342" t="s">
        <v>324</v>
      </c>
      <c r="B7325" s="342" t="s">
        <v>355</v>
      </c>
      <c r="C7325" s="343" t="s">
        <v>25</v>
      </c>
      <c r="D7325" s="344">
        <v>6202903</v>
      </c>
      <c r="E7325" s="502">
        <v>7010622.7800000003</v>
      </c>
      <c r="F7325" s="499"/>
      <c r="G7325" s="344">
        <v>113.02164131858905</v>
      </c>
    </row>
    <row r="7326" spans="1:7" hidden="1" x14ac:dyDescent="0.25">
      <c r="A7326" s="342" t="s">
        <v>324</v>
      </c>
      <c r="B7326" s="342" t="s">
        <v>356</v>
      </c>
      <c r="C7326" s="343" t="s">
        <v>133</v>
      </c>
      <c r="D7326" s="344">
        <v>5125000</v>
      </c>
      <c r="E7326" s="502">
        <v>5755736.1500000004</v>
      </c>
      <c r="F7326" s="499"/>
      <c r="G7326" s="344">
        <v>112.30704682926829</v>
      </c>
    </row>
    <row r="7327" spans="1:7" hidden="1" x14ac:dyDescent="0.25">
      <c r="A7327" s="345" t="s">
        <v>3631</v>
      </c>
      <c r="B7327" s="345" t="s">
        <v>297</v>
      </c>
      <c r="C7327" s="346" t="s">
        <v>134</v>
      </c>
      <c r="D7327" s="347">
        <v>5125000</v>
      </c>
      <c r="E7327" s="503">
        <v>5755736.1500000004</v>
      </c>
      <c r="F7327" s="499"/>
      <c r="G7327" s="347">
        <v>112.30704682926829</v>
      </c>
    </row>
    <row r="7328" spans="1:7" hidden="1" x14ac:dyDescent="0.25">
      <c r="A7328" s="342" t="s">
        <v>324</v>
      </c>
      <c r="B7328" s="342" t="s">
        <v>361</v>
      </c>
      <c r="C7328" s="343" t="s">
        <v>135</v>
      </c>
      <c r="D7328" s="344">
        <v>257903</v>
      </c>
      <c r="E7328" s="502">
        <v>297284.19</v>
      </c>
      <c r="F7328" s="499"/>
      <c r="G7328" s="344">
        <v>115.26976809110403</v>
      </c>
    </row>
    <row r="7329" spans="1:7" hidden="1" x14ac:dyDescent="0.25">
      <c r="A7329" s="345" t="s">
        <v>3632</v>
      </c>
      <c r="B7329" s="345" t="s">
        <v>298</v>
      </c>
      <c r="C7329" s="346" t="s">
        <v>135</v>
      </c>
      <c r="D7329" s="347">
        <v>257903</v>
      </c>
      <c r="E7329" s="503">
        <v>297284.19</v>
      </c>
      <c r="F7329" s="499"/>
      <c r="G7329" s="347">
        <v>115.26976809110403</v>
      </c>
    </row>
    <row r="7330" spans="1:7" hidden="1" x14ac:dyDescent="0.25">
      <c r="A7330" s="342" t="s">
        <v>324</v>
      </c>
      <c r="B7330" s="342" t="s">
        <v>363</v>
      </c>
      <c r="C7330" s="343" t="s">
        <v>136</v>
      </c>
      <c r="D7330" s="344">
        <v>820000</v>
      </c>
      <c r="E7330" s="502">
        <v>957602.44</v>
      </c>
      <c r="F7330" s="499"/>
      <c r="G7330" s="344">
        <v>116.78078536585366</v>
      </c>
    </row>
    <row r="7331" spans="1:7" hidden="1" x14ac:dyDescent="0.25">
      <c r="A7331" s="345" t="s">
        <v>3633</v>
      </c>
      <c r="B7331" s="345" t="s">
        <v>299</v>
      </c>
      <c r="C7331" s="346" t="s">
        <v>365</v>
      </c>
      <c r="D7331" s="347">
        <v>820000</v>
      </c>
      <c r="E7331" s="503">
        <v>957602.44</v>
      </c>
      <c r="F7331" s="499"/>
      <c r="G7331" s="347">
        <v>116.78078536585366</v>
      </c>
    </row>
    <row r="7332" spans="1:7" hidden="1" x14ac:dyDescent="0.25">
      <c r="A7332" s="342" t="s">
        <v>324</v>
      </c>
      <c r="B7332" s="342" t="s">
        <v>366</v>
      </c>
      <c r="C7332" s="343" t="s">
        <v>38</v>
      </c>
      <c r="D7332" s="344">
        <v>379500</v>
      </c>
      <c r="E7332" s="502">
        <v>338696.15</v>
      </c>
      <c r="F7332" s="499"/>
      <c r="G7332" s="344">
        <v>89.247997364953889</v>
      </c>
    </row>
    <row r="7333" spans="1:7" hidden="1" x14ac:dyDescent="0.25">
      <c r="A7333" s="342" t="s">
        <v>324</v>
      </c>
      <c r="B7333" s="342" t="s">
        <v>367</v>
      </c>
      <c r="C7333" s="343" t="s">
        <v>138</v>
      </c>
      <c r="D7333" s="344">
        <v>360000</v>
      </c>
      <c r="E7333" s="502">
        <v>318221.15000000002</v>
      </c>
      <c r="F7333" s="499"/>
      <c r="G7333" s="344">
        <v>88.394763888888889</v>
      </c>
    </row>
    <row r="7334" spans="1:7" hidden="1" x14ac:dyDescent="0.25">
      <c r="A7334" s="345" t="s">
        <v>3634</v>
      </c>
      <c r="B7334" s="345" t="s">
        <v>301</v>
      </c>
      <c r="C7334" s="346" t="s">
        <v>371</v>
      </c>
      <c r="D7334" s="347">
        <v>360000</v>
      </c>
      <c r="E7334" s="503">
        <v>318221.15000000002</v>
      </c>
      <c r="F7334" s="499"/>
      <c r="G7334" s="347">
        <v>88.394763888888889</v>
      </c>
    </row>
    <row r="7335" spans="1:7" hidden="1" x14ac:dyDescent="0.25">
      <c r="A7335" s="342" t="s">
        <v>324</v>
      </c>
      <c r="B7335" s="342" t="s">
        <v>401</v>
      </c>
      <c r="C7335" s="343" t="s">
        <v>104</v>
      </c>
      <c r="D7335" s="344">
        <v>19500</v>
      </c>
      <c r="E7335" s="502">
        <v>20475</v>
      </c>
      <c r="F7335" s="499"/>
      <c r="G7335" s="344">
        <v>105</v>
      </c>
    </row>
    <row r="7336" spans="1:7" hidden="1" x14ac:dyDescent="0.25">
      <c r="A7336" s="345" t="s">
        <v>3635</v>
      </c>
      <c r="B7336" s="345" t="s">
        <v>314</v>
      </c>
      <c r="C7336" s="346" t="s">
        <v>445</v>
      </c>
      <c r="D7336" s="347">
        <v>19500</v>
      </c>
      <c r="E7336" s="503">
        <v>20475</v>
      </c>
      <c r="F7336" s="499"/>
      <c r="G7336" s="347">
        <v>105</v>
      </c>
    </row>
    <row r="7337" spans="1:7" hidden="1" x14ac:dyDescent="0.25">
      <c r="A7337" s="336" t="s">
        <v>352</v>
      </c>
      <c r="B7337" s="336" t="s">
        <v>691</v>
      </c>
      <c r="C7337" s="337" t="s">
        <v>692</v>
      </c>
      <c r="D7337" s="338">
        <v>5417000</v>
      </c>
      <c r="E7337" s="498">
        <v>5422654</v>
      </c>
      <c r="F7337" s="499"/>
      <c r="G7337" s="338">
        <v>100.10437511537752</v>
      </c>
    </row>
    <row r="7338" spans="1:7" hidden="1" x14ac:dyDescent="0.25">
      <c r="A7338" s="339" t="s">
        <v>324</v>
      </c>
      <c r="B7338" s="339" t="s">
        <v>354</v>
      </c>
      <c r="C7338" s="340" t="s">
        <v>24</v>
      </c>
      <c r="D7338" s="341">
        <v>5417000</v>
      </c>
      <c r="E7338" s="506">
        <v>5422654</v>
      </c>
      <c r="F7338" s="499"/>
      <c r="G7338" s="341">
        <v>100.10437511537752</v>
      </c>
    </row>
    <row r="7339" spans="1:7" hidden="1" x14ac:dyDescent="0.25">
      <c r="A7339" s="342" t="s">
        <v>324</v>
      </c>
      <c r="B7339" s="342" t="s">
        <v>355</v>
      </c>
      <c r="C7339" s="343" t="s">
        <v>25</v>
      </c>
      <c r="D7339" s="344">
        <v>5277000</v>
      </c>
      <c r="E7339" s="502">
        <v>5284755</v>
      </c>
      <c r="F7339" s="499"/>
      <c r="G7339" s="344">
        <v>100.14695849914725</v>
      </c>
    </row>
    <row r="7340" spans="1:7" hidden="1" x14ac:dyDescent="0.25">
      <c r="A7340" s="342" t="s">
        <v>324</v>
      </c>
      <c r="B7340" s="342" t="s">
        <v>356</v>
      </c>
      <c r="C7340" s="343" t="s">
        <v>133</v>
      </c>
      <c r="D7340" s="344">
        <v>4397000</v>
      </c>
      <c r="E7340" s="502">
        <v>4395136</v>
      </c>
      <c r="F7340" s="499"/>
      <c r="G7340" s="344">
        <v>99.957607459631561</v>
      </c>
    </row>
    <row r="7341" spans="1:7" hidden="1" x14ac:dyDescent="0.25">
      <c r="A7341" s="345" t="s">
        <v>3636</v>
      </c>
      <c r="B7341" s="345" t="s">
        <v>297</v>
      </c>
      <c r="C7341" s="346" t="s">
        <v>134</v>
      </c>
      <c r="D7341" s="347">
        <v>4200000</v>
      </c>
      <c r="E7341" s="503">
        <v>4232155</v>
      </c>
      <c r="F7341" s="499"/>
      <c r="G7341" s="347">
        <v>100.76559523809524</v>
      </c>
    </row>
    <row r="7342" spans="1:7" hidden="1" x14ac:dyDescent="0.25">
      <c r="A7342" s="345" t="s">
        <v>3637</v>
      </c>
      <c r="B7342" s="345" t="s">
        <v>359</v>
      </c>
      <c r="C7342" s="346" t="s">
        <v>182</v>
      </c>
      <c r="D7342" s="347">
        <v>77000</v>
      </c>
      <c r="E7342" s="503">
        <v>61273</v>
      </c>
      <c r="F7342" s="499"/>
      <c r="G7342" s="347">
        <v>79.57532467532468</v>
      </c>
    </row>
    <row r="7343" spans="1:7" hidden="1" x14ac:dyDescent="0.25">
      <c r="A7343" s="345" t="s">
        <v>3638</v>
      </c>
      <c r="B7343" s="345" t="s">
        <v>3544</v>
      </c>
      <c r="C7343" s="346" t="s">
        <v>183</v>
      </c>
      <c r="D7343" s="347">
        <v>120000</v>
      </c>
      <c r="E7343" s="503">
        <v>101708</v>
      </c>
      <c r="F7343" s="499"/>
      <c r="G7343" s="347">
        <v>84.756666666666661</v>
      </c>
    </row>
    <row r="7344" spans="1:7" hidden="1" x14ac:dyDescent="0.25">
      <c r="A7344" s="342" t="s">
        <v>324</v>
      </c>
      <c r="B7344" s="342" t="s">
        <v>361</v>
      </c>
      <c r="C7344" s="343" t="s">
        <v>135</v>
      </c>
      <c r="D7344" s="344">
        <v>160000</v>
      </c>
      <c r="E7344" s="502">
        <v>164476</v>
      </c>
      <c r="F7344" s="499"/>
      <c r="G7344" s="344">
        <v>102.7975</v>
      </c>
    </row>
    <row r="7345" spans="1:7" hidden="1" x14ac:dyDescent="0.25">
      <c r="A7345" s="345" t="s">
        <v>3639</v>
      </c>
      <c r="B7345" s="345" t="s">
        <v>298</v>
      </c>
      <c r="C7345" s="346" t="s">
        <v>135</v>
      </c>
      <c r="D7345" s="347">
        <v>160000</v>
      </c>
      <c r="E7345" s="503">
        <v>164476</v>
      </c>
      <c r="F7345" s="499"/>
      <c r="G7345" s="347">
        <v>102.7975</v>
      </c>
    </row>
    <row r="7346" spans="1:7" hidden="1" x14ac:dyDescent="0.25">
      <c r="A7346" s="342" t="s">
        <v>324</v>
      </c>
      <c r="B7346" s="342" t="s">
        <v>363</v>
      </c>
      <c r="C7346" s="343" t="s">
        <v>136</v>
      </c>
      <c r="D7346" s="344">
        <v>720000</v>
      </c>
      <c r="E7346" s="502">
        <v>725143</v>
      </c>
      <c r="F7346" s="499"/>
      <c r="G7346" s="344">
        <v>100.71430555555555</v>
      </c>
    </row>
    <row r="7347" spans="1:7" hidden="1" x14ac:dyDescent="0.25">
      <c r="A7347" s="345" t="s">
        <v>3640</v>
      </c>
      <c r="B7347" s="345" t="s">
        <v>299</v>
      </c>
      <c r="C7347" s="346" t="s">
        <v>365</v>
      </c>
      <c r="D7347" s="347">
        <v>720000</v>
      </c>
      <c r="E7347" s="503">
        <v>725143</v>
      </c>
      <c r="F7347" s="499"/>
      <c r="G7347" s="347">
        <v>100.71430555555555</v>
      </c>
    </row>
    <row r="7348" spans="1:7" hidden="1" x14ac:dyDescent="0.25">
      <c r="A7348" s="342" t="s">
        <v>324</v>
      </c>
      <c r="B7348" s="342" t="s">
        <v>366</v>
      </c>
      <c r="C7348" s="343" t="s">
        <v>38</v>
      </c>
      <c r="D7348" s="344">
        <v>140000</v>
      </c>
      <c r="E7348" s="502">
        <v>137899</v>
      </c>
      <c r="F7348" s="499"/>
      <c r="G7348" s="344">
        <v>98.499285714285719</v>
      </c>
    </row>
    <row r="7349" spans="1:7" hidden="1" x14ac:dyDescent="0.25">
      <c r="A7349" s="342" t="s">
        <v>324</v>
      </c>
      <c r="B7349" s="342" t="s">
        <v>367</v>
      </c>
      <c r="C7349" s="343" t="s">
        <v>138</v>
      </c>
      <c r="D7349" s="344">
        <v>130000</v>
      </c>
      <c r="E7349" s="502">
        <v>127736</v>
      </c>
      <c r="F7349" s="499"/>
      <c r="G7349" s="344">
        <v>98.258461538461532</v>
      </c>
    </row>
    <row r="7350" spans="1:7" hidden="1" x14ac:dyDescent="0.25">
      <c r="A7350" s="345" t="s">
        <v>3641</v>
      </c>
      <c r="B7350" s="345" t="s">
        <v>301</v>
      </c>
      <c r="C7350" s="346" t="s">
        <v>371</v>
      </c>
      <c r="D7350" s="347">
        <v>130000</v>
      </c>
      <c r="E7350" s="503">
        <v>127736</v>
      </c>
      <c r="F7350" s="499"/>
      <c r="G7350" s="347">
        <v>98.258461538461532</v>
      </c>
    </row>
    <row r="7351" spans="1:7" hidden="1" x14ac:dyDescent="0.25">
      <c r="A7351" s="342" t="s">
        <v>324</v>
      </c>
      <c r="B7351" s="342" t="s">
        <v>401</v>
      </c>
      <c r="C7351" s="343" t="s">
        <v>104</v>
      </c>
      <c r="D7351" s="344">
        <v>10000</v>
      </c>
      <c r="E7351" s="502">
        <v>10163</v>
      </c>
      <c r="F7351" s="499"/>
      <c r="G7351" s="344">
        <v>101.63</v>
      </c>
    </row>
    <row r="7352" spans="1:7" hidden="1" x14ac:dyDescent="0.25">
      <c r="A7352" s="345" t="s">
        <v>3642</v>
      </c>
      <c r="B7352" s="345" t="s">
        <v>314</v>
      </c>
      <c r="C7352" s="346" t="s">
        <v>445</v>
      </c>
      <c r="D7352" s="347">
        <v>10000</v>
      </c>
      <c r="E7352" s="503">
        <v>10163</v>
      </c>
      <c r="F7352" s="499"/>
      <c r="G7352" s="347">
        <v>101.63</v>
      </c>
    </row>
    <row r="7353" spans="1:7" hidden="1" x14ac:dyDescent="0.25">
      <c r="A7353" s="336" t="s">
        <v>352</v>
      </c>
      <c r="B7353" s="336" t="s">
        <v>710</v>
      </c>
      <c r="C7353" s="337" t="s">
        <v>711</v>
      </c>
      <c r="D7353" s="338">
        <v>9653860</v>
      </c>
      <c r="E7353" s="498">
        <v>10183229.140000001</v>
      </c>
      <c r="F7353" s="499"/>
      <c r="G7353" s="338">
        <v>105.48349717107975</v>
      </c>
    </row>
    <row r="7354" spans="1:7" hidden="1" x14ac:dyDescent="0.25">
      <c r="A7354" s="339" t="s">
        <v>324</v>
      </c>
      <c r="B7354" s="339" t="s">
        <v>354</v>
      </c>
      <c r="C7354" s="340" t="s">
        <v>24</v>
      </c>
      <c r="D7354" s="341">
        <v>9653860</v>
      </c>
      <c r="E7354" s="506">
        <v>10183229.140000001</v>
      </c>
      <c r="F7354" s="499"/>
      <c r="G7354" s="341">
        <v>105.48349717107975</v>
      </c>
    </row>
    <row r="7355" spans="1:7" hidden="1" x14ac:dyDescent="0.25">
      <c r="A7355" s="342" t="s">
        <v>324</v>
      </c>
      <c r="B7355" s="342" t="s">
        <v>355</v>
      </c>
      <c r="C7355" s="343" t="s">
        <v>25</v>
      </c>
      <c r="D7355" s="344">
        <v>9213660</v>
      </c>
      <c r="E7355" s="502">
        <v>9692087.2799999993</v>
      </c>
      <c r="F7355" s="499"/>
      <c r="G7355" s="344">
        <v>105.19258665937315</v>
      </c>
    </row>
    <row r="7356" spans="1:7" hidden="1" x14ac:dyDescent="0.25">
      <c r="A7356" s="342" t="s">
        <v>324</v>
      </c>
      <c r="B7356" s="342" t="s">
        <v>356</v>
      </c>
      <c r="C7356" s="343" t="s">
        <v>133</v>
      </c>
      <c r="D7356" s="344">
        <v>7714222</v>
      </c>
      <c r="E7356" s="502">
        <v>8014245.6600000001</v>
      </c>
      <c r="F7356" s="499"/>
      <c r="G7356" s="344">
        <v>103.88922771473261</v>
      </c>
    </row>
    <row r="7357" spans="1:7" hidden="1" x14ac:dyDescent="0.25">
      <c r="A7357" s="345" t="s">
        <v>3643</v>
      </c>
      <c r="B7357" s="345" t="s">
        <v>297</v>
      </c>
      <c r="C7357" s="346" t="s">
        <v>134</v>
      </c>
      <c r="D7357" s="347">
        <v>7328590</v>
      </c>
      <c r="E7357" s="503">
        <v>7497188.6399999997</v>
      </c>
      <c r="F7357" s="499"/>
      <c r="G7357" s="347">
        <v>102.30056040793659</v>
      </c>
    </row>
    <row r="7358" spans="1:7" hidden="1" x14ac:dyDescent="0.25">
      <c r="A7358" s="345" t="s">
        <v>3644</v>
      </c>
      <c r="B7358" s="345" t="s">
        <v>359</v>
      </c>
      <c r="C7358" s="346" t="s">
        <v>182</v>
      </c>
      <c r="D7358" s="347">
        <v>202816</v>
      </c>
      <c r="E7358" s="503">
        <v>272235.28000000003</v>
      </c>
      <c r="F7358" s="499"/>
      <c r="G7358" s="347">
        <v>134.22771378983907</v>
      </c>
    </row>
    <row r="7359" spans="1:7" hidden="1" x14ac:dyDescent="0.25">
      <c r="A7359" s="345" t="s">
        <v>3645</v>
      </c>
      <c r="B7359" s="345" t="s">
        <v>3544</v>
      </c>
      <c r="C7359" s="346" t="s">
        <v>183</v>
      </c>
      <c r="D7359" s="347">
        <v>182816</v>
      </c>
      <c r="E7359" s="503">
        <v>244821.74</v>
      </c>
      <c r="F7359" s="499"/>
      <c r="G7359" s="347">
        <v>133.91702039208823</v>
      </c>
    </row>
    <row r="7360" spans="1:7" hidden="1" x14ac:dyDescent="0.25">
      <c r="A7360" s="342" t="s">
        <v>324</v>
      </c>
      <c r="B7360" s="342" t="s">
        <v>361</v>
      </c>
      <c r="C7360" s="343" t="s">
        <v>135</v>
      </c>
      <c r="D7360" s="344">
        <v>219438</v>
      </c>
      <c r="E7360" s="502">
        <v>358739.45</v>
      </c>
      <c r="F7360" s="499"/>
      <c r="G7360" s="344">
        <v>163.48100602448071</v>
      </c>
    </row>
    <row r="7361" spans="1:7" hidden="1" x14ac:dyDescent="0.25">
      <c r="A7361" s="345" t="s">
        <v>3646</v>
      </c>
      <c r="B7361" s="345" t="s">
        <v>298</v>
      </c>
      <c r="C7361" s="346" t="s">
        <v>135</v>
      </c>
      <c r="D7361" s="347">
        <v>219438</v>
      </c>
      <c r="E7361" s="503">
        <v>358739.45</v>
      </c>
      <c r="F7361" s="499"/>
      <c r="G7361" s="347">
        <v>163.48100602448071</v>
      </c>
    </row>
    <row r="7362" spans="1:7" hidden="1" x14ac:dyDescent="0.25">
      <c r="A7362" s="342" t="s">
        <v>324</v>
      </c>
      <c r="B7362" s="342" t="s">
        <v>363</v>
      </c>
      <c r="C7362" s="343" t="s">
        <v>136</v>
      </c>
      <c r="D7362" s="344">
        <v>1280000</v>
      </c>
      <c r="E7362" s="502">
        <v>1319102.17</v>
      </c>
      <c r="F7362" s="499"/>
      <c r="G7362" s="344">
        <v>103.05485703124999</v>
      </c>
    </row>
    <row r="7363" spans="1:7" hidden="1" x14ac:dyDescent="0.25">
      <c r="A7363" s="345" t="s">
        <v>3647</v>
      </c>
      <c r="B7363" s="345" t="s">
        <v>299</v>
      </c>
      <c r="C7363" s="346" t="s">
        <v>365</v>
      </c>
      <c r="D7363" s="347">
        <v>1280000</v>
      </c>
      <c r="E7363" s="503">
        <v>1319102.17</v>
      </c>
      <c r="F7363" s="499"/>
      <c r="G7363" s="347">
        <v>103.05485703124999</v>
      </c>
    </row>
    <row r="7364" spans="1:7" hidden="1" x14ac:dyDescent="0.25">
      <c r="A7364" s="342" t="s">
        <v>324</v>
      </c>
      <c r="B7364" s="342" t="s">
        <v>366</v>
      </c>
      <c r="C7364" s="343" t="s">
        <v>38</v>
      </c>
      <c r="D7364" s="344">
        <v>440200</v>
      </c>
      <c r="E7364" s="502">
        <v>491141.86</v>
      </c>
      <c r="F7364" s="499"/>
      <c r="G7364" s="344">
        <v>111.5724352567015</v>
      </c>
    </row>
    <row r="7365" spans="1:7" hidden="1" x14ac:dyDescent="0.25">
      <c r="A7365" s="342" t="s">
        <v>324</v>
      </c>
      <c r="B7365" s="342" t="s">
        <v>367</v>
      </c>
      <c r="C7365" s="343" t="s">
        <v>138</v>
      </c>
      <c r="D7365" s="344">
        <v>404200</v>
      </c>
      <c r="E7365" s="502">
        <v>461502.74</v>
      </c>
      <c r="F7365" s="499"/>
      <c r="G7365" s="344">
        <v>114.17682830282038</v>
      </c>
    </row>
    <row r="7366" spans="1:7" hidden="1" x14ac:dyDescent="0.25">
      <c r="A7366" s="345" t="s">
        <v>3648</v>
      </c>
      <c r="B7366" s="345" t="s">
        <v>301</v>
      </c>
      <c r="C7366" s="346" t="s">
        <v>371</v>
      </c>
      <c r="D7366" s="347">
        <v>404200</v>
      </c>
      <c r="E7366" s="503">
        <v>461502.74</v>
      </c>
      <c r="F7366" s="499"/>
      <c r="G7366" s="347">
        <v>114.17682830282038</v>
      </c>
    </row>
    <row r="7367" spans="1:7" hidden="1" x14ac:dyDescent="0.25">
      <c r="A7367" s="342" t="s">
        <v>324</v>
      </c>
      <c r="B7367" s="342" t="s">
        <v>401</v>
      </c>
      <c r="C7367" s="343" t="s">
        <v>104</v>
      </c>
      <c r="D7367" s="344">
        <v>36000</v>
      </c>
      <c r="E7367" s="502">
        <v>29639.119999999999</v>
      </c>
      <c r="F7367" s="499"/>
      <c r="G7367" s="344">
        <v>82.330888888888893</v>
      </c>
    </row>
    <row r="7368" spans="1:7" hidden="1" x14ac:dyDescent="0.25">
      <c r="A7368" s="345" t="s">
        <v>3649</v>
      </c>
      <c r="B7368" s="345" t="s">
        <v>314</v>
      </c>
      <c r="C7368" s="346" t="s">
        <v>445</v>
      </c>
      <c r="D7368" s="347">
        <v>36000</v>
      </c>
      <c r="E7368" s="503">
        <v>29639.119999999999</v>
      </c>
      <c r="F7368" s="499"/>
      <c r="G7368" s="347">
        <v>82.330888888888893</v>
      </c>
    </row>
    <row r="7369" spans="1:7" hidden="1" x14ac:dyDescent="0.25">
      <c r="A7369" s="345" t="s">
        <v>3650</v>
      </c>
      <c r="B7369" s="345" t="s">
        <v>296</v>
      </c>
      <c r="C7369" s="346" t="s">
        <v>104</v>
      </c>
      <c r="D7369" s="347">
        <v>0</v>
      </c>
      <c r="E7369" s="503">
        <v>0</v>
      </c>
      <c r="F7369" s="499"/>
      <c r="G7369" s="347">
        <v>0</v>
      </c>
    </row>
    <row r="7370" spans="1:7" hidden="1" x14ac:dyDescent="0.25">
      <c r="A7370" s="336" t="s">
        <v>352</v>
      </c>
      <c r="B7370" s="336" t="s">
        <v>732</v>
      </c>
      <c r="C7370" s="337" t="s">
        <v>733</v>
      </c>
      <c r="D7370" s="338">
        <v>11600400</v>
      </c>
      <c r="E7370" s="498">
        <v>11047630.18</v>
      </c>
      <c r="F7370" s="499"/>
      <c r="G7370" s="338">
        <v>95.234907244577769</v>
      </c>
    </row>
    <row r="7371" spans="1:7" hidden="1" x14ac:dyDescent="0.25">
      <c r="A7371" s="339" t="s">
        <v>324</v>
      </c>
      <c r="B7371" s="339" t="s">
        <v>354</v>
      </c>
      <c r="C7371" s="340" t="s">
        <v>24</v>
      </c>
      <c r="D7371" s="341">
        <v>11600400</v>
      </c>
      <c r="E7371" s="506">
        <v>11047630.18</v>
      </c>
      <c r="F7371" s="499"/>
      <c r="G7371" s="341">
        <v>95.234907244577769</v>
      </c>
    </row>
    <row r="7372" spans="1:7" hidden="1" x14ac:dyDescent="0.25">
      <c r="A7372" s="342" t="s">
        <v>324</v>
      </c>
      <c r="B7372" s="342" t="s">
        <v>355</v>
      </c>
      <c r="C7372" s="343" t="s">
        <v>25</v>
      </c>
      <c r="D7372" s="344">
        <v>11233000</v>
      </c>
      <c r="E7372" s="502">
        <v>10700299.52</v>
      </c>
      <c r="F7372" s="499"/>
      <c r="G7372" s="344">
        <v>95.257718507967596</v>
      </c>
    </row>
    <row r="7373" spans="1:7" hidden="1" x14ac:dyDescent="0.25">
      <c r="A7373" s="342" t="s">
        <v>324</v>
      </c>
      <c r="B7373" s="342" t="s">
        <v>356</v>
      </c>
      <c r="C7373" s="343" t="s">
        <v>133</v>
      </c>
      <c r="D7373" s="344">
        <v>9313000</v>
      </c>
      <c r="E7373" s="502">
        <v>8920202.0700000003</v>
      </c>
      <c r="F7373" s="499"/>
      <c r="G7373" s="344">
        <v>95.782262106732531</v>
      </c>
    </row>
    <row r="7374" spans="1:7" hidden="1" x14ac:dyDescent="0.25">
      <c r="A7374" s="345" t="s">
        <v>3651</v>
      </c>
      <c r="B7374" s="345" t="s">
        <v>297</v>
      </c>
      <c r="C7374" s="346" t="s">
        <v>134</v>
      </c>
      <c r="D7374" s="347">
        <v>8942000</v>
      </c>
      <c r="E7374" s="503">
        <v>8534202.4199999999</v>
      </c>
      <c r="F7374" s="499"/>
      <c r="G7374" s="347">
        <v>95.43952605681055</v>
      </c>
    </row>
    <row r="7375" spans="1:7" hidden="1" x14ac:dyDescent="0.25">
      <c r="A7375" s="345" t="s">
        <v>3652</v>
      </c>
      <c r="B7375" s="345" t="s">
        <v>359</v>
      </c>
      <c r="C7375" s="346" t="s">
        <v>182</v>
      </c>
      <c r="D7375" s="347">
        <v>130000</v>
      </c>
      <c r="E7375" s="503">
        <v>145698.75</v>
      </c>
      <c r="F7375" s="499"/>
      <c r="G7375" s="347">
        <v>112.07596153846154</v>
      </c>
    </row>
    <row r="7376" spans="1:7" hidden="1" x14ac:dyDescent="0.25">
      <c r="A7376" s="345" t="s">
        <v>3653</v>
      </c>
      <c r="B7376" s="345" t="s">
        <v>3544</v>
      </c>
      <c r="C7376" s="346" t="s">
        <v>183</v>
      </c>
      <c r="D7376" s="347">
        <v>241000</v>
      </c>
      <c r="E7376" s="503">
        <v>240300.9</v>
      </c>
      <c r="F7376" s="499"/>
      <c r="G7376" s="347">
        <v>99.70991701244813</v>
      </c>
    </row>
    <row r="7377" spans="1:7" hidden="1" x14ac:dyDescent="0.25">
      <c r="A7377" s="342" t="s">
        <v>324</v>
      </c>
      <c r="B7377" s="342" t="s">
        <v>361</v>
      </c>
      <c r="C7377" s="343" t="s">
        <v>135</v>
      </c>
      <c r="D7377" s="344">
        <v>420000</v>
      </c>
      <c r="E7377" s="502">
        <v>369984.51</v>
      </c>
      <c r="F7377" s="499"/>
      <c r="G7377" s="344">
        <v>88.091549999999998</v>
      </c>
    </row>
    <row r="7378" spans="1:7" hidden="1" x14ac:dyDescent="0.25">
      <c r="A7378" s="345" t="s">
        <v>3654</v>
      </c>
      <c r="B7378" s="345" t="s">
        <v>298</v>
      </c>
      <c r="C7378" s="346" t="s">
        <v>135</v>
      </c>
      <c r="D7378" s="347">
        <v>420000</v>
      </c>
      <c r="E7378" s="503">
        <v>369984.51</v>
      </c>
      <c r="F7378" s="499"/>
      <c r="G7378" s="347">
        <v>88.091549999999998</v>
      </c>
    </row>
    <row r="7379" spans="1:7" hidden="1" x14ac:dyDescent="0.25">
      <c r="A7379" s="342" t="s">
        <v>324</v>
      </c>
      <c r="B7379" s="342" t="s">
        <v>363</v>
      </c>
      <c r="C7379" s="343" t="s">
        <v>136</v>
      </c>
      <c r="D7379" s="344">
        <v>1500000</v>
      </c>
      <c r="E7379" s="502">
        <v>1410112.94</v>
      </c>
      <c r="F7379" s="499"/>
      <c r="G7379" s="344">
        <v>94.007529333333338</v>
      </c>
    </row>
    <row r="7380" spans="1:7" hidden="1" x14ac:dyDescent="0.25">
      <c r="A7380" s="345" t="s">
        <v>3655</v>
      </c>
      <c r="B7380" s="345" t="s">
        <v>299</v>
      </c>
      <c r="C7380" s="346" t="s">
        <v>365</v>
      </c>
      <c r="D7380" s="347">
        <v>1500000</v>
      </c>
      <c r="E7380" s="503">
        <v>1410112.94</v>
      </c>
      <c r="F7380" s="499"/>
      <c r="G7380" s="347">
        <v>94.007529333333338</v>
      </c>
    </row>
    <row r="7381" spans="1:7" hidden="1" x14ac:dyDescent="0.25">
      <c r="A7381" s="342" t="s">
        <v>324</v>
      </c>
      <c r="B7381" s="342" t="s">
        <v>366</v>
      </c>
      <c r="C7381" s="343" t="s">
        <v>38</v>
      </c>
      <c r="D7381" s="344">
        <v>367400</v>
      </c>
      <c r="E7381" s="502">
        <v>347330.66</v>
      </c>
      <c r="F7381" s="499"/>
      <c r="G7381" s="344">
        <v>94.537468698965711</v>
      </c>
    </row>
    <row r="7382" spans="1:7" hidden="1" x14ac:dyDescent="0.25">
      <c r="A7382" s="342" t="s">
        <v>324</v>
      </c>
      <c r="B7382" s="342" t="s">
        <v>367</v>
      </c>
      <c r="C7382" s="343" t="s">
        <v>138</v>
      </c>
      <c r="D7382" s="344">
        <v>352400</v>
      </c>
      <c r="E7382" s="502">
        <v>333805.65999999997</v>
      </c>
      <c r="F7382" s="499"/>
      <c r="G7382" s="344">
        <v>94.723513053348469</v>
      </c>
    </row>
    <row r="7383" spans="1:7" hidden="1" x14ac:dyDescent="0.25">
      <c r="A7383" s="345" t="s">
        <v>3656</v>
      </c>
      <c r="B7383" s="345" t="s">
        <v>301</v>
      </c>
      <c r="C7383" s="346" t="s">
        <v>371</v>
      </c>
      <c r="D7383" s="347">
        <v>352400</v>
      </c>
      <c r="E7383" s="503">
        <v>333805.65999999997</v>
      </c>
      <c r="F7383" s="499"/>
      <c r="G7383" s="347">
        <v>94.723513053348469</v>
      </c>
    </row>
    <row r="7384" spans="1:7" hidden="1" x14ac:dyDescent="0.25">
      <c r="A7384" s="342" t="s">
        <v>324</v>
      </c>
      <c r="B7384" s="342" t="s">
        <v>401</v>
      </c>
      <c r="C7384" s="343" t="s">
        <v>104</v>
      </c>
      <c r="D7384" s="344">
        <v>15000</v>
      </c>
      <c r="E7384" s="502">
        <v>13525</v>
      </c>
      <c r="F7384" s="499"/>
      <c r="G7384" s="344">
        <v>90.166666666666671</v>
      </c>
    </row>
    <row r="7385" spans="1:7" hidden="1" x14ac:dyDescent="0.25">
      <c r="A7385" s="345" t="s">
        <v>3657</v>
      </c>
      <c r="B7385" s="345" t="s">
        <v>314</v>
      </c>
      <c r="C7385" s="346" t="s">
        <v>445</v>
      </c>
      <c r="D7385" s="347">
        <v>15000</v>
      </c>
      <c r="E7385" s="503">
        <v>13525</v>
      </c>
      <c r="F7385" s="499"/>
      <c r="G7385" s="347">
        <v>90.166666666666671</v>
      </c>
    </row>
    <row r="7386" spans="1:7" hidden="1" x14ac:dyDescent="0.25">
      <c r="A7386" s="336" t="s">
        <v>352</v>
      </c>
      <c r="B7386" s="336" t="s">
        <v>754</v>
      </c>
      <c r="C7386" s="337" t="s">
        <v>755</v>
      </c>
      <c r="D7386" s="338">
        <v>7568900</v>
      </c>
      <c r="E7386" s="498">
        <v>7566907.0099999998</v>
      </c>
      <c r="F7386" s="499"/>
      <c r="G7386" s="338">
        <v>99.97366869690444</v>
      </c>
    </row>
    <row r="7387" spans="1:7" hidden="1" x14ac:dyDescent="0.25">
      <c r="A7387" s="339" t="s">
        <v>324</v>
      </c>
      <c r="B7387" s="339" t="s">
        <v>354</v>
      </c>
      <c r="C7387" s="340" t="s">
        <v>24</v>
      </c>
      <c r="D7387" s="341">
        <v>7568900</v>
      </c>
      <c r="E7387" s="506">
        <v>7566907.0099999998</v>
      </c>
      <c r="F7387" s="499"/>
      <c r="G7387" s="341">
        <v>99.97366869690444</v>
      </c>
    </row>
    <row r="7388" spans="1:7" hidden="1" x14ac:dyDescent="0.25">
      <c r="A7388" s="342" t="s">
        <v>324</v>
      </c>
      <c r="B7388" s="342" t="s">
        <v>355</v>
      </c>
      <c r="C7388" s="343" t="s">
        <v>25</v>
      </c>
      <c r="D7388" s="344">
        <v>6948500</v>
      </c>
      <c r="E7388" s="502">
        <v>6938282.3899999997</v>
      </c>
      <c r="F7388" s="499"/>
      <c r="G7388" s="344">
        <v>99.852952291861556</v>
      </c>
    </row>
    <row r="7389" spans="1:7" hidden="1" x14ac:dyDescent="0.25">
      <c r="A7389" s="342" t="s">
        <v>324</v>
      </c>
      <c r="B7389" s="342" t="s">
        <v>356</v>
      </c>
      <c r="C7389" s="343" t="s">
        <v>133</v>
      </c>
      <c r="D7389" s="344">
        <v>5770000</v>
      </c>
      <c r="E7389" s="502">
        <v>5718947.3300000001</v>
      </c>
      <c r="F7389" s="499"/>
      <c r="G7389" s="344">
        <v>99.115205025996531</v>
      </c>
    </row>
    <row r="7390" spans="1:7" hidden="1" x14ac:dyDescent="0.25">
      <c r="A7390" s="345" t="s">
        <v>3658</v>
      </c>
      <c r="B7390" s="345" t="s">
        <v>297</v>
      </c>
      <c r="C7390" s="346" t="s">
        <v>134</v>
      </c>
      <c r="D7390" s="347">
        <v>5770000</v>
      </c>
      <c r="E7390" s="503">
        <v>5718947.3300000001</v>
      </c>
      <c r="F7390" s="499"/>
      <c r="G7390" s="347">
        <v>99.115205025996531</v>
      </c>
    </row>
    <row r="7391" spans="1:7" hidden="1" x14ac:dyDescent="0.25">
      <c r="A7391" s="342" t="s">
        <v>324</v>
      </c>
      <c r="B7391" s="342" t="s">
        <v>361</v>
      </c>
      <c r="C7391" s="343" t="s">
        <v>135</v>
      </c>
      <c r="D7391" s="344">
        <v>225000</v>
      </c>
      <c r="E7391" s="502">
        <v>275708.68</v>
      </c>
      <c r="F7391" s="499"/>
      <c r="G7391" s="344">
        <v>122.53719111111111</v>
      </c>
    </row>
    <row r="7392" spans="1:7" hidden="1" x14ac:dyDescent="0.25">
      <c r="A7392" s="345" t="s">
        <v>3659</v>
      </c>
      <c r="B7392" s="345" t="s">
        <v>298</v>
      </c>
      <c r="C7392" s="346" t="s">
        <v>135</v>
      </c>
      <c r="D7392" s="347">
        <v>225000</v>
      </c>
      <c r="E7392" s="503">
        <v>275708.68</v>
      </c>
      <c r="F7392" s="499"/>
      <c r="G7392" s="347">
        <v>122.53719111111111</v>
      </c>
    </row>
    <row r="7393" spans="1:7" hidden="1" x14ac:dyDescent="0.25">
      <c r="A7393" s="342" t="s">
        <v>324</v>
      </c>
      <c r="B7393" s="342" t="s">
        <v>363</v>
      </c>
      <c r="C7393" s="343" t="s">
        <v>136</v>
      </c>
      <c r="D7393" s="344">
        <v>953500</v>
      </c>
      <c r="E7393" s="502">
        <v>943626.38</v>
      </c>
      <c r="F7393" s="499"/>
      <c r="G7393" s="344">
        <v>98.964486628211844</v>
      </c>
    </row>
    <row r="7394" spans="1:7" hidden="1" x14ac:dyDescent="0.25">
      <c r="A7394" s="345" t="s">
        <v>3660</v>
      </c>
      <c r="B7394" s="345" t="s">
        <v>299</v>
      </c>
      <c r="C7394" s="346" t="s">
        <v>365</v>
      </c>
      <c r="D7394" s="347">
        <v>953500</v>
      </c>
      <c r="E7394" s="503">
        <v>943626.38</v>
      </c>
      <c r="F7394" s="499"/>
      <c r="G7394" s="347">
        <v>98.964486628211844</v>
      </c>
    </row>
    <row r="7395" spans="1:7" hidden="1" x14ac:dyDescent="0.25">
      <c r="A7395" s="342" t="s">
        <v>324</v>
      </c>
      <c r="B7395" s="342" t="s">
        <v>366</v>
      </c>
      <c r="C7395" s="343" t="s">
        <v>38</v>
      </c>
      <c r="D7395" s="344">
        <v>520400</v>
      </c>
      <c r="E7395" s="502">
        <v>521549.84</v>
      </c>
      <c r="F7395" s="499"/>
      <c r="G7395" s="344">
        <v>100.22095311299</v>
      </c>
    </row>
    <row r="7396" spans="1:7" hidden="1" x14ac:dyDescent="0.25">
      <c r="A7396" s="342" t="s">
        <v>324</v>
      </c>
      <c r="B7396" s="342" t="s">
        <v>367</v>
      </c>
      <c r="C7396" s="343" t="s">
        <v>138</v>
      </c>
      <c r="D7396" s="344">
        <v>500000</v>
      </c>
      <c r="E7396" s="502">
        <v>495034.84</v>
      </c>
      <c r="F7396" s="499"/>
      <c r="G7396" s="344">
        <v>99.006968000000001</v>
      </c>
    </row>
    <row r="7397" spans="1:7" hidden="1" x14ac:dyDescent="0.25">
      <c r="A7397" s="345" t="s">
        <v>3661</v>
      </c>
      <c r="B7397" s="345" t="s">
        <v>301</v>
      </c>
      <c r="C7397" s="346" t="s">
        <v>371</v>
      </c>
      <c r="D7397" s="347">
        <v>500000</v>
      </c>
      <c r="E7397" s="503">
        <v>495034.84</v>
      </c>
      <c r="F7397" s="499"/>
      <c r="G7397" s="347">
        <v>99.006968000000001</v>
      </c>
    </row>
    <row r="7398" spans="1:7" hidden="1" x14ac:dyDescent="0.25">
      <c r="A7398" s="342" t="s">
        <v>324</v>
      </c>
      <c r="B7398" s="342" t="s">
        <v>419</v>
      </c>
      <c r="C7398" s="343" t="s">
        <v>108</v>
      </c>
      <c r="D7398" s="344">
        <v>0</v>
      </c>
      <c r="E7398" s="502">
        <v>3000</v>
      </c>
      <c r="F7398" s="499"/>
      <c r="G7398" s="344">
        <v>0</v>
      </c>
    </row>
    <row r="7399" spans="1:7" hidden="1" x14ac:dyDescent="0.25">
      <c r="A7399" s="345" t="s">
        <v>3662</v>
      </c>
      <c r="B7399" s="345" t="s">
        <v>316</v>
      </c>
      <c r="C7399" s="346" t="s">
        <v>421</v>
      </c>
      <c r="D7399" s="347">
        <v>0</v>
      </c>
      <c r="E7399" s="503">
        <v>0</v>
      </c>
      <c r="F7399" s="499"/>
      <c r="G7399" s="347">
        <v>0</v>
      </c>
    </row>
    <row r="7400" spans="1:7" hidden="1" x14ac:dyDescent="0.25">
      <c r="A7400" s="345" t="s">
        <v>3663</v>
      </c>
      <c r="B7400" s="345" t="s">
        <v>318</v>
      </c>
      <c r="C7400" s="346" t="s">
        <v>3664</v>
      </c>
      <c r="D7400" s="347">
        <v>0</v>
      </c>
      <c r="E7400" s="503">
        <v>0</v>
      </c>
      <c r="F7400" s="499"/>
      <c r="G7400" s="347">
        <v>0</v>
      </c>
    </row>
    <row r="7401" spans="1:7" hidden="1" x14ac:dyDescent="0.25">
      <c r="A7401" s="345" t="s">
        <v>3665</v>
      </c>
      <c r="B7401" s="345" t="s">
        <v>427</v>
      </c>
      <c r="C7401" s="346" t="s">
        <v>428</v>
      </c>
      <c r="D7401" s="347">
        <v>0</v>
      </c>
      <c r="E7401" s="503">
        <v>3000</v>
      </c>
      <c r="F7401" s="499"/>
      <c r="G7401" s="347">
        <v>0</v>
      </c>
    </row>
    <row r="7402" spans="1:7" hidden="1" x14ac:dyDescent="0.25">
      <c r="A7402" s="342" t="s">
        <v>324</v>
      </c>
      <c r="B7402" s="342" t="s">
        <v>429</v>
      </c>
      <c r="C7402" s="343" t="s">
        <v>110</v>
      </c>
      <c r="D7402" s="344">
        <v>0</v>
      </c>
      <c r="E7402" s="502">
        <v>3190</v>
      </c>
      <c r="F7402" s="499"/>
      <c r="G7402" s="344">
        <v>0</v>
      </c>
    </row>
    <row r="7403" spans="1:7" hidden="1" x14ac:dyDescent="0.25">
      <c r="A7403" s="345" t="s">
        <v>3666</v>
      </c>
      <c r="B7403" s="345" t="s">
        <v>312</v>
      </c>
      <c r="C7403" s="346" t="s">
        <v>97</v>
      </c>
      <c r="D7403" s="347">
        <v>0</v>
      </c>
      <c r="E7403" s="503">
        <v>3190</v>
      </c>
      <c r="F7403" s="499"/>
      <c r="G7403" s="347">
        <v>0</v>
      </c>
    </row>
    <row r="7404" spans="1:7" hidden="1" x14ac:dyDescent="0.25">
      <c r="A7404" s="342" t="s">
        <v>324</v>
      </c>
      <c r="B7404" s="342" t="s">
        <v>401</v>
      </c>
      <c r="C7404" s="343" t="s">
        <v>104</v>
      </c>
      <c r="D7404" s="344">
        <v>20400</v>
      </c>
      <c r="E7404" s="502">
        <v>20325</v>
      </c>
      <c r="F7404" s="499"/>
      <c r="G7404" s="344">
        <v>99.632352941176464</v>
      </c>
    </row>
    <row r="7405" spans="1:7" hidden="1" x14ac:dyDescent="0.25">
      <c r="A7405" s="345" t="s">
        <v>3667</v>
      </c>
      <c r="B7405" s="345" t="s">
        <v>314</v>
      </c>
      <c r="C7405" s="346" t="s">
        <v>445</v>
      </c>
      <c r="D7405" s="347">
        <v>20400</v>
      </c>
      <c r="E7405" s="503">
        <v>20325</v>
      </c>
      <c r="F7405" s="499"/>
      <c r="G7405" s="347">
        <v>99.632352941176464</v>
      </c>
    </row>
    <row r="7406" spans="1:7" hidden="1" x14ac:dyDescent="0.25">
      <c r="A7406" s="342" t="s">
        <v>324</v>
      </c>
      <c r="B7406" s="342" t="s">
        <v>562</v>
      </c>
      <c r="C7406" s="343" t="s">
        <v>563</v>
      </c>
      <c r="D7406" s="344">
        <v>100000</v>
      </c>
      <c r="E7406" s="502">
        <v>107074.78</v>
      </c>
      <c r="F7406" s="499"/>
      <c r="G7406" s="344">
        <v>107.07478</v>
      </c>
    </row>
    <row r="7407" spans="1:7" hidden="1" x14ac:dyDescent="0.25">
      <c r="A7407" s="342" t="s">
        <v>324</v>
      </c>
      <c r="B7407" s="342" t="s">
        <v>564</v>
      </c>
      <c r="C7407" s="343" t="s">
        <v>565</v>
      </c>
      <c r="D7407" s="344">
        <v>100000</v>
      </c>
      <c r="E7407" s="502">
        <v>107074.78</v>
      </c>
      <c r="F7407" s="499"/>
      <c r="G7407" s="344">
        <v>107.07478</v>
      </c>
    </row>
    <row r="7408" spans="1:7" hidden="1" x14ac:dyDescent="0.25">
      <c r="A7408" s="345" t="s">
        <v>3668</v>
      </c>
      <c r="B7408" s="345" t="s">
        <v>567</v>
      </c>
      <c r="C7408" s="346" t="s">
        <v>99</v>
      </c>
      <c r="D7408" s="347">
        <v>100000</v>
      </c>
      <c r="E7408" s="503">
        <v>107074.78</v>
      </c>
      <c r="F7408" s="499"/>
      <c r="G7408" s="347">
        <v>107.07478</v>
      </c>
    </row>
    <row r="7409" spans="1:7" hidden="1" x14ac:dyDescent="0.25">
      <c r="A7409" s="336" t="s">
        <v>352</v>
      </c>
      <c r="B7409" s="336" t="s">
        <v>773</v>
      </c>
      <c r="C7409" s="337" t="s">
        <v>774</v>
      </c>
      <c r="D7409" s="338">
        <v>11985000</v>
      </c>
      <c r="E7409" s="498">
        <v>12671185.619999999</v>
      </c>
      <c r="F7409" s="499"/>
      <c r="G7409" s="338">
        <v>105.72537021276595</v>
      </c>
    </row>
    <row r="7410" spans="1:7" hidden="1" x14ac:dyDescent="0.25">
      <c r="A7410" s="339" t="s">
        <v>324</v>
      </c>
      <c r="B7410" s="339" t="s">
        <v>354</v>
      </c>
      <c r="C7410" s="340" t="s">
        <v>24</v>
      </c>
      <c r="D7410" s="341">
        <v>11985000</v>
      </c>
      <c r="E7410" s="506">
        <v>12671185.619999999</v>
      </c>
      <c r="F7410" s="499"/>
      <c r="G7410" s="341">
        <v>105.72537021276595</v>
      </c>
    </row>
    <row r="7411" spans="1:7" hidden="1" x14ac:dyDescent="0.25">
      <c r="A7411" s="342" t="s">
        <v>324</v>
      </c>
      <c r="B7411" s="342" t="s">
        <v>355</v>
      </c>
      <c r="C7411" s="343" t="s">
        <v>25</v>
      </c>
      <c r="D7411" s="344">
        <v>11735000</v>
      </c>
      <c r="E7411" s="502">
        <v>12330063.380000001</v>
      </c>
      <c r="F7411" s="499"/>
      <c r="G7411" s="344">
        <v>105.07084260758415</v>
      </c>
    </row>
    <row r="7412" spans="1:7" hidden="1" x14ac:dyDescent="0.25">
      <c r="A7412" s="342" t="s">
        <v>324</v>
      </c>
      <c r="B7412" s="342" t="s">
        <v>356</v>
      </c>
      <c r="C7412" s="343" t="s">
        <v>133</v>
      </c>
      <c r="D7412" s="344">
        <v>10085000</v>
      </c>
      <c r="E7412" s="502">
        <v>10212705.91</v>
      </c>
      <c r="F7412" s="499"/>
      <c r="G7412" s="344">
        <v>101.26629558750619</v>
      </c>
    </row>
    <row r="7413" spans="1:7" hidden="1" x14ac:dyDescent="0.25">
      <c r="A7413" s="345" t="s">
        <v>3669</v>
      </c>
      <c r="B7413" s="345" t="s">
        <v>297</v>
      </c>
      <c r="C7413" s="346" t="s">
        <v>134</v>
      </c>
      <c r="D7413" s="347">
        <v>10000000</v>
      </c>
      <c r="E7413" s="503">
        <v>10054348.189999999</v>
      </c>
      <c r="F7413" s="499"/>
      <c r="G7413" s="347">
        <v>100.5434819</v>
      </c>
    </row>
    <row r="7414" spans="1:7" hidden="1" x14ac:dyDescent="0.25">
      <c r="A7414" s="345" t="s">
        <v>3670</v>
      </c>
      <c r="B7414" s="345" t="s">
        <v>359</v>
      </c>
      <c r="C7414" s="346" t="s">
        <v>182</v>
      </c>
      <c r="D7414" s="347">
        <v>60000</v>
      </c>
      <c r="E7414" s="503">
        <v>118192.46</v>
      </c>
      <c r="F7414" s="499"/>
      <c r="G7414" s="347">
        <v>196.98743333333334</v>
      </c>
    </row>
    <row r="7415" spans="1:7" hidden="1" x14ac:dyDescent="0.25">
      <c r="A7415" s="345" t="s">
        <v>3671</v>
      </c>
      <c r="B7415" s="345" t="s">
        <v>3544</v>
      </c>
      <c r="C7415" s="346" t="s">
        <v>183</v>
      </c>
      <c r="D7415" s="347">
        <v>25000</v>
      </c>
      <c r="E7415" s="503">
        <v>40165.26</v>
      </c>
      <c r="F7415" s="499"/>
      <c r="G7415" s="347">
        <v>160.66104000000001</v>
      </c>
    </row>
    <row r="7416" spans="1:7" hidden="1" x14ac:dyDescent="0.25">
      <c r="A7416" s="342" t="s">
        <v>324</v>
      </c>
      <c r="B7416" s="342" t="s">
        <v>361</v>
      </c>
      <c r="C7416" s="343" t="s">
        <v>135</v>
      </c>
      <c r="D7416" s="344">
        <v>250000</v>
      </c>
      <c r="E7416" s="502">
        <v>484069.07</v>
      </c>
      <c r="F7416" s="499"/>
      <c r="G7416" s="344">
        <v>193.62762799999999</v>
      </c>
    </row>
    <row r="7417" spans="1:7" hidden="1" x14ac:dyDescent="0.25">
      <c r="A7417" s="345" t="s">
        <v>3672</v>
      </c>
      <c r="B7417" s="345" t="s">
        <v>298</v>
      </c>
      <c r="C7417" s="346" t="s">
        <v>135</v>
      </c>
      <c r="D7417" s="347">
        <v>250000</v>
      </c>
      <c r="E7417" s="503">
        <v>484069.07</v>
      </c>
      <c r="F7417" s="499"/>
      <c r="G7417" s="347">
        <v>193.62762799999999</v>
      </c>
    </row>
    <row r="7418" spans="1:7" hidden="1" x14ac:dyDescent="0.25">
      <c r="A7418" s="342" t="s">
        <v>324</v>
      </c>
      <c r="B7418" s="342" t="s">
        <v>363</v>
      </c>
      <c r="C7418" s="343" t="s">
        <v>136</v>
      </c>
      <c r="D7418" s="344">
        <v>1400000</v>
      </c>
      <c r="E7418" s="502">
        <v>1633288.4</v>
      </c>
      <c r="F7418" s="499"/>
      <c r="G7418" s="344">
        <v>116.66345714285714</v>
      </c>
    </row>
    <row r="7419" spans="1:7" hidden="1" x14ac:dyDescent="0.25">
      <c r="A7419" s="345" t="s">
        <v>3673</v>
      </c>
      <c r="B7419" s="345" t="s">
        <v>299</v>
      </c>
      <c r="C7419" s="346" t="s">
        <v>365</v>
      </c>
      <c r="D7419" s="347">
        <v>1350000</v>
      </c>
      <c r="E7419" s="503">
        <v>1614663.4</v>
      </c>
      <c r="F7419" s="499"/>
      <c r="G7419" s="347">
        <v>119.6046962962963</v>
      </c>
    </row>
    <row r="7420" spans="1:7" hidden="1" x14ac:dyDescent="0.25">
      <c r="A7420" s="345" t="s">
        <v>3674</v>
      </c>
      <c r="B7420" s="345" t="s">
        <v>313</v>
      </c>
      <c r="C7420" s="346" t="s">
        <v>2845</v>
      </c>
      <c r="D7420" s="347">
        <v>50000</v>
      </c>
      <c r="E7420" s="503">
        <v>18625</v>
      </c>
      <c r="F7420" s="499"/>
      <c r="G7420" s="347">
        <v>37.25</v>
      </c>
    </row>
    <row r="7421" spans="1:7" hidden="1" x14ac:dyDescent="0.25">
      <c r="A7421" s="342" t="s">
        <v>324</v>
      </c>
      <c r="B7421" s="342" t="s">
        <v>366</v>
      </c>
      <c r="C7421" s="343" t="s">
        <v>38</v>
      </c>
      <c r="D7421" s="344">
        <v>250000</v>
      </c>
      <c r="E7421" s="502">
        <v>341122.24</v>
      </c>
      <c r="F7421" s="499"/>
      <c r="G7421" s="344">
        <v>136.44889599999999</v>
      </c>
    </row>
    <row r="7422" spans="1:7" hidden="1" x14ac:dyDescent="0.25">
      <c r="A7422" s="342" t="s">
        <v>324</v>
      </c>
      <c r="B7422" s="342" t="s">
        <v>367</v>
      </c>
      <c r="C7422" s="343" t="s">
        <v>138</v>
      </c>
      <c r="D7422" s="344">
        <v>250000</v>
      </c>
      <c r="E7422" s="502">
        <v>341122.24</v>
      </c>
      <c r="F7422" s="499"/>
      <c r="G7422" s="344">
        <v>136.44889599999999</v>
      </c>
    </row>
    <row r="7423" spans="1:7" hidden="1" x14ac:dyDescent="0.25">
      <c r="A7423" s="345" t="s">
        <v>3675</v>
      </c>
      <c r="B7423" s="345" t="s">
        <v>301</v>
      </c>
      <c r="C7423" s="346" t="s">
        <v>371</v>
      </c>
      <c r="D7423" s="347">
        <v>250000</v>
      </c>
      <c r="E7423" s="503">
        <v>341122.24</v>
      </c>
      <c r="F7423" s="499"/>
      <c r="G7423" s="347">
        <v>136.44889599999999</v>
      </c>
    </row>
    <row r="7424" spans="1:7" hidden="1" x14ac:dyDescent="0.25">
      <c r="A7424" s="336" t="s">
        <v>352</v>
      </c>
      <c r="B7424" s="336" t="s">
        <v>795</v>
      </c>
      <c r="C7424" s="337" t="s">
        <v>796</v>
      </c>
      <c r="D7424" s="338">
        <v>8680000</v>
      </c>
      <c r="E7424" s="498">
        <v>8005772.9199999999</v>
      </c>
      <c r="F7424" s="499"/>
      <c r="G7424" s="338">
        <v>92.2324069124424</v>
      </c>
    </row>
    <row r="7425" spans="1:7" hidden="1" x14ac:dyDescent="0.25">
      <c r="A7425" s="339" t="s">
        <v>324</v>
      </c>
      <c r="B7425" s="339" t="s">
        <v>354</v>
      </c>
      <c r="C7425" s="340" t="s">
        <v>24</v>
      </c>
      <c r="D7425" s="341">
        <v>8680000</v>
      </c>
      <c r="E7425" s="506">
        <v>8005772.9199999999</v>
      </c>
      <c r="F7425" s="499"/>
      <c r="G7425" s="341">
        <v>92.2324069124424</v>
      </c>
    </row>
    <row r="7426" spans="1:7" hidden="1" x14ac:dyDescent="0.25">
      <c r="A7426" s="342" t="s">
        <v>324</v>
      </c>
      <c r="B7426" s="342" t="s">
        <v>355</v>
      </c>
      <c r="C7426" s="343" t="s">
        <v>25</v>
      </c>
      <c r="D7426" s="344">
        <v>8225000</v>
      </c>
      <c r="E7426" s="502">
        <v>7739019.9299999997</v>
      </c>
      <c r="F7426" s="499"/>
      <c r="G7426" s="344">
        <v>94.091427720364749</v>
      </c>
    </row>
    <row r="7427" spans="1:7" hidden="1" x14ac:dyDescent="0.25">
      <c r="A7427" s="342" t="s">
        <v>324</v>
      </c>
      <c r="B7427" s="342" t="s">
        <v>356</v>
      </c>
      <c r="C7427" s="343" t="s">
        <v>133</v>
      </c>
      <c r="D7427" s="344">
        <v>6700000</v>
      </c>
      <c r="E7427" s="502">
        <v>6403530.7599999998</v>
      </c>
      <c r="F7427" s="499"/>
      <c r="G7427" s="344">
        <v>95.57508597014926</v>
      </c>
    </row>
    <row r="7428" spans="1:7" hidden="1" x14ac:dyDescent="0.25">
      <c r="A7428" s="345" t="s">
        <v>3676</v>
      </c>
      <c r="B7428" s="345" t="s">
        <v>297</v>
      </c>
      <c r="C7428" s="346" t="s">
        <v>134</v>
      </c>
      <c r="D7428" s="347">
        <v>6700000</v>
      </c>
      <c r="E7428" s="503">
        <v>6403530.7599999998</v>
      </c>
      <c r="F7428" s="499"/>
      <c r="G7428" s="347">
        <v>95.57508597014926</v>
      </c>
    </row>
    <row r="7429" spans="1:7" hidden="1" x14ac:dyDescent="0.25">
      <c r="A7429" s="342" t="s">
        <v>324</v>
      </c>
      <c r="B7429" s="342" t="s">
        <v>361</v>
      </c>
      <c r="C7429" s="343" t="s">
        <v>135</v>
      </c>
      <c r="D7429" s="344">
        <v>300000</v>
      </c>
      <c r="E7429" s="502">
        <v>274003.21999999997</v>
      </c>
      <c r="F7429" s="499"/>
      <c r="G7429" s="344">
        <v>91.334406666666666</v>
      </c>
    </row>
    <row r="7430" spans="1:7" hidden="1" x14ac:dyDescent="0.25">
      <c r="A7430" s="345" t="s">
        <v>3677</v>
      </c>
      <c r="B7430" s="345" t="s">
        <v>298</v>
      </c>
      <c r="C7430" s="346" t="s">
        <v>135</v>
      </c>
      <c r="D7430" s="347">
        <v>300000</v>
      </c>
      <c r="E7430" s="503">
        <v>274003.21999999997</v>
      </c>
      <c r="F7430" s="499"/>
      <c r="G7430" s="347">
        <v>91.334406666666666</v>
      </c>
    </row>
    <row r="7431" spans="1:7" hidden="1" x14ac:dyDescent="0.25">
      <c r="A7431" s="342" t="s">
        <v>324</v>
      </c>
      <c r="B7431" s="342" t="s">
        <v>363</v>
      </c>
      <c r="C7431" s="343" t="s">
        <v>136</v>
      </c>
      <c r="D7431" s="344">
        <v>1225000</v>
      </c>
      <c r="E7431" s="502">
        <v>1061485.95</v>
      </c>
      <c r="F7431" s="499"/>
      <c r="G7431" s="344">
        <v>86.651914285714284</v>
      </c>
    </row>
    <row r="7432" spans="1:7" hidden="1" x14ac:dyDescent="0.25">
      <c r="A7432" s="345" t="s">
        <v>3678</v>
      </c>
      <c r="B7432" s="345" t="s">
        <v>299</v>
      </c>
      <c r="C7432" s="346" t="s">
        <v>365</v>
      </c>
      <c r="D7432" s="347">
        <v>1225000</v>
      </c>
      <c r="E7432" s="503">
        <v>1061485.95</v>
      </c>
      <c r="F7432" s="499"/>
      <c r="G7432" s="347">
        <v>86.651914285714284</v>
      </c>
    </row>
    <row r="7433" spans="1:7" hidden="1" x14ac:dyDescent="0.25">
      <c r="A7433" s="342" t="s">
        <v>324</v>
      </c>
      <c r="B7433" s="342" t="s">
        <v>366</v>
      </c>
      <c r="C7433" s="343" t="s">
        <v>38</v>
      </c>
      <c r="D7433" s="344">
        <v>440000</v>
      </c>
      <c r="E7433" s="502">
        <v>266752.99</v>
      </c>
      <c r="F7433" s="499"/>
      <c r="G7433" s="344">
        <v>60.625679545454545</v>
      </c>
    </row>
    <row r="7434" spans="1:7" hidden="1" x14ac:dyDescent="0.25">
      <c r="A7434" s="342" t="s">
        <v>324</v>
      </c>
      <c r="B7434" s="342" t="s">
        <v>367</v>
      </c>
      <c r="C7434" s="343" t="s">
        <v>138</v>
      </c>
      <c r="D7434" s="344">
        <v>350000</v>
      </c>
      <c r="E7434" s="502">
        <v>246427.99</v>
      </c>
      <c r="F7434" s="499"/>
      <c r="G7434" s="344">
        <v>70.407997142857141</v>
      </c>
    </row>
    <row r="7435" spans="1:7" hidden="1" x14ac:dyDescent="0.25">
      <c r="A7435" s="345" t="s">
        <v>3679</v>
      </c>
      <c r="B7435" s="345" t="s">
        <v>301</v>
      </c>
      <c r="C7435" s="346" t="s">
        <v>371</v>
      </c>
      <c r="D7435" s="347">
        <v>350000</v>
      </c>
      <c r="E7435" s="503">
        <v>246427.99</v>
      </c>
      <c r="F7435" s="499"/>
      <c r="G7435" s="347">
        <v>70.407997142857141</v>
      </c>
    </row>
    <row r="7436" spans="1:7" hidden="1" x14ac:dyDescent="0.25">
      <c r="A7436" s="342" t="s">
        <v>324</v>
      </c>
      <c r="B7436" s="342" t="s">
        <v>419</v>
      </c>
      <c r="C7436" s="343" t="s">
        <v>108</v>
      </c>
      <c r="D7436" s="344">
        <v>0</v>
      </c>
      <c r="E7436" s="502">
        <v>0</v>
      </c>
      <c r="F7436" s="499"/>
      <c r="G7436" s="344">
        <v>0</v>
      </c>
    </row>
    <row r="7437" spans="1:7" hidden="1" x14ac:dyDescent="0.25">
      <c r="A7437" s="345" t="s">
        <v>3680</v>
      </c>
      <c r="B7437" s="345" t="s">
        <v>316</v>
      </c>
      <c r="C7437" s="346" t="s">
        <v>421</v>
      </c>
      <c r="D7437" s="347">
        <v>0</v>
      </c>
      <c r="E7437" s="503">
        <v>0</v>
      </c>
      <c r="F7437" s="499"/>
      <c r="G7437" s="347">
        <v>0</v>
      </c>
    </row>
    <row r="7438" spans="1:7" hidden="1" x14ac:dyDescent="0.25">
      <c r="A7438" s="342" t="s">
        <v>324</v>
      </c>
      <c r="B7438" s="342" t="s">
        <v>429</v>
      </c>
      <c r="C7438" s="343" t="s">
        <v>110</v>
      </c>
      <c r="D7438" s="344">
        <v>0</v>
      </c>
      <c r="E7438" s="502">
        <v>0</v>
      </c>
      <c r="F7438" s="499"/>
      <c r="G7438" s="344">
        <v>0</v>
      </c>
    </row>
    <row r="7439" spans="1:7" hidden="1" x14ac:dyDescent="0.25">
      <c r="A7439" s="345" t="s">
        <v>3681</v>
      </c>
      <c r="B7439" s="345" t="s">
        <v>466</v>
      </c>
      <c r="C7439" s="346" t="s">
        <v>96</v>
      </c>
      <c r="D7439" s="347">
        <v>0</v>
      </c>
      <c r="E7439" s="503">
        <v>0</v>
      </c>
      <c r="F7439" s="499"/>
      <c r="G7439" s="347">
        <v>0</v>
      </c>
    </row>
    <row r="7440" spans="1:7" hidden="1" x14ac:dyDescent="0.25">
      <c r="A7440" s="342" t="s">
        <v>324</v>
      </c>
      <c r="B7440" s="342" t="s">
        <v>401</v>
      </c>
      <c r="C7440" s="343" t="s">
        <v>104</v>
      </c>
      <c r="D7440" s="344">
        <v>90000</v>
      </c>
      <c r="E7440" s="502">
        <v>20325</v>
      </c>
      <c r="F7440" s="499"/>
      <c r="G7440" s="344">
        <v>22.583333333333332</v>
      </c>
    </row>
    <row r="7441" spans="1:7" hidden="1" x14ac:dyDescent="0.25">
      <c r="A7441" s="345" t="s">
        <v>3682</v>
      </c>
      <c r="B7441" s="345" t="s">
        <v>314</v>
      </c>
      <c r="C7441" s="346" t="s">
        <v>2845</v>
      </c>
      <c r="D7441" s="347">
        <v>30000</v>
      </c>
      <c r="E7441" s="503">
        <v>20325</v>
      </c>
      <c r="F7441" s="499"/>
      <c r="G7441" s="347">
        <v>67.75</v>
      </c>
    </row>
    <row r="7442" spans="1:7" hidden="1" x14ac:dyDescent="0.25">
      <c r="A7442" s="345" t="s">
        <v>3683</v>
      </c>
      <c r="B7442" s="345" t="s">
        <v>315</v>
      </c>
      <c r="C7442" s="346" t="s">
        <v>189</v>
      </c>
      <c r="D7442" s="347">
        <v>60000</v>
      </c>
      <c r="E7442" s="503">
        <v>0</v>
      </c>
      <c r="F7442" s="499"/>
      <c r="G7442" s="347">
        <v>0</v>
      </c>
    </row>
    <row r="7443" spans="1:7" hidden="1" x14ac:dyDescent="0.25">
      <c r="A7443" s="342" t="s">
        <v>324</v>
      </c>
      <c r="B7443" s="342" t="s">
        <v>447</v>
      </c>
      <c r="C7443" s="343" t="s">
        <v>164</v>
      </c>
      <c r="D7443" s="344">
        <v>15000</v>
      </c>
      <c r="E7443" s="502">
        <v>0</v>
      </c>
      <c r="F7443" s="499"/>
      <c r="G7443" s="344">
        <v>0</v>
      </c>
    </row>
    <row r="7444" spans="1:7" hidden="1" x14ac:dyDescent="0.25">
      <c r="A7444" s="342" t="s">
        <v>324</v>
      </c>
      <c r="B7444" s="342" t="s">
        <v>448</v>
      </c>
      <c r="C7444" s="343" t="s">
        <v>190</v>
      </c>
      <c r="D7444" s="344">
        <v>15000</v>
      </c>
      <c r="E7444" s="502">
        <v>0</v>
      </c>
      <c r="F7444" s="499"/>
      <c r="G7444" s="344">
        <v>0</v>
      </c>
    </row>
    <row r="7445" spans="1:7" hidden="1" x14ac:dyDescent="0.25">
      <c r="A7445" s="345" t="s">
        <v>3684</v>
      </c>
      <c r="B7445" s="345" t="s">
        <v>305</v>
      </c>
      <c r="C7445" s="346" t="s">
        <v>166</v>
      </c>
      <c r="D7445" s="347">
        <v>15000</v>
      </c>
      <c r="E7445" s="503">
        <v>0</v>
      </c>
      <c r="F7445" s="499"/>
      <c r="G7445" s="347">
        <v>0</v>
      </c>
    </row>
    <row r="7446" spans="1:7" hidden="1" x14ac:dyDescent="0.25">
      <c r="A7446" s="339" t="s">
        <v>324</v>
      </c>
      <c r="B7446" s="339" t="s">
        <v>1163</v>
      </c>
      <c r="C7446" s="340" t="s">
        <v>26</v>
      </c>
      <c r="D7446" s="341">
        <v>0</v>
      </c>
      <c r="E7446" s="506">
        <v>0</v>
      </c>
      <c r="F7446" s="499"/>
      <c r="G7446" s="341">
        <v>0</v>
      </c>
    </row>
    <row r="7447" spans="1:7" hidden="1" x14ac:dyDescent="0.25">
      <c r="A7447" s="342" t="s">
        <v>324</v>
      </c>
      <c r="B7447" s="342" t="s">
        <v>1164</v>
      </c>
      <c r="C7447" s="343" t="s">
        <v>1165</v>
      </c>
      <c r="D7447" s="344">
        <v>0</v>
      </c>
      <c r="E7447" s="502">
        <v>0</v>
      </c>
      <c r="F7447" s="499"/>
      <c r="G7447" s="344">
        <v>0</v>
      </c>
    </row>
    <row r="7448" spans="1:7" hidden="1" x14ac:dyDescent="0.25">
      <c r="A7448" s="342" t="s">
        <v>324</v>
      </c>
      <c r="B7448" s="342" t="s">
        <v>2576</v>
      </c>
      <c r="C7448" s="343" t="s">
        <v>171</v>
      </c>
      <c r="D7448" s="344">
        <v>0</v>
      </c>
      <c r="E7448" s="502">
        <v>0</v>
      </c>
      <c r="F7448" s="499"/>
      <c r="G7448" s="344">
        <v>0</v>
      </c>
    </row>
    <row r="7449" spans="1:7" hidden="1" x14ac:dyDescent="0.25">
      <c r="A7449" s="345" t="s">
        <v>3685</v>
      </c>
      <c r="B7449" s="345" t="s">
        <v>306</v>
      </c>
      <c r="C7449" s="346" t="s">
        <v>173</v>
      </c>
      <c r="D7449" s="347">
        <v>0</v>
      </c>
      <c r="E7449" s="503">
        <v>0</v>
      </c>
      <c r="F7449" s="499"/>
      <c r="G7449" s="347">
        <v>0</v>
      </c>
    </row>
    <row r="7450" spans="1:7" hidden="1" x14ac:dyDescent="0.25">
      <c r="A7450" s="336" t="s">
        <v>352</v>
      </c>
      <c r="B7450" s="336" t="s">
        <v>816</v>
      </c>
      <c r="C7450" s="337" t="s">
        <v>817</v>
      </c>
      <c r="D7450" s="338">
        <v>6296700</v>
      </c>
      <c r="E7450" s="498">
        <v>6387680.2000000002</v>
      </c>
      <c r="F7450" s="499"/>
      <c r="G7450" s="338">
        <v>101.44488700430384</v>
      </c>
    </row>
    <row r="7451" spans="1:7" hidden="1" x14ac:dyDescent="0.25">
      <c r="A7451" s="339" t="s">
        <v>324</v>
      </c>
      <c r="B7451" s="339" t="s">
        <v>354</v>
      </c>
      <c r="C7451" s="340" t="s">
        <v>24</v>
      </c>
      <c r="D7451" s="341">
        <v>6296700</v>
      </c>
      <c r="E7451" s="506">
        <v>6387680.2000000002</v>
      </c>
      <c r="F7451" s="499"/>
      <c r="G7451" s="341">
        <v>101.44488700430384</v>
      </c>
    </row>
    <row r="7452" spans="1:7" hidden="1" x14ac:dyDescent="0.25">
      <c r="A7452" s="342" t="s">
        <v>324</v>
      </c>
      <c r="B7452" s="342" t="s">
        <v>355</v>
      </c>
      <c r="C7452" s="343" t="s">
        <v>25</v>
      </c>
      <c r="D7452" s="344">
        <v>6010700</v>
      </c>
      <c r="E7452" s="502">
        <v>6102335.2000000002</v>
      </c>
      <c r="F7452" s="499"/>
      <c r="G7452" s="344">
        <v>101.524534579999</v>
      </c>
    </row>
    <row r="7453" spans="1:7" hidden="1" x14ac:dyDescent="0.25">
      <c r="A7453" s="342" t="s">
        <v>324</v>
      </c>
      <c r="B7453" s="342" t="s">
        <v>356</v>
      </c>
      <c r="C7453" s="343" t="s">
        <v>133</v>
      </c>
      <c r="D7453" s="344">
        <v>5061000</v>
      </c>
      <c r="E7453" s="502">
        <v>5043214.8600000003</v>
      </c>
      <c r="F7453" s="499"/>
      <c r="G7453" s="344">
        <v>99.648584469472439</v>
      </c>
    </row>
    <row r="7454" spans="1:7" hidden="1" x14ac:dyDescent="0.25">
      <c r="A7454" s="345" t="s">
        <v>3686</v>
      </c>
      <c r="B7454" s="345" t="s">
        <v>297</v>
      </c>
      <c r="C7454" s="346" t="s">
        <v>134</v>
      </c>
      <c r="D7454" s="347">
        <v>5061000</v>
      </c>
      <c r="E7454" s="503">
        <v>5043214.8600000003</v>
      </c>
      <c r="F7454" s="499"/>
      <c r="G7454" s="347">
        <v>99.648584469472439</v>
      </c>
    </row>
    <row r="7455" spans="1:7" hidden="1" x14ac:dyDescent="0.25">
      <c r="A7455" s="342" t="s">
        <v>324</v>
      </c>
      <c r="B7455" s="342" t="s">
        <v>361</v>
      </c>
      <c r="C7455" s="343" t="s">
        <v>135</v>
      </c>
      <c r="D7455" s="344">
        <v>95000</v>
      </c>
      <c r="E7455" s="502">
        <v>205135</v>
      </c>
      <c r="F7455" s="499"/>
      <c r="G7455" s="344">
        <v>215.93157894736842</v>
      </c>
    </row>
    <row r="7456" spans="1:7" hidden="1" x14ac:dyDescent="0.25">
      <c r="A7456" s="345" t="s">
        <v>3687</v>
      </c>
      <c r="B7456" s="345" t="s">
        <v>298</v>
      </c>
      <c r="C7456" s="346" t="s">
        <v>135</v>
      </c>
      <c r="D7456" s="347">
        <v>95000</v>
      </c>
      <c r="E7456" s="503">
        <v>205135</v>
      </c>
      <c r="F7456" s="499"/>
      <c r="G7456" s="347">
        <v>215.93157894736842</v>
      </c>
    </row>
    <row r="7457" spans="1:7" hidden="1" x14ac:dyDescent="0.25">
      <c r="A7457" s="342" t="s">
        <v>324</v>
      </c>
      <c r="B7457" s="342" t="s">
        <v>363</v>
      </c>
      <c r="C7457" s="343" t="s">
        <v>136</v>
      </c>
      <c r="D7457" s="344">
        <v>854700</v>
      </c>
      <c r="E7457" s="502">
        <v>853985.34</v>
      </c>
      <c r="F7457" s="499"/>
      <c r="G7457" s="344">
        <v>99.916384696384696</v>
      </c>
    </row>
    <row r="7458" spans="1:7" hidden="1" x14ac:dyDescent="0.25">
      <c r="A7458" s="345" t="s">
        <v>3688</v>
      </c>
      <c r="B7458" s="345" t="s">
        <v>299</v>
      </c>
      <c r="C7458" s="346" t="s">
        <v>365</v>
      </c>
      <c r="D7458" s="347">
        <v>836000</v>
      </c>
      <c r="E7458" s="503">
        <v>834535.34</v>
      </c>
      <c r="F7458" s="499"/>
      <c r="G7458" s="347">
        <v>99.824801435406698</v>
      </c>
    </row>
    <row r="7459" spans="1:7" hidden="1" x14ac:dyDescent="0.25">
      <c r="A7459" s="345" t="s">
        <v>3689</v>
      </c>
      <c r="B7459" s="345" t="s">
        <v>313</v>
      </c>
      <c r="C7459" s="346" t="s">
        <v>2845</v>
      </c>
      <c r="D7459" s="347">
        <v>18700</v>
      </c>
      <c r="E7459" s="503">
        <v>19450</v>
      </c>
      <c r="F7459" s="499"/>
      <c r="G7459" s="347">
        <v>104.01069518716578</v>
      </c>
    </row>
    <row r="7460" spans="1:7" hidden="1" x14ac:dyDescent="0.25">
      <c r="A7460" s="342" t="s">
        <v>324</v>
      </c>
      <c r="B7460" s="342" t="s">
        <v>366</v>
      </c>
      <c r="C7460" s="343" t="s">
        <v>38</v>
      </c>
      <c r="D7460" s="344">
        <v>286000</v>
      </c>
      <c r="E7460" s="502">
        <v>285345</v>
      </c>
      <c r="F7460" s="499"/>
      <c r="G7460" s="344">
        <v>99.770979020979027</v>
      </c>
    </row>
    <row r="7461" spans="1:7" hidden="1" x14ac:dyDescent="0.25">
      <c r="A7461" s="342" t="s">
        <v>324</v>
      </c>
      <c r="B7461" s="342" t="s">
        <v>367</v>
      </c>
      <c r="C7461" s="343" t="s">
        <v>138</v>
      </c>
      <c r="D7461" s="344">
        <v>286000</v>
      </c>
      <c r="E7461" s="502">
        <v>285345</v>
      </c>
      <c r="F7461" s="499"/>
      <c r="G7461" s="344">
        <v>99.770979020979027</v>
      </c>
    </row>
    <row r="7462" spans="1:7" hidden="1" x14ac:dyDescent="0.25">
      <c r="A7462" s="345" t="s">
        <v>3690</v>
      </c>
      <c r="B7462" s="345" t="s">
        <v>301</v>
      </c>
      <c r="C7462" s="346" t="s">
        <v>371</v>
      </c>
      <c r="D7462" s="347">
        <v>286000</v>
      </c>
      <c r="E7462" s="503">
        <v>285345</v>
      </c>
      <c r="F7462" s="499"/>
      <c r="G7462" s="347">
        <v>99.770979020979027</v>
      </c>
    </row>
    <row r="7463" spans="1:7" hidden="1" x14ac:dyDescent="0.25">
      <c r="A7463" s="336" t="s">
        <v>352</v>
      </c>
      <c r="B7463" s="336" t="s">
        <v>836</v>
      </c>
      <c r="C7463" s="337" t="s">
        <v>837</v>
      </c>
      <c r="D7463" s="338">
        <v>5538336</v>
      </c>
      <c r="E7463" s="498">
        <v>6000088.1500000004</v>
      </c>
      <c r="F7463" s="499"/>
      <c r="G7463" s="338">
        <v>108.33738057784865</v>
      </c>
    </row>
    <row r="7464" spans="1:7" hidden="1" x14ac:dyDescent="0.25">
      <c r="A7464" s="339" t="s">
        <v>324</v>
      </c>
      <c r="B7464" s="339" t="s">
        <v>354</v>
      </c>
      <c r="C7464" s="340" t="s">
        <v>24</v>
      </c>
      <c r="D7464" s="341">
        <v>5538336</v>
      </c>
      <c r="E7464" s="506">
        <v>6000088.1500000004</v>
      </c>
      <c r="F7464" s="499"/>
      <c r="G7464" s="341">
        <v>108.33738057784865</v>
      </c>
    </row>
    <row r="7465" spans="1:7" hidden="1" x14ac:dyDescent="0.25">
      <c r="A7465" s="342" t="s">
        <v>324</v>
      </c>
      <c r="B7465" s="342" t="s">
        <v>355</v>
      </c>
      <c r="C7465" s="343" t="s">
        <v>25</v>
      </c>
      <c r="D7465" s="344">
        <v>5118246</v>
      </c>
      <c r="E7465" s="502">
        <v>5658431.2000000002</v>
      </c>
      <c r="F7465" s="499"/>
      <c r="G7465" s="344">
        <v>110.5541077939591</v>
      </c>
    </row>
    <row r="7466" spans="1:7" hidden="1" x14ac:dyDescent="0.25">
      <c r="A7466" s="342" t="s">
        <v>324</v>
      </c>
      <c r="B7466" s="342" t="s">
        <v>356</v>
      </c>
      <c r="C7466" s="343" t="s">
        <v>133</v>
      </c>
      <c r="D7466" s="344">
        <v>4307506</v>
      </c>
      <c r="E7466" s="502">
        <v>4618945.58</v>
      </c>
      <c r="F7466" s="499"/>
      <c r="G7466" s="344">
        <v>107.23016009728136</v>
      </c>
    </row>
    <row r="7467" spans="1:7" hidden="1" x14ac:dyDescent="0.25">
      <c r="A7467" s="345" t="s">
        <v>3691</v>
      </c>
      <c r="B7467" s="345" t="s">
        <v>297</v>
      </c>
      <c r="C7467" s="346" t="s">
        <v>134</v>
      </c>
      <c r="D7467" s="347">
        <v>4307506</v>
      </c>
      <c r="E7467" s="503">
        <v>4618945.58</v>
      </c>
      <c r="F7467" s="499"/>
      <c r="G7467" s="347">
        <v>107.23016009728136</v>
      </c>
    </row>
    <row r="7468" spans="1:7" hidden="1" x14ac:dyDescent="0.25">
      <c r="A7468" s="342" t="s">
        <v>324</v>
      </c>
      <c r="B7468" s="342" t="s">
        <v>361</v>
      </c>
      <c r="C7468" s="343" t="s">
        <v>135</v>
      </c>
      <c r="D7468" s="344">
        <v>100000</v>
      </c>
      <c r="E7468" s="502">
        <v>268914.02</v>
      </c>
      <c r="F7468" s="499"/>
      <c r="G7468" s="344">
        <v>268.91401999999999</v>
      </c>
    </row>
    <row r="7469" spans="1:7" hidden="1" x14ac:dyDescent="0.25">
      <c r="A7469" s="345" t="s">
        <v>3692</v>
      </c>
      <c r="B7469" s="345" t="s">
        <v>298</v>
      </c>
      <c r="C7469" s="346" t="s">
        <v>135</v>
      </c>
      <c r="D7469" s="347">
        <v>100000</v>
      </c>
      <c r="E7469" s="503">
        <v>268914.02</v>
      </c>
      <c r="F7469" s="499"/>
      <c r="G7469" s="347">
        <v>268.91401999999999</v>
      </c>
    </row>
    <row r="7470" spans="1:7" hidden="1" x14ac:dyDescent="0.25">
      <c r="A7470" s="342" t="s">
        <v>324</v>
      </c>
      <c r="B7470" s="342" t="s">
        <v>363</v>
      </c>
      <c r="C7470" s="343" t="s">
        <v>136</v>
      </c>
      <c r="D7470" s="344">
        <v>710740</v>
      </c>
      <c r="E7470" s="502">
        <v>770571.6</v>
      </c>
      <c r="F7470" s="499"/>
      <c r="G7470" s="344">
        <v>108.41821200438979</v>
      </c>
    </row>
    <row r="7471" spans="1:7" hidden="1" x14ac:dyDescent="0.25">
      <c r="A7471" s="345" t="s">
        <v>3693</v>
      </c>
      <c r="B7471" s="345" t="s">
        <v>299</v>
      </c>
      <c r="C7471" s="346" t="s">
        <v>365</v>
      </c>
      <c r="D7471" s="347">
        <v>710740</v>
      </c>
      <c r="E7471" s="503">
        <v>770571.6</v>
      </c>
      <c r="F7471" s="499"/>
      <c r="G7471" s="347">
        <v>108.41821200438979</v>
      </c>
    </row>
    <row r="7472" spans="1:7" hidden="1" x14ac:dyDescent="0.25">
      <c r="A7472" s="342" t="s">
        <v>324</v>
      </c>
      <c r="B7472" s="342" t="s">
        <v>366</v>
      </c>
      <c r="C7472" s="343" t="s">
        <v>38</v>
      </c>
      <c r="D7472" s="344">
        <v>420090</v>
      </c>
      <c r="E7472" s="502">
        <v>341656.95</v>
      </c>
      <c r="F7472" s="499"/>
      <c r="G7472" s="344">
        <v>81.329465114618301</v>
      </c>
    </row>
    <row r="7473" spans="1:7" hidden="1" x14ac:dyDescent="0.25">
      <c r="A7473" s="342" t="s">
        <v>324</v>
      </c>
      <c r="B7473" s="342" t="s">
        <v>367</v>
      </c>
      <c r="C7473" s="343" t="s">
        <v>138</v>
      </c>
      <c r="D7473" s="344">
        <v>420090</v>
      </c>
      <c r="E7473" s="502">
        <v>341656.95</v>
      </c>
      <c r="F7473" s="499"/>
      <c r="G7473" s="344">
        <v>81.329465114618301</v>
      </c>
    </row>
    <row r="7474" spans="1:7" hidden="1" x14ac:dyDescent="0.25">
      <c r="A7474" s="345" t="s">
        <v>3694</v>
      </c>
      <c r="B7474" s="345" t="s">
        <v>301</v>
      </c>
      <c r="C7474" s="346" t="s">
        <v>371</v>
      </c>
      <c r="D7474" s="347">
        <v>420090</v>
      </c>
      <c r="E7474" s="503">
        <v>341656.95</v>
      </c>
      <c r="F7474" s="499"/>
      <c r="G7474" s="347">
        <v>81.329465114618301</v>
      </c>
    </row>
    <row r="7475" spans="1:7" hidden="1" x14ac:dyDescent="0.25">
      <c r="A7475" s="336" t="s">
        <v>352</v>
      </c>
      <c r="B7475" s="336" t="s">
        <v>860</v>
      </c>
      <c r="C7475" s="337" t="s">
        <v>861</v>
      </c>
      <c r="D7475" s="338">
        <v>5400000</v>
      </c>
      <c r="E7475" s="498">
        <v>5584896</v>
      </c>
      <c r="F7475" s="499"/>
      <c r="G7475" s="338">
        <v>103.42400000000001</v>
      </c>
    </row>
    <row r="7476" spans="1:7" hidden="1" x14ac:dyDescent="0.25">
      <c r="A7476" s="339" t="s">
        <v>324</v>
      </c>
      <c r="B7476" s="339" t="s">
        <v>354</v>
      </c>
      <c r="C7476" s="340" t="s">
        <v>24</v>
      </c>
      <c r="D7476" s="341">
        <v>5400000</v>
      </c>
      <c r="E7476" s="506">
        <v>5584896</v>
      </c>
      <c r="F7476" s="499"/>
      <c r="G7476" s="341">
        <v>103.42400000000001</v>
      </c>
    </row>
    <row r="7477" spans="1:7" hidden="1" x14ac:dyDescent="0.25">
      <c r="A7477" s="342" t="s">
        <v>324</v>
      </c>
      <c r="B7477" s="342" t="s">
        <v>355</v>
      </c>
      <c r="C7477" s="343" t="s">
        <v>25</v>
      </c>
      <c r="D7477" s="344">
        <v>5200000</v>
      </c>
      <c r="E7477" s="502">
        <v>5316860</v>
      </c>
      <c r="F7477" s="499"/>
      <c r="G7477" s="344">
        <v>102.24730769230769</v>
      </c>
    </row>
    <row r="7478" spans="1:7" hidden="1" x14ac:dyDescent="0.25">
      <c r="A7478" s="342" t="s">
        <v>324</v>
      </c>
      <c r="B7478" s="342" t="s">
        <v>356</v>
      </c>
      <c r="C7478" s="343" t="s">
        <v>133</v>
      </c>
      <c r="D7478" s="344">
        <v>4400000</v>
      </c>
      <c r="E7478" s="502">
        <v>4390241</v>
      </c>
      <c r="F7478" s="499"/>
      <c r="G7478" s="344">
        <v>99.778204545454543</v>
      </c>
    </row>
    <row r="7479" spans="1:7" hidden="1" x14ac:dyDescent="0.25">
      <c r="A7479" s="345" t="s">
        <v>3695</v>
      </c>
      <c r="B7479" s="345" t="s">
        <v>297</v>
      </c>
      <c r="C7479" s="346" t="s">
        <v>134</v>
      </c>
      <c r="D7479" s="347">
        <v>4300000</v>
      </c>
      <c r="E7479" s="503">
        <v>4284235</v>
      </c>
      <c r="F7479" s="499"/>
      <c r="G7479" s="347">
        <v>99.633372093023254</v>
      </c>
    </row>
    <row r="7480" spans="1:7" hidden="1" x14ac:dyDescent="0.25">
      <c r="A7480" s="345" t="s">
        <v>3696</v>
      </c>
      <c r="B7480" s="345" t="s">
        <v>359</v>
      </c>
      <c r="C7480" s="346" t="s">
        <v>182</v>
      </c>
      <c r="D7480" s="347">
        <v>20000</v>
      </c>
      <c r="E7480" s="503">
        <v>17408</v>
      </c>
      <c r="F7480" s="499"/>
      <c r="G7480" s="347">
        <v>87.04</v>
      </c>
    </row>
    <row r="7481" spans="1:7" hidden="1" x14ac:dyDescent="0.25">
      <c r="A7481" s="345" t="s">
        <v>3697</v>
      </c>
      <c r="B7481" s="345" t="s">
        <v>3544</v>
      </c>
      <c r="C7481" s="346" t="s">
        <v>183</v>
      </c>
      <c r="D7481" s="347">
        <v>80000</v>
      </c>
      <c r="E7481" s="503">
        <v>88598</v>
      </c>
      <c r="F7481" s="499"/>
      <c r="G7481" s="347">
        <v>110.7475</v>
      </c>
    </row>
    <row r="7482" spans="1:7" hidden="1" x14ac:dyDescent="0.25">
      <c r="A7482" s="342" t="s">
        <v>324</v>
      </c>
      <c r="B7482" s="342" t="s">
        <v>361</v>
      </c>
      <c r="C7482" s="343" t="s">
        <v>135</v>
      </c>
      <c r="D7482" s="344">
        <v>100000</v>
      </c>
      <c r="E7482" s="502">
        <v>200880</v>
      </c>
      <c r="F7482" s="499"/>
      <c r="G7482" s="344">
        <v>200.88</v>
      </c>
    </row>
    <row r="7483" spans="1:7" hidden="1" x14ac:dyDescent="0.25">
      <c r="A7483" s="345" t="s">
        <v>3698</v>
      </c>
      <c r="B7483" s="345" t="s">
        <v>298</v>
      </c>
      <c r="C7483" s="346" t="s">
        <v>135</v>
      </c>
      <c r="D7483" s="347">
        <v>100000</v>
      </c>
      <c r="E7483" s="503">
        <v>200880</v>
      </c>
      <c r="F7483" s="499"/>
      <c r="G7483" s="347">
        <v>200.88</v>
      </c>
    </row>
    <row r="7484" spans="1:7" hidden="1" x14ac:dyDescent="0.25">
      <c r="A7484" s="342" t="s">
        <v>324</v>
      </c>
      <c r="B7484" s="342" t="s">
        <v>363</v>
      </c>
      <c r="C7484" s="343" t="s">
        <v>136</v>
      </c>
      <c r="D7484" s="344">
        <v>700000</v>
      </c>
      <c r="E7484" s="502">
        <v>725739</v>
      </c>
      <c r="F7484" s="499"/>
      <c r="G7484" s="344">
        <v>103.67700000000001</v>
      </c>
    </row>
    <row r="7485" spans="1:7" hidden="1" x14ac:dyDescent="0.25">
      <c r="A7485" s="345" t="s">
        <v>3699</v>
      </c>
      <c r="B7485" s="345" t="s">
        <v>299</v>
      </c>
      <c r="C7485" s="346" t="s">
        <v>365</v>
      </c>
      <c r="D7485" s="347">
        <v>700000</v>
      </c>
      <c r="E7485" s="503">
        <v>725739</v>
      </c>
      <c r="F7485" s="499"/>
      <c r="G7485" s="347">
        <v>103.67700000000001</v>
      </c>
    </row>
    <row r="7486" spans="1:7" hidden="1" x14ac:dyDescent="0.25">
      <c r="A7486" s="342" t="s">
        <v>324</v>
      </c>
      <c r="B7486" s="342" t="s">
        <v>366</v>
      </c>
      <c r="C7486" s="343" t="s">
        <v>38</v>
      </c>
      <c r="D7486" s="344">
        <v>200000</v>
      </c>
      <c r="E7486" s="502">
        <v>268036</v>
      </c>
      <c r="F7486" s="499"/>
      <c r="G7486" s="344">
        <v>134.018</v>
      </c>
    </row>
    <row r="7487" spans="1:7" hidden="1" x14ac:dyDescent="0.25">
      <c r="A7487" s="342" t="s">
        <v>324</v>
      </c>
      <c r="B7487" s="342" t="s">
        <v>367</v>
      </c>
      <c r="C7487" s="343" t="s">
        <v>138</v>
      </c>
      <c r="D7487" s="344">
        <v>200000</v>
      </c>
      <c r="E7487" s="502">
        <v>233875</v>
      </c>
      <c r="F7487" s="499"/>
      <c r="G7487" s="344">
        <v>116.9375</v>
      </c>
    </row>
    <row r="7488" spans="1:7" hidden="1" x14ac:dyDescent="0.25">
      <c r="A7488" s="345" t="s">
        <v>3700</v>
      </c>
      <c r="B7488" s="345" t="s">
        <v>301</v>
      </c>
      <c r="C7488" s="346" t="s">
        <v>371</v>
      </c>
      <c r="D7488" s="347">
        <v>200000</v>
      </c>
      <c r="E7488" s="503">
        <v>233875</v>
      </c>
      <c r="F7488" s="499"/>
      <c r="G7488" s="347">
        <v>116.9375</v>
      </c>
    </row>
    <row r="7489" spans="1:7" hidden="1" x14ac:dyDescent="0.25">
      <c r="A7489" s="342" t="s">
        <v>324</v>
      </c>
      <c r="B7489" s="342" t="s">
        <v>401</v>
      </c>
      <c r="C7489" s="343" t="s">
        <v>104</v>
      </c>
      <c r="D7489" s="344">
        <v>0</v>
      </c>
      <c r="E7489" s="502">
        <v>34161</v>
      </c>
      <c r="F7489" s="499"/>
      <c r="G7489" s="344">
        <v>0</v>
      </c>
    </row>
    <row r="7490" spans="1:7" hidden="1" x14ac:dyDescent="0.25">
      <c r="A7490" s="345" t="s">
        <v>3701</v>
      </c>
      <c r="B7490" s="345" t="s">
        <v>314</v>
      </c>
      <c r="C7490" s="346" t="s">
        <v>445</v>
      </c>
      <c r="D7490" s="347">
        <v>0</v>
      </c>
      <c r="E7490" s="503">
        <v>34161</v>
      </c>
      <c r="F7490" s="499"/>
      <c r="G7490" s="347">
        <v>0</v>
      </c>
    </row>
    <row r="7491" spans="1:7" hidden="1" x14ac:dyDescent="0.25">
      <c r="A7491" s="339" t="s">
        <v>324</v>
      </c>
      <c r="B7491" s="339" t="s">
        <v>1163</v>
      </c>
      <c r="C7491" s="340" t="s">
        <v>26</v>
      </c>
      <c r="D7491" s="341">
        <v>0</v>
      </c>
      <c r="E7491" s="506">
        <v>0</v>
      </c>
      <c r="F7491" s="499"/>
      <c r="G7491" s="341">
        <v>0</v>
      </c>
    </row>
    <row r="7492" spans="1:7" hidden="1" x14ac:dyDescent="0.25">
      <c r="A7492" s="342" t="s">
        <v>324</v>
      </c>
      <c r="B7492" s="342" t="s">
        <v>1164</v>
      </c>
      <c r="C7492" s="343" t="s">
        <v>1165</v>
      </c>
      <c r="D7492" s="344">
        <v>0</v>
      </c>
      <c r="E7492" s="502">
        <v>0</v>
      </c>
      <c r="F7492" s="499"/>
      <c r="G7492" s="344">
        <v>0</v>
      </c>
    </row>
    <row r="7493" spans="1:7" hidden="1" x14ac:dyDescent="0.25">
      <c r="A7493" s="342" t="s">
        <v>324</v>
      </c>
      <c r="B7493" s="342" t="s">
        <v>2576</v>
      </c>
      <c r="C7493" s="343" t="s">
        <v>171</v>
      </c>
      <c r="D7493" s="344">
        <v>0</v>
      </c>
      <c r="E7493" s="502">
        <v>0</v>
      </c>
      <c r="F7493" s="499"/>
      <c r="G7493" s="344">
        <v>0</v>
      </c>
    </row>
    <row r="7494" spans="1:7" hidden="1" x14ac:dyDescent="0.25">
      <c r="A7494" s="345" t="s">
        <v>3702</v>
      </c>
      <c r="B7494" s="345" t="s">
        <v>306</v>
      </c>
      <c r="C7494" s="346" t="s">
        <v>173</v>
      </c>
      <c r="D7494" s="347">
        <v>0</v>
      </c>
      <c r="E7494" s="503">
        <v>0</v>
      </c>
      <c r="F7494" s="499"/>
      <c r="G7494" s="347">
        <v>0</v>
      </c>
    </row>
    <row r="7495" spans="1:7" hidden="1" x14ac:dyDescent="0.25">
      <c r="A7495" s="345" t="s">
        <v>3703</v>
      </c>
      <c r="B7495" s="345" t="s">
        <v>2591</v>
      </c>
      <c r="C7495" s="346" t="s">
        <v>2592</v>
      </c>
      <c r="D7495" s="347">
        <v>0</v>
      </c>
      <c r="E7495" s="503">
        <v>0</v>
      </c>
      <c r="F7495" s="499"/>
      <c r="G7495" s="347">
        <v>0</v>
      </c>
    </row>
    <row r="7496" spans="1:7" hidden="1" x14ac:dyDescent="0.25">
      <c r="A7496" s="336" t="s">
        <v>352</v>
      </c>
      <c r="B7496" s="336" t="s">
        <v>877</v>
      </c>
      <c r="C7496" s="337" t="s">
        <v>878</v>
      </c>
      <c r="D7496" s="338">
        <v>8700000</v>
      </c>
      <c r="E7496" s="498">
        <v>9782283.9499999993</v>
      </c>
      <c r="F7496" s="499"/>
      <c r="G7496" s="338">
        <v>112.44004540229885</v>
      </c>
    </row>
    <row r="7497" spans="1:7" hidden="1" x14ac:dyDescent="0.25">
      <c r="A7497" s="339" t="s">
        <v>324</v>
      </c>
      <c r="B7497" s="339" t="s">
        <v>354</v>
      </c>
      <c r="C7497" s="340" t="s">
        <v>24</v>
      </c>
      <c r="D7497" s="341">
        <v>8700000</v>
      </c>
      <c r="E7497" s="506">
        <v>9782283.9499999993</v>
      </c>
      <c r="F7497" s="499"/>
      <c r="G7497" s="341">
        <v>112.44004540229885</v>
      </c>
    </row>
    <row r="7498" spans="1:7" hidden="1" x14ac:dyDescent="0.25">
      <c r="A7498" s="342" t="s">
        <v>324</v>
      </c>
      <c r="B7498" s="342" t="s">
        <v>355</v>
      </c>
      <c r="C7498" s="343" t="s">
        <v>25</v>
      </c>
      <c r="D7498" s="344">
        <v>8180000</v>
      </c>
      <c r="E7498" s="502">
        <v>9322300.1500000004</v>
      </c>
      <c r="F7498" s="499"/>
      <c r="G7498" s="344">
        <v>113.96454951100245</v>
      </c>
    </row>
    <row r="7499" spans="1:7" hidden="1" x14ac:dyDescent="0.25">
      <c r="A7499" s="342" t="s">
        <v>324</v>
      </c>
      <c r="B7499" s="342" t="s">
        <v>356</v>
      </c>
      <c r="C7499" s="343" t="s">
        <v>133</v>
      </c>
      <c r="D7499" s="344">
        <v>6880000</v>
      </c>
      <c r="E7499" s="502">
        <v>7795255.3300000001</v>
      </c>
      <c r="F7499" s="499"/>
      <c r="G7499" s="344">
        <v>113.30312979651163</v>
      </c>
    </row>
    <row r="7500" spans="1:7" hidden="1" x14ac:dyDescent="0.25">
      <c r="A7500" s="345" t="s">
        <v>3704</v>
      </c>
      <c r="B7500" s="345" t="s">
        <v>297</v>
      </c>
      <c r="C7500" s="346" t="s">
        <v>134</v>
      </c>
      <c r="D7500" s="347">
        <v>6500000</v>
      </c>
      <c r="E7500" s="503">
        <v>7436056.7400000002</v>
      </c>
      <c r="F7500" s="499"/>
      <c r="G7500" s="347">
        <v>114.40087292307692</v>
      </c>
    </row>
    <row r="7501" spans="1:7" hidden="1" x14ac:dyDescent="0.25">
      <c r="A7501" s="345" t="s">
        <v>3705</v>
      </c>
      <c r="B7501" s="345" t="s">
        <v>359</v>
      </c>
      <c r="C7501" s="346" t="s">
        <v>182</v>
      </c>
      <c r="D7501" s="347">
        <v>80000</v>
      </c>
      <c r="E7501" s="503">
        <v>101707.02</v>
      </c>
      <c r="F7501" s="499"/>
      <c r="G7501" s="347">
        <v>127.133775</v>
      </c>
    </row>
    <row r="7502" spans="1:7" hidden="1" x14ac:dyDescent="0.25">
      <c r="A7502" s="345" t="s">
        <v>3706</v>
      </c>
      <c r="B7502" s="345" t="s">
        <v>3544</v>
      </c>
      <c r="C7502" s="346" t="s">
        <v>183</v>
      </c>
      <c r="D7502" s="347">
        <v>300000</v>
      </c>
      <c r="E7502" s="503">
        <v>257491.57</v>
      </c>
      <c r="F7502" s="499"/>
      <c r="G7502" s="347">
        <v>85.830523333333332</v>
      </c>
    </row>
    <row r="7503" spans="1:7" hidden="1" x14ac:dyDescent="0.25">
      <c r="A7503" s="342" t="s">
        <v>324</v>
      </c>
      <c r="B7503" s="342" t="s">
        <v>361</v>
      </c>
      <c r="C7503" s="343" t="s">
        <v>135</v>
      </c>
      <c r="D7503" s="344">
        <v>200000</v>
      </c>
      <c r="E7503" s="502">
        <v>249184.8</v>
      </c>
      <c r="F7503" s="499"/>
      <c r="G7503" s="344">
        <v>124.5924</v>
      </c>
    </row>
    <row r="7504" spans="1:7" hidden="1" x14ac:dyDescent="0.25">
      <c r="A7504" s="345" t="s">
        <v>3707</v>
      </c>
      <c r="B7504" s="345" t="s">
        <v>298</v>
      </c>
      <c r="C7504" s="346" t="s">
        <v>135</v>
      </c>
      <c r="D7504" s="347">
        <v>200000</v>
      </c>
      <c r="E7504" s="503">
        <v>249184.8</v>
      </c>
      <c r="F7504" s="499"/>
      <c r="G7504" s="347">
        <v>124.5924</v>
      </c>
    </row>
    <row r="7505" spans="1:7" hidden="1" x14ac:dyDescent="0.25">
      <c r="A7505" s="342" t="s">
        <v>324</v>
      </c>
      <c r="B7505" s="342" t="s">
        <v>363</v>
      </c>
      <c r="C7505" s="343" t="s">
        <v>136</v>
      </c>
      <c r="D7505" s="344">
        <v>1100000</v>
      </c>
      <c r="E7505" s="502">
        <v>1277860.02</v>
      </c>
      <c r="F7505" s="499"/>
      <c r="G7505" s="344">
        <v>116.16909272727273</v>
      </c>
    </row>
    <row r="7506" spans="1:7" hidden="1" x14ac:dyDescent="0.25">
      <c r="A7506" s="345" t="s">
        <v>3708</v>
      </c>
      <c r="B7506" s="345" t="s">
        <v>299</v>
      </c>
      <c r="C7506" s="346" t="s">
        <v>365</v>
      </c>
      <c r="D7506" s="347">
        <v>1100000</v>
      </c>
      <c r="E7506" s="503">
        <v>1277860.02</v>
      </c>
      <c r="F7506" s="499"/>
      <c r="G7506" s="347">
        <v>116.16909272727273</v>
      </c>
    </row>
    <row r="7507" spans="1:7" hidden="1" x14ac:dyDescent="0.25">
      <c r="A7507" s="342" t="s">
        <v>324</v>
      </c>
      <c r="B7507" s="342" t="s">
        <v>366</v>
      </c>
      <c r="C7507" s="343" t="s">
        <v>38</v>
      </c>
      <c r="D7507" s="344">
        <v>520000</v>
      </c>
      <c r="E7507" s="502">
        <v>459983.8</v>
      </c>
      <c r="F7507" s="499"/>
      <c r="G7507" s="344">
        <v>88.458423076923083</v>
      </c>
    </row>
    <row r="7508" spans="1:7" hidden="1" x14ac:dyDescent="0.25">
      <c r="A7508" s="342" t="s">
        <v>324</v>
      </c>
      <c r="B7508" s="342" t="s">
        <v>367</v>
      </c>
      <c r="C7508" s="343" t="s">
        <v>138</v>
      </c>
      <c r="D7508" s="344">
        <v>500000</v>
      </c>
      <c r="E7508" s="502">
        <v>439658.8</v>
      </c>
      <c r="F7508" s="499"/>
      <c r="G7508" s="344">
        <v>87.931759999999997</v>
      </c>
    </row>
    <row r="7509" spans="1:7" hidden="1" x14ac:dyDescent="0.25">
      <c r="A7509" s="345" t="s">
        <v>3709</v>
      </c>
      <c r="B7509" s="345" t="s">
        <v>301</v>
      </c>
      <c r="C7509" s="346" t="s">
        <v>371</v>
      </c>
      <c r="D7509" s="347">
        <v>500000</v>
      </c>
      <c r="E7509" s="503">
        <v>439658.8</v>
      </c>
      <c r="F7509" s="499"/>
      <c r="G7509" s="347">
        <v>87.931759999999997</v>
      </c>
    </row>
    <row r="7510" spans="1:7" hidden="1" x14ac:dyDescent="0.25">
      <c r="A7510" s="342" t="s">
        <v>324</v>
      </c>
      <c r="B7510" s="342" t="s">
        <v>401</v>
      </c>
      <c r="C7510" s="343" t="s">
        <v>104</v>
      </c>
      <c r="D7510" s="344">
        <v>20000</v>
      </c>
      <c r="E7510" s="502">
        <v>20325</v>
      </c>
      <c r="F7510" s="499"/>
      <c r="G7510" s="344">
        <v>101.625</v>
      </c>
    </row>
    <row r="7511" spans="1:7" hidden="1" x14ac:dyDescent="0.25">
      <c r="A7511" s="345" t="s">
        <v>3710</v>
      </c>
      <c r="B7511" s="345" t="s">
        <v>314</v>
      </c>
      <c r="C7511" s="346" t="s">
        <v>445</v>
      </c>
      <c r="D7511" s="347">
        <v>20000</v>
      </c>
      <c r="E7511" s="503">
        <v>20325</v>
      </c>
      <c r="F7511" s="499"/>
      <c r="G7511" s="347">
        <v>101.625</v>
      </c>
    </row>
    <row r="7512" spans="1:7" hidden="1" x14ac:dyDescent="0.25">
      <c r="A7512" s="336" t="s">
        <v>352</v>
      </c>
      <c r="B7512" s="336" t="s">
        <v>899</v>
      </c>
      <c r="C7512" s="337" t="s">
        <v>900</v>
      </c>
      <c r="D7512" s="338">
        <v>6441372</v>
      </c>
      <c r="E7512" s="498">
        <v>6261035.5300000003</v>
      </c>
      <c r="F7512" s="499"/>
      <c r="G7512" s="338">
        <v>97.200340703812785</v>
      </c>
    </row>
    <row r="7513" spans="1:7" hidden="1" x14ac:dyDescent="0.25">
      <c r="A7513" s="339" t="s">
        <v>324</v>
      </c>
      <c r="B7513" s="339" t="s">
        <v>354</v>
      </c>
      <c r="C7513" s="340" t="s">
        <v>24</v>
      </c>
      <c r="D7513" s="341">
        <v>6441372</v>
      </c>
      <c r="E7513" s="506">
        <v>6261035.5300000003</v>
      </c>
      <c r="F7513" s="499"/>
      <c r="G7513" s="341">
        <v>97.200340703812785</v>
      </c>
    </row>
    <row r="7514" spans="1:7" hidden="1" x14ac:dyDescent="0.25">
      <c r="A7514" s="342" t="s">
        <v>324</v>
      </c>
      <c r="B7514" s="342" t="s">
        <v>355</v>
      </c>
      <c r="C7514" s="343" t="s">
        <v>25</v>
      </c>
      <c r="D7514" s="344">
        <v>6010622</v>
      </c>
      <c r="E7514" s="502">
        <v>5921389.8200000003</v>
      </c>
      <c r="F7514" s="499"/>
      <c r="G7514" s="344">
        <v>98.515425192267955</v>
      </c>
    </row>
    <row r="7515" spans="1:7" hidden="1" x14ac:dyDescent="0.25">
      <c r="A7515" s="342" t="s">
        <v>324</v>
      </c>
      <c r="B7515" s="342" t="s">
        <v>356</v>
      </c>
      <c r="C7515" s="343" t="s">
        <v>133</v>
      </c>
      <c r="D7515" s="344">
        <v>5019576</v>
      </c>
      <c r="E7515" s="502">
        <v>4966345.2</v>
      </c>
      <c r="F7515" s="499"/>
      <c r="G7515" s="344">
        <v>98.939535928931051</v>
      </c>
    </row>
    <row r="7516" spans="1:7" hidden="1" x14ac:dyDescent="0.25">
      <c r="A7516" s="345" t="s">
        <v>3711</v>
      </c>
      <c r="B7516" s="345" t="s">
        <v>297</v>
      </c>
      <c r="C7516" s="346" t="s">
        <v>134</v>
      </c>
      <c r="D7516" s="347">
        <v>5019576</v>
      </c>
      <c r="E7516" s="503">
        <v>4966345.2</v>
      </c>
      <c r="F7516" s="499"/>
      <c r="G7516" s="347">
        <v>98.939535928931051</v>
      </c>
    </row>
    <row r="7517" spans="1:7" hidden="1" x14ac:dyDescent="0.25">
      <c r="A7517" s="342" t="s">
        <v>324</v>
      </c>
      <c r="B7517" s="342" t="s">
        <v>361</v>
      </c>
      <c r="C7517" s="343" t="s">
        <v>135</v>
      </c>
      <c r="D7517" s="344">
        <v>223046</v>
      </c>
      <c r="E7517" s="502">
        <v>188286.07</v>
      </c>
      <c r="F7517" s="499"/>
      <c r="G7517" s="344">
        <v>84.415802121535464</v>
      </c>
    </row>
    <row r="7518" spans="1:7" hidden="1" x14ac:dyDescent="0.25">
      <c r="A7518" s="345" t="s">
        <v>3712</v>
      </c>
      <c r="B7518" s="345" t="s">
        <v>298</v>
      </c>
      <c r="C7518" s="346" t="s">
        <v>135</v>
      </c>
      <c r="D7518" s="347">
        <v>223046</v>
      </c>
      <c r="E7518" s="503">
        <v>188286.07</v>
      </c>
      <c r="F7518" s="499"/>
      <c r="G7518" s="347">
        <v>84.415802121535464</v>
      </c>
    </row>
    <row r="7519" spans="1:7" hidden="1" x14ac:dyDescent="0.25">
      <c r="A7519" s="342" t="s">
        <v>324</v>
      </c>
      <c r="B7519" s="342" t="s">
        <v>363</v>
      </c>
      <c r="C7519" s="343" t="s">
        <v>136</v>
      </c>
      <c r="D7519" s="344">
        <v>768000</v>
      </c>
      <c r="E7519" s="502">
        <v>766758.55</v>
      </c>
      <c r="F7519" s="499"/>
      <c r="G7519" s="344">
        <v>99.838352864583328</v>
      </c>
    </row>
    <row r="7520" spans="1:7" hidden="1" x14ac:dyDescent="0.25">
      <c r="A7520" s="345" t="s">
        <v>3713</v>
      </c>
      <c r="B7520" s="345" t="s">
        <v>299</v>
      </c>
      <c r="C7520" s="346" t="s">
        <v>365</v>
      </c>
      <c r="D7520" s="347">
        <v>768000</v>
      </c>
      <c r="E7520" s="503">
        <v>766758.55</v>
      </c>
      <c r="F7520" s="499"/>
      <c r="G7520" s="347">
        <v>99.838352864583328</v>
      </c>
    </row>
    <row r="7521" spans="1:7" hidden="1" x14ac:dyDescent="0.25">
      <c r="A7521" s="342" t="s">
        <v>324</v>
      </c>
      <c r="B7521" s="342" t="s">
        <v>366</v>
      </c>
      <c r="C7521" s="343" t="s">
        <v>38</v>
      </c>
      <c r="D7521" s="344">
        <v>430750</v>
      </c>
      <c r="E7521" s="502">
        <v>339645.71</v>
      </c>
      <c r="F7521" s="499"/>
      <c r="G7521" s="344">
        <v>78.849845618107949</v>
      </c>
    </row>
    <row r="7522" spans="1:7" hidden="1" x14ac:dyDescent="0.25">
      <c r="A7522" s="342" t="s">
        <v>324</v>
      </c>
      <c r="B7522" s="342" t="s">
        <v>367</v>
      </c>
      <c r="C7522" s="343" t="s">
        <v>138</v>
      </c>
      <c r="D7522" s="344">
        <v>420000</v>
      </c>
      <c r="E7522" s="502">
        <v>325883.21000000002</v>
      </c>
      <c r="F7522" s="499"/>
      <c r="G7522" s="344">
        <v>77.591240476190478</v>
      </c>
    </row>
    <row r="7523" spans="1:7" hidden="1" x14ac:dyDescent="0.25">
      <c r="A7523" s="345" t="s">
        <v>3714</v>
      </c>
      <c r="B7523" s="345" t="s">
        <v>301</v>
      </c>
      <c r="C7523" s="346" t="s">
        <v>371</v>
      </c>
      <c r="D7523" s="347">
        <v>420000</v>
      </c>
      <c r="E7523" s="503">
        <v>325883.21000000002</v>
      </c>
      <c r="F7523" s="499"/>
      <c r="G7523" s="347">
        <v>77.591240476190478</v>
      </c>
    </row>
    <row r="7524" spans="1:7" hidden="1" x14ac:dyDescent="0.25">
      <c r="A7524" s="342" t="s">
        <v>324</v>
      </c>
      <c r="B7524" s="342" t="s">
        <v>429</v>
      </c>
      <c r="C7524" s="343" t="s">
        <v>110</v>
      </c>
      <c r="D7524" s="344">
        <v>0</v>
      </c>
      <c r="E7524" s="502">
        <v>3600</v>
      </c>
      <c r="F7524" s="499"/>
      <c r="G7524" s="344">
        <v>0</v>
      </c>
    </row>
    <row r="7525" spans="1:7" hidden="1" x14ac:dyDescent="0.25">
      <c r="A7525" s="345" t="s">
        <v>3715</v>
      </c>
      <c r="B7525" s="345" t="s">
        <v>312</v>
      </c>
      <c r="C7525" s="346" t="s">
        <v>97</v>
      </c>
      <c r="D7525" s="347">
        <v>0</v>
      </c>
      <c r="E7525" s="503">
        <v>3600</v>
      </c>
      <c r="F7525" s="499"/>
      <c r="G7525" s="347">
        <v>0</v>
      </c>
    </row>
    <row r="7526" spans="1:7" hidden="1" x14ac:dyDescent="0.25">
      <c r="A7526" s="342" t="s">
        <v>324</v>
      </c>
      <c r="B7526" s="342" t="s">
        <v>401</v>
      </c>
      <c r="C7526" s="343" t="s">
        <v>104</v>
      </c>
      <c r="D7526" s="344">
        <v>10750</v>
      </c>
      <c r="E7526" s="502">
        <v>10162.5</v>
      </c>
      <c r="F7526" s="499"/>
      <c r="G7526" s="344">
        <v>94.534883720930239</v>
      </c>
    </row>
    <row r="7527" spans="1:7" hidden="1" x14ac:dyDescent="0.25">
      <c r="A7527" s="345" t="s">
        <v>3716</v>
      </c>
      <c r="B7527" s="345" t="s">
        <v>314</v>
      </c>
      <c r="C7527" s="346" t="s">
        <v>445</v>
      </c>
      <c r="D7527" s="347">
        <v>10750</v>
      </c>
      <c r="E7527" s="503">
        <v>10162.5</v>
      </c>
      <c r="F7527" s="499"/>
      <c r="G7527" s="347">
        <v>94.534883720930239</v>
      </c>
    </row>
    <row r="7528" spans="1:7" hidden="1" x14ac:dyDescent="0.25">
      <c r="A7528" s="336" t="s">
        <v>352</v>
      </c>
      <c r="B7528" s="336" t="s">
        <v>918</v>
      </c>
      <c r="C7528" s="337" t="s">
        <v>919</v>
      </c>
      <c r="D7528" s="338">
        <v>7722790</v>
      </c>
      <c r="E7528" s="498">
        <v>7833656.0300000003</v>
      </c>
      <c r="F7528" s="499"/>
      <c r="G7528" s="338">
        <v>101.43556965811578</v>
      </c>
    </row>
    <row r="7529" spans="1:7" hidden="1" x14ac:dyDescent="0.25">
      <c r="A7529" s="339" t="s">
        <v>324</v>
      </c>
      <c r="B7529" s="339" t="s">
        <v>354</v>
      </c>
      <c r="C7529" s="340" t="s">
        <v>24</v>
      </c>
      <c r="D7529" s="341">
        <v>7722790</v>
      </c>
      <c r="E7529" s="506">
        <v>7833656.0300000003</v>
      </c>
      <c r="F7529" s="499"/>
      <c r="G7529" s="341">
        <v>101.43556965811578</v>
      </c>
    </row>
    <row r="7530" spans="1:7" hidden="1" x14ac:dyDescent="0.25">
      <c r="A7530" s="342" t="s">
        <v>324</v>
      </c>
      <c r="B7530" s="342" t="s">
        <v>355</v>
      </c>
      <c r="C7530" s="343" t="s">
        <v>25</v>
      </c>
      <c r="D7530" s="344">
        <v>7400972</v>
      </c>
      <c r="E7530" s="502">
        <v>7424719.7400000002</v>
      </c>
      <c r="F7530" s="499"/>
      <c r="G7530" s="344">
        <v>100.32087325826932</v>
      </c>
    </row>
    <row r="7531" spans="1:7" hidden="1" x14ac:dyDescent="0.25">
      <c r="A7531" s="342" t="s">
        <v>324</v>
      </c>
      <c r="B7531" s="342" t="s">
        <v>356</v>
      </c>
      <c r="C7531" s="343" t="s">
        <v>133</v>
      </c>
      <c r="D7531" s="344">
        <v>6154156</v>
      </c>
      <c r="E7531" s="502">
        <v>6174426.9000000004</v>
      </c>
      <c r="F7531" s="499"/>
      <c r="G7531" s="344">
        <v>100.32938554043804</v>
      </c>
    </row>
    <row r="7532" spans="1:7" hidden="1" x14ac:dyDescent="0.25">
      <c r="A7532" s="345" t="s">
        <v>3717</v>
      </c>
      <c r="B7532" s="345" t="s">
        <v>297</v>
      </c>
      <c r="C7532" s="346" t="s">
        <v>134</v>
      </c>
      <c r="D7532" s="347">
        <v>6033156</v>
      </c>
      <c r="E7532" s="503">
        <v>6058396.3700000001</v>
      </c>
      <c r="F7532" s="499"/>
      <c r="G7532" s="347">
        <v>100.41836097060974</v>
      </c>
    </row>
    <row r="7533" spans="1:7" hidden="1" x14ac:dyDescent="0.25">
      <c r="A7533" s="345" t="s">
        <v>3718</v>
      </c>
      <c r="B7533" s="345" t="s">
        <v>359</v>
      </c>
      <c r="C7533" s="346" t="s">
        <v>182</v>
      </c>
      <c r="D7533" s="347">
        <v>60000</v>
      </c>
      <c r="E7533" s="503">
        <v>58843.73</v>
      </c>
      <c r="F7533" s="499"/>
      <c r="G7533" s="347">
        <v>98.072883333333337</v>
      </c>
    </row>
    <row r="7534" spans="1:7" hidden="1" x14ac:dyDescent="0.25">
      <c r="A7534" s="345" t="s">
        <v>3719</v>
      </c>
      <c r="B7534" s="345" t="s">
        <v>3544</v>
      </c>
      <c r="C7534" s="346" t="s">
        <v>183</v>
      </c>
      <c r="D7534" s="347">
        <v>61000</v>
      </c>
      <c r="E7534" s="503">
        <v>57186.8</v>
      </c>
      <c r="F7534" s="499"/>
      <c r="G7534" s="347">
        <v>93.748852459016391</v>
      </c>
    </row>
    <row r="7535" spans="1:7" hidden="1" x14ac:dyDescent="0.25">
      <c r="A7535" s="342" t="s">
        <v>324</v>
      </c>
      <c r="B7535" s="342" t="s">
        <v>361</v>
      </c>
      <c r="C7535" s="343" t="s">
        <v>135</v>
      </c>
      <c r="D7535" s="344">
        <v>231381</v>
      </c>
      <c r="E7535" s="502">
        <v>230971.66</v>
      </c>
      <c r="F7535" s="499"/>
      <c r="G7535" s="344">
        <v>99.823088326180624</v>
      </c>
    </row>
    <row r="7536" spans="1:7" hidden="1" x14ac:dyDescent="0.25">
      <c r="A7536" s="345" t="s">
        <v>3720</v>
      </c>
      <c r="B7536" s="345" t="s">
        <v>298</v>
      </c>
      <c r="C7536" s="346" t="s">
        <v>135</v>
      </c>
      <c r="D7536" s="347">
        <v>231381</v>
      </c>
      <c r="E7536" s="503">
        <v>230971.66</v>
      </c>
      <c r="F7536" s="499"/>
      <c r="G7536" s="347">
        <v>99.823088326180624</v>
      </c>
    </row>
    <row r="7537" spans="1:7" hidden="1" x14ac:dyDescent="0.25">
      <c r="A7537" s="342" t="s">
        <v>324</v>
      </c>
      <c r="B7537" s="342" t="s">
        <v>363</v>
      </c>
      <c r="C7537" s="343" t="s">
        <v>136</v>
      </c>
      <c r="D7537" s="344">
        <v>1015435</v>
      </c>
      <c r="E7537" s="502">
        <v>1019321.18</v>
      </c>
      <c r="F7537" s="499"/>
      <c r="G7537" s="344">
        <v>100.38271085790819</v>
      </c>
    </row>
    <row r="7538" spans="1:7" hidden="1" x14ac:dyDescent="0.25">
      <c r="A7538" s="345" t="s">
        <v>3721</v>
      </c>
      <c r="B7538" s="345" t="s">
        <v>299</v>
      </c>
      <c r="C7538" s="346" t="s">
        <v>365</v>
      </c>
      <c r="D7538" s="347">
        <v>1015435</v>
      </c>
      <c r="E7538" s="503">
        <v>1019321.18</v>
      </c>
      <c r="F7538" s="499"/>
      <c r="G7538" s="347">
        <v>100.38271085790819</v>
      </c>
    </row>
    <row r="7539" spans="1:7" hidden="1" x14ac:dyDescent="0.25">
      <c r="A7539" s="342" t="s">
        <v>324</v>
      </c>
      <c r="B7539" s="342" t="s">
        <v>366</v>
      </c>
      <c r="C7539" s="343" t="s">
        <v>38</v>
      </c>
      <c r="D7539" s="344">
        <v>321818</v>
      </c>
      <c r="E7539" s="502">
        <v>381364.03</v>
      </c>
      <c r="F7539" s="499"/>
      <c r="G7539" s="344">
        <v>118.50301412599669</v>
      </c>
    </row>
    <row r="7540" spans="1:7" hidden="1" x14ac:dyDescent="0.25">
      <c r="A7540" s="342" t="s">
        <v>324</v>
      </c>
      <c r="B7540" s="342" t="s">
        <v>367</v>
      </c>
      <c r="C7540" s="343" t="s">
        <v>138</v>
      </c>
      <c r="D7540" s="344">
        <v>321818</v>
      </c>
      <c r="E7540" s="502">
        <v>324680.28000000003</v>
      </c>
      <c r="F7540" s="499"/>
      <c r="G7540" s="344">
        <v>100.88940954203929</v>
      </c>
    </row>
    <row r="7541" spans="1:7" hidden="1" x14ac:dyDescent="0.25">
      <c r="A7541" s="345" t="s">
        <v>3722</v>
      </c>
      <c r="B7541" s="345" t="s">
        <v>301</v>
      </c>
      <c r="C7541" s="346" t="s">
        <v>371</v>
      </c>
      <c r="D7541" s="347">
        <v>321818</v>
      </c>
      <c r="E7541" s="503">
        <v>324680.28000000003</v>
      </c>
      <c r="F7541" s="499"/>
      <c r="G7541" s="347">
        <v>100.88940954203929</v>
      </c>
    </row>
    <row r="7542" spans="1:7" hidden="1" x14ac:dyDescent="0.25">
      <c r="A7542" s="342" t="s">
        <v>324</v>
      </c>
      <c r="B7542" s="342" t="s">
        <v>429</v>
      </c>
      <c r="C7542" s="343" t="s">
        <v>110</v>
      </c>
      <c r="D7542" s="344">
        <v>0</v>
      </c>
      <c r="E7542" s="502">
        <v>4340</v>
      </c>
      <c r="F7542" s="499"/>
      <c r="G7542" s="344">
        <v>0</v>
      </c>
    </row>
    <row r="7543" spans="1:7" hidden="1" x14ac:dyDescent="0.25">
      <c r="A7543" s="345" t="s">
        <v>3723</v>
      </c>
      <c r="B7543" s="345" t="s">
        <v>312</v>
      </c>
      <c r="C7543" s="346" t="s">
        <v>97</v>
      </c>
      <c r="D7543" s="347">
        <v>0</v>
      </c>
      <c r="E7543" s="503">
        <v>4340</v>
      </c>
      <c r="F7543" s="499"/>
      <c r="G7543" s="347">
        <v>0</v>
      </c>
    </row>
    <row r="7544" spans="1:7" hidden="1" x14ac:dyDescent="0.25">
      <c r="A7544" s="342" t="s">
        <v>324</v>
      </c>
      <c r="B7544" s="342" t="s">
        <v>401</v>
      </c>
      <c r="C7544" s="343" t="s">
        <v>104</v>
      </c>
      <c r="D7544" s="344">
        <v>0</v>
      </c>
      <c r="E7544" s="502">
        <v>52343.75</v>
      </c>
      <c r="F7544" s="499"/>
      <c r="G7544" s="344">
        <v>0</v>
      </c>
    </row>
    <row r="7545" spans="1:7" hidden="1" x14ac:dyDescent="0.25">
      <c r="A7545" s="345" t="s">
        <v>3724</v>
      </c>
      <c r="B7545" s="345" t="s">
        <v>315</v>
      </c>
      <c r="C7545" s="346" t="s">
        <v>3725</v>
      </c>
      <c r="D7545" s="347">
        <v>0</v>
      </c>
      <c r="E7545" s="503">
        <v>52343.75</v>
      </c>
      <c r="F7545" s="499"/>
      <c r="G7545" s="347">
        <v>0</v>
      </c>
    </row>
    <row r="7546" spans="1:7" hidden="1" x14ac:dyDescent="0.25">
      <c r="A7546" s="342" t="s">
        <v>324</v>
      </c>
      <c r="B7546" s="342" t="s">
        <v>447</v>
      </c>
      <c r="C7546" s="343" t="s">
        <v>164</v>
      </c>
      <c r="D7546" s="344">
        <v>0</v>
      </c>
      <c r="E7546" s="502">
        <v>27572.26</v>
      </c>
      <c r="F7546" s="499"/>
      <c r="G7546" s="344">
        <v>0</v>
      </c>
    </row>
    <row r="7547" spans="1:7" hidden="1" x14ac:dyDescent="0.25">
      <c r="A7547" s="342" t="s">
        <v>324</v>
      </c>
      <c r="B7547" s="342" t="s">
        <v>448</v>
      </c>
      <c r="C7547" s="343" t="s">
        <v>190</v>
      </c>
      <c r="D7547" s="344">
        <v>0</v>
      </c>
      <c r="E7547" s="502">
        <v>27572.26</v>
      </c>
      <c r="F7547" s="499"/>
      <c r="G7547" s="344">
        <v>0</v>
      </c>
    </row>
    <row r="7548" spans="1:7" hidden="1" x14ac:dyDescent="0.25">
      <c r="A7548" s="345" t="s">
        <v>3726</v>
      </c>
      <c r="B7548" s="345" t="s">
        <v>305</v>
      </c>
      <c r="C7548" s="346" t="s">
        <v>2789</v>
      </c>
      <c r="D7548" s="347">
        <v>0</v>
      </c>
      <c r="E7548" s="503">
        <v>27572.26</v>
      </c>
      <c r="F7548" s="499"/>
      <c r="G7548" s="347">
        <v>0</v>
      </c>
    </row>
    <row r="7549" spans="1:7" hidden="1" x14ac:dyDescent="0.25">
      <c r="A7549" s="336" t="s">
        <v>352</v>
      </c>
      <c r="B7549" s="336" t="s">
        <v>936</v>
      </c>
      <c r="C7549" s="337" t="s">
        <v>937</v>
      </c>
      <c r="D7549" s="338">
        <v>8080000</v>
      </c>
      <c r="E7549" s="498">
        <v>8290310.9000000004</v>
      </c>
      <c r="F7549" s="499"/>
      <c r="G7549" s="338">
        <v>102.60285767326732</v>
      </c>
    </row>
    <row r="7550" spans="1:7" hidden="1" x14ac:dyDescent="0.25">
      <c r="A7550" s="339" t="s">
        <v>324</v>
      </c>
      <c r="B7550" s="339" t="s">
        <v>354</v>
      </c>
      <c r="C7550" s="340" t="s">
        <v>24</v>
      </c>
      <c r="D7550" s="341">
        <v>8080000</v>
      </c>
      <c r="E7550" s="506">
        <v>8285335.9000000004</v>
      </c>
      <c r="F7550" s="499"/>
      <c r="G7550" s="341">
        <v>102.5412858910891</v>
      </c>
    </row>
    <row r="7551" spans="1:7" hidden="1" x14ac:dyDescent="0.25">
      <c r="A7551" s="342" t="s">
        <v>324</v>
      </c>
      <c r="B7551" s="342" t="s">
        <v>355</v>
      </c>
      <c r="C7551" s="343" t="s">
        <v>25</v>
      </c>
      <c r="D7551" s="344">
        <v>7940000</v>
      </c>
      <c r="E7551" s="502">
        <v>7958960.4400000004</v>
      </c>
      <c r="F7551" s="499"/>
      <c r="G7551" s="344">
        <v>100.23879647355163</v>
      </c>
    </row>
    <row r="7552" spans="1:7" hidden="1" x14ac:dyDescent="0.25">
      <c r="A7552" s="342" t="s">
        <v>324</v>
      </c>
      <c r="B7552" s="342" t="s">
        <v>356</v>
      </c>
      <c r="C7552" s="343" t="s">
        <v>133</v>
      </c>
      <c r="D7552" s="344">
        <v>5320000</v>
      </c>
      <c r="E7552" s="502">
        <v>5185964.33</v>
      </c>
      <c r="F7552" s="499"/>
      <c r="G7552" s="344">
        <v>97.480532518796991</v>
      </c>
    </row>
    <row r="7553" spans="1:7" hidden="1" x14ac:dyDescent="0.25">
      <c r="A7553" s="345" t="s">
        <v>3727</v>
      </c>
      <c r="B7553" s="345" t="s">
        <v>297</v>
      </c>
      <c r="C7553" s="346" t="s">
        <v>134</v>
      </c>
      <c r="D7553" s="347">
        <v>5273000</v>
      </c>
      <c r="E7553" s="503">
        <v>5098416.9400000004</v>
      </c>
      <c r="F7553" s="499"/>
      <c r="G7553" s="347">
        <v>96.689113218281818</v>
      </c>
    </row>
    <row r="7554" spans="1:7" hidden="1" x14ac:dyDescent="0.25">
      <c r="A7554" s="345" t="s">
        <v>3728</v>
      </c>
      <c r="B7554" s="345" t="s">
        <v>359</v>
      </c>
      <c r="C7554" s="346" t="s">
        <v>182</v>
      </c>
      <c r="D7554" s="347">
        <v>16000</v>
      </c>
      <c r="E7554" s="503">
        <v>56949.48</v>
      </c>
      <c r="F7554" s="499"/>
      <c r="G7554" s="347">
        <v>355.93425000000002</v>
      </c>
    </row>
    <row r="7555" spans="1:7" hidden="1" x14ac:dyDescent="0.25">
      <c r="A7555" s="345" t="s">
        <v>3729</v>
      </c>
      <c r="B7555" s="345" t="s">
        <v>3544</v>
      </c>
      <c r="C7555" s="346" t="s">
        <v>183</v>
      </c>
      <c r="D7555" s="347">
        <v>31000</v>
      </c>
      <c r="E7555" s="503">
        <v>30597.91</v>
      </c>
      <c r="F7555" s="499"/>
      <c r="G7555" s="347">
        <v>98.702935483870974</v>
      </c>
    </row>
    <row r="7556" spans="1:7" hidden="1" x14ac:dyDescent="0.25">
      <c r="A7556" s="342" t="s">
        <v>324</v>
      </c>
      <c r="B7556" s="342" t="s">
        <v>361</v>
      </c>
      <c r="C7556" s="343" t="s">
        <v>135</v>
      </c>
      <c r="D7556" s="344">
        <v>210000</v>
      </c>
      <c r="E7556" s="502">
        <v>208055.97</v>
      </c>
      <c r="F7556" s="499"/>
      <c r="G7556" s="344">
        <v>99.074271428571436</v>
      </c>
    </row>
    <row r="7557" spans="1:7" hidden="1" x14ac:dyDescent="0.25">
      <c r="A7557" s="345" t="s">
        <v>3730</v>
      </c>
      <c r="B7557" s="345" t="s">
        <v>298</v>
      </c>
      <c r="C7557" s="346" t="s">
        <v>135</v>
      </c>
      <c r="D7557" s="347">
        <v>210000</v>
      </c>
      <c r="E7557" s="503">
        <v>208055.97</v>
      </c>
      <c r="F7557" s="499"/>
      <c r="G7557" s="347">
        <v>99.074271428571436</v>
      </c>
    </row>
    <row r="7558" spans="1:7" hidden="1" x14ac:dyDescent="0.25">
      <c r="A7558" s="342" t="s">
        <v>324</v>
      </c>
      <c r="B7558" s="342" t="s">
        <v>363</v>
      </c>
      <c r="C7558" s="343" t="s">
        <v>136</v>
      </c>
      <c r="D7558" s="344">
        <v>2410000</v>
      </c>
      <c r="E7558" s="502">
        <v>2564940.14</v>
      </c>
      <c r="F7558" s="499"/>
      <c r="G7558" s="344">
        <v>106.42905145228215</v>
      </c>
    </row>
    <row r="7559" spans="1:7" hidden="1" x14ac:dyDescent="0.25">
      <c r="A7559" s="345" t="s">
        <v>3731</v>
      </c>
      <c r="B7559" s="345" t="s">
        <v>3732</v>
      </c>
      <c r="C7559" s="346" t="s">
        <v>3733</v>
      </c>
      <c r="D7559" s="347">
        <v>1300000</v>
      </c>
      <c r="E7559" s="503">
        <v>1447275.94</v>
      </c>
      <c r="F7559" s="499"/>
      <c r="G7559" s="347">
        <v>111.32891846153846</v>
      </c>
    </row>
    <row r="7560" spans="1:7" hidden="1" x14ac:dyDescent="0.25">
      <c r="A7560" s="345" t="s">
        <v>3734</v>
      </c>
      <c r="B7560" s="345" t="s">
        <v>299</v>
      </c>
      <c r="C7560" s="346" t="s">
        <v>365</v>
      </c>
      <c r="D7560" s="347">
        <v>1110000</v>
      </c>
      <c r="E7560" s="503">
        <v>1117664.2</v>
      </c>
      <c r="F7560" s="499"/>
      <c r="G7560" s="347">
        <v>100.69046846846847</v>
      </c>
    </row>
    <row r="7561" spans="1:7" hidden="1" x14ac:dyDescent="0.25">
      <c r="A7561" s="342" t="s">
        <v>324</v>
      </c>
      <c r="B7561" s="342" t="s">
        <v>366</v>
      </c>
      <c r="C7561" s="343" t="s">
        <v>38</v>
      </c>
      <c r="D7561" s="344">
        <v>140000</v>
      </c>
      <c r="E7561" s="502">
        <v>268411.39</v>
      </c>
      <c r="F7561" s="499"/>
      <c r="G7561" s="344">
        <v>191.72242142857144</v>
      </c>
    </row>
    <row r="7562" spans="1:7" hidden="1" x14ac:dyDescent="0.25">
      <c r="A7562" s="342" t="s">
        <v>324</v>
      </c>
      <c r="B7562" s="342" t="s">
        <v>367</v>
      </c>
      <c r="C7562" s="343" t="s">
        <v>138</v>
      </c>
      <c r="D7562" s="344">
        <v>130000</v>
      </c>
      <c r="E7562" s="502">
        <v>180876.41</v>
      </c>
      <c r="F7562" s="499"/>
      <c r="G7562" s="344">
        <v>139.13570000000001</v>
      </c>
    </row>
    <row r="7563" spans="1:7" hidden="1" x14ac:dyDescent="0.25">
      <c r="A7563" s="345" t="s">
        <v>3735</v>
      </c>
      <c r="B7563" s="345" t="s">
        <v>301</v>
      </c>
      <c r="C7563" s="346" t="s">
        <v>371</v>
      </c>
      <c r="D7563" s="347">
        <v>130000</v>
      </c>
      <c r="E7563" s="503">
        <v>180876.41</v>
      </c>
      <c r="F7563" s="499"/>
      <c r="G7563" s="347">
        <v>139.13570000000001</v>
      </c>
    </row>
    <row r="7564" spans="1:7" hidden="1" x14ac:dyDescent="0.25">
      <c r="A7564" s="342" t="s">
        <v>324</v>
      </c>
      <c r="B7564" s="342" t="s">
        <v>401</v>
      </c>
      <c r="C7564" s="343" t="s">
        <v>104</v>
      </c>
      <c r="D7564" s="344">
        <v>10000</v>
      </c>
      <c r="E7564" s="502">
        <v>87534.98</v>
      </c>
      <c r="F7564" s="499"/>
      <c r="G7564" s="344">
        <v>875.34979999999996</v>
      </c>
    </row>
    <row r="7565" spans="1:7" hidden="1" x14ac:dyDescent="0.25">
      <c r="A7565" s="345" t="s">
        <v>3736</v>
      </c>
      <c r="B7565" s="345" t="s">
        <v>314</v>
      </c>
      <c r="C7565" s="346" t="s">
        <v>445</v>
      </c>
      <c r="D7565" s="347">
        <v>10000</v>
      </c>
      <c r="E7565" s="503">
        <v>0</v>
      </c>
      <c r="F7565" s="499"/>
      <c r="G7565" s="347">
        <v>0</v>
      </c>
    </row>
    <row r="7566" spans="1:7" hidden="1" x14ac:dyDescent="0.25">
      <c r="A7566" s="345" t="s">
        <v>3737</v>
      </c>
      <c r="B7566" s="345" t="s">
        <v>315</v>
      </c>
      <c r="C7566" s="346" t="s">
        <v>3725</v>
      </c>
      <c r="D7566" s="347">
        <v>0</v>
      </c>
      <c r="E7566" s="503">
        <v>87534.98</v>
      </c>
      <c r="F7566" s="499"/>
      <c r="G7566" s="347">
        <v>0</v>
      </c>
    </row>
    <row r="7567" spans="1:7" hidden="1" x14ac:dyDescent="0.25">
      <c r="A7567" s="342" t="s">
        <v>324</v>
      </c>
      <c r="B7567" s="342" t="s">
        <v>447</v>
      </c>
      <c r="C7567" s="343" t="s">
        <v>164</v>
      </c>
      <c r="D7567" s="344">
        <v>0</v>
      </c>
      <c r="E7567" s="502">
        <v>57964.07</v>
      </c>
      <c r="F7567" s="499"/>
      <c r="G7567" s="344">
        <v>0</v>
      </c>
    </row>
    <row r="7568" spans="1:7" hidden="1" x14ac:dyDescent="0.25">
      <c r="A7568" s="342" t="s">
        <v>324</v>
      </c>
      <c r="B7568" s="342" t="s">
        <v>448</v>
      </c>
      <c r="C7568" s="343" t="s">
        <v>190</v>
      </c>
      <c r="D7568" s="344">
        <v>0</v>
      </c>
      <c r="E7568" s="502">
        <v>57964.07</v>
      </c>
      <c r="F7568" s="499"/>
      <c r="G7568" s="344">
        <v>0</v>
      </c>
    </row>
    <row r="7569" spans="1:7" hidden="1" x14ac:dyDescent="0.25">
      <c r="A7569" s="345" t="s">
        <v>3738</v>
      </c>
      <c r="B7569" s="345" t="s">
        <v>305</v>
      </c>
      <c r="C7569" s="346" t="s">
        <v>2789</v>
      </c>
      <c r="D7569" s="347">
        <v>0</v>
      </c>
      <c r="E7569" s="503">
        <v>57964.07</v>
      </c>
      <c r="F7569" s="499"/>
      <c r="G7569" s="347">
        <v>0</v>
      </c>
    </row>
    <row r="7570" spans="1:7" hidden="1" x14ac:dyDescent="0.25">
      <c r="A7570" s="339" t="s">
        <v>324</v>
      </c>
      <c r="B7570" s="339" t="s">
        <v>1163</v>
      </c>
      <c r="C7570" s="340" t="s">
        <v>26</v>
      </c>
      <c r="D7570" s="341">
        <v>0</v>
      </c>
      <c r="E7570" s="506">
        <v>4975</v>
      </c>
      <c r="F7570" s="499"/>
      <c r="G7570" s="341">
        <v>0</v>
      </c>
    </row>
    <row r="7571" spans="1:7" hidden="1" x14ac:dyDescent="0.25">
      <c r="A7571" s="342" t="s">
        <v>324</v>
      </c>
      <c r="B7571" s="342" t="s">
        <v>1164</v>
      </c>
      <c r="C7571" s="343" t="s">
        <v>1165</v>
      </c>
      <c r="D7571" s="344">
        <v>0</v>
      </c>
      <c r="E7571" s="502">
        <v>4975</v>
      </c>
      <c r="F7571" s="499"/>
      <c r="G7571" s="344">
        <v>0</v>
      </c>
    </row>
    <row r="7572" spans="1:7" hidden="1" x14ac:dyDescent="0.25">
      <c r="A7572" s="342" t="s">
        <v>324</v>
      </c>
      <c r="B7572" s="342" t="s">
        <v>2576</v>
      </c>
      <c r="C7572" s="343" t="s">
        <v>171</v>
      </c>
      <c r="D7572" s="344">
        <v>0</v>
      </c>
      <c r="E7572" s="502">
        <v>4975</v>
      </c>
      <c r="F7572" s="499"/>
      <c r="G7572" s="344">
        <v>0</v>
      </c>
    </row>
    <row r="7573" spans="1:7" hidden="1" x14ac:dyDescent="0.25">
      <c r="A7573" s="345" t="s">
        <v>3739</v>
      </c>
      <c r="B7573" s="345" t="s">
        <v>306</v>
      </c>
      <c r="C7573" s="346" t="s">
        <v>173</v>
      </c>
      <c r="D7573" s="347">
        <v>0</v>
      </c>
      <c r="E7573" s="503">
        <v>4975</v>
      </c>
      <c r="F7573" s="499"/>
      <c r="G7573" s="347">
        <v>0</v>
      </c>
    </row>
    <row r="7574" spans="1:7" hidden="1" x14ac:dyDescent="0.25">
      <c r="A7574" s="336" t="s">
        <v>352</v>
      </c>
      <c r="B7574" s="336" t="s">
        <v>950</v>
      </c>
      <c r="C7574" s="337" t="s">
        <v>951</v>
      </c>
      <c r="D7574" s="338">
        <v>2926500</v>
      </c>
      <c r="E7574" s="498">
        <v>2961508.12</v>
      </c>
      <c r="F7574" s="499"/>
      <c r="G7574" s="338">
        <v>101.19624534426789</v>
      </c>
    </row>
    <row r="7575" spans="1:7" hidden="1" x14ac:dyDescent="0.25">
      <c r="A7575" s="339" t="s">
        <v>324</v>
      </c>
      <c r="B7575" s="339" t="s">
        <v>354</v>
      </c>
      <c r="C7575" s="340" t="s">
        <v>24</v>
      </c>
      <c r="D7575" s="341">
        <v>2926500</v>
      </c>
      <c r="E7575" s="506">
        <v>2961508.12</v>
      </c>
      <c r="F7575" s="499"/>
      <c r="G7575" s="341">
        <v>101.19624534426789</v>
      </c>
    </row>
    <row r="7576" spans="1:7" hidden="1" x14ac:dyDescent="0.25">
      <c r="A7576" s="342" t="s">
        <v>324</v>
      </c>
      <c r="B7576" s="342" t="s">
        <v>355</v>
      </c>
      <c r="C7576" s="343" t="s">
        <v>25</v>
      </c>
      <c r="D7576" s="344">
        <v>2814500</v>
      </c>
      <c r="E7576" s="502">
        <v>2866688.86</v>
      </c>
      <c r="F7576" s="499"/>
      <c r="G7576" s="344">
        <v>101.85428530822526</v>
      </c>
    </row>
    <row r="7577" spans="1:7" hidden="1" x14ac:dyDescent="0.25">
      <c r="A7577" s="342" t="s">
        <v>324</v>
      </c>
      <c r="B7577" s="342" t="s">
        <v>356</v>
      </c>
      <c r="C7577" s="343" t="s">
        <v>133</v>
      </c>
      <c r="D7577" s="344">
        <v>2345000</v>
      </c>
      <c r="E7577" s="502">
        <v>2390722.81</v>
      </c>
      <c r="F7577" s="499"/>
      <c r="G7577" s="344">
        <v>101.9498</v>
      </c>
    </row>
    <row r="7578" spans="1:7" hidden="1" x14ac:dyDescent="0.25">
      <c r="A7578" s="345" t="s">
        <v>3740</v>
      </c>
      <c r="B7578" s="345" t="s">
        <v>297</v>
      </c>
      <c r="C7578" s="346" t="s">
        <v>134</v>
      </c>
      <c r="D7578" s="347">
        <v>2345000</v>
      </c>
      <c r="E7578" s="503">
        <v>2390722.81</v>
      </c>
      <c r="F7578" s="499"/>
      <c r="G7578" s="347">
        <v>101.9498</v>
      </c>
    </row>
    <row r="7579" spans="1:7" hidden="1" x14ac:dyDescent="0.25">
      <c r="A7579" s="342" t="s">
        <v>324</v>
      </c>
      <c r="B7579" s="342" t="s">
        <v>361</v>
      </c>
      <c r="C7579" s="343" t="s">
        <v>135</v>
      </c>
      <c r="D7579" s="344">
        <v>83000</v>
      </c>
      <c r="E7579" s="502">
        <v>95196.28</v>
      </c>
      <c r="F7579" s="499"/>
      <c r="G7579" s="344">
        <v>114.69431325301206</v>
      </c>
    </row>
    <row r="7580" spans="1:7" hidden="1" x14ac:dyDescent="0.25">
      <c r="A7580" s="345" t="s">
        <v>3741</v>
      </c>
      <c r="B7580" s="345" t="s">
        <v>298</v>
      </c>
      <c r="C7580" s="346" t="s">
        <v>135</v>
      </c>
      <c r="D7580" s="347">
        <v>83000</v>
      </c>
      <c r="E7580" s="503">
        <v>95196.28</v>
      </c>
      <c r="F7580" s="499"/>
      <c r="G7580" s="347">
        <v>114.69431325301206</v>
      </c>
    </row>
    <row r="7581" spans="1:7" hidden="1" x14ac:dyDescent="0.25">
      <c r="A7581" s="342" t="s">
        <v>324</v>
      </c>
      <c r="B7581" s="342" t="s">
        <v>363</v>
      </c>
      <c r="C7581" s="343" t="s">
        <v>136</v>
      </c>
      <c r="D7581" s="344">
        <v>386500</v>
      </c>
      <c r="E7581" s="502">
        <v>380769.77</v>
      </c>
      <c r="F7581" s="499"/>
      <c r="G7581" s="344">
        <v>98.517404915912024</v>
      </c>
    </row>
    <row r="7582" spans="1:7" hidden="1" x14ac:dyDescent="0.25">
      <c r="A7582" s="345" t="s">
        <v>3742</v>
      </c>
      <c r="B7582" s="345" t="s">
        <v>299</v>
      </c>
      <c r="C7582" s="346" t="s">
        <v>365</v>
      </c>
      <c r="D7582" s="347">
        <v>386500</v>
      </c>
      <c r="E7582" s="503">
        <v>380769.77</v>
      </c>
      <c r="F7582" s="499"/>
      <c r="G7582" s="347">
        <v>98.517404915912024</v>
      </c>
    </row>
    <row r="7583" spans="1:7" hidden="1" x14ac:dyDescent="0.25">
      <c r="A7583" s="342" t="s">
        <v>324</v>
      </c>
      <c r="B7583" s="342" t="s">
        <v>366</v>
      </c>
      <c r="C7583" s="343" t="s">
        <v>38</v>
      </c>
      <c r="D7583" s="344">
        <v>112000</v>
      </c>
      <c r="E7583" s="502">
        <v>94819.26</v>
      </c>
      <c r="F7583" s="499"/>
      <c r="G7583" s="344">
        <v>84.660053571428577</v>
      </c>
    </row>
    <row r="7584" spans="1:7" hidden="1" x14ac:dyDescent="0.25">
      <c r="A7584" s="342" t="s">
        <v>324</v>
      </c>
      <c r="B7584" s="342" t="s">
        <v>367</v>
      </c>
      <c r="C7584" s="343" t="s">
        <v>138</v>
      </c>
      <c r="D7584" s="344">
        <v>100000</v>
      </c>
      <c r="E7584" s="502">
        <v>85506.76</v>
      </c>
      <c r="F7584" s="499"/>
      <c r="G7584" s="344">
        <v>85.50676</v>
      </c>
    </row>
    <row r="7585" spans="1:7" hidden="1" x14ac:dyDescent="0.25">
      <c r="A7585" s="345" t="s">
        <v>3743</v>
      </c>
      <c r="B7585" s="345" t="s">
        <v>301</v>
      </c>
      <c r="C7585" s="346" t="s">
        <v>371</v>
      </c>
      <c r="D7585" s="347">
        <v>100000</v>
      </c>
      <c r="E7585" s="503">
        <v>85506.76</v>
      </c>
      <c r="F7585" s="499"/>
      <c r="G7585" s="347">
        <v>85.50676</v>
      </c>
    </row>
    <row r="7586" spans="1:7" hidden="1" x14ac:dyDescent="0.25">
      <c r="A7586" s="342" t="s">
        <v>324</v>
      </c>
      <c r="B7586" s="342" t="s">
        <v>429</v>
      </c>
      <c r="C7586" s="343" t="s">
        <v>110</v>
      </c>
      <c r="D7586" s="344">
        <v>0</v>
      </c>
      <c r="E7586" s="502">
        <v>0</v>
      </c>
      <c r="F7586" s="499"/>
      <c r="G7586" s="344">
        <v>0</v>
      </c>
    </row>
    <row r="7587" spans="1:7" hidden="1" x14ac:dyDescent="0.25">
      <c r="A7587" s="345" t="s">
        <v>3744</v>
      </c>
      <c r="B7587" s="345" t="s">
        <v>433</v>
      </c>
      <c r="C7587" s="346" t="s">
        <v>95</v>
      </c>
      <c r="D7587" s="347">
        <v>0</v>
      </c>
      <c r="E7587" s="503">
        <v>0</v>
      </c>
      <c r="F7587" s="499"/>
      <c r="G7587" s="347">
        <v>0</v>
      </c>
    </row>
    <row r="7588" spans="1:7" hidden="1" x14ac:dyDescent="0.25">
      <c r="A7588" s="342" t="s">
        <v>324</v>
      </c>
      <c r="B7588" s="342" t="s">
        <v>401</v>
      </c>
      <c r="C7588" s="343" t="s">
        <v>104</v>
      </c>
      <c r="D7588" s="344">
        <v>12000</v>
      </c>
      <c r="E7588" s="502">
        <v>9312.5</v>
      </c>
      <c r="F7588" s="499"/>
      <c r="G7588" s="344">
        <v>77.604166666666671</v>
      </c>
    </row>
    <row r="7589" spans="1:7" hidden="1" x14ac:dyDescent="0.25">
      <c r="A7589" s="345" t="s">
        <v>3745</v>
      </c>
      <c r="B7589" s="345" t="s">
        <v>314</v>
      </c>
      <c r="C7589" s="346" t="s">
        <v>445</v>
      </c>
      <c r="D7589" s="347">
        <v>12000</v>
      </c>
      <c r="E7589" s="503">
        <v>9312.5</v>
      </c>
      <c r="F7589" s="499"/>
      <c r="G7589" s="347">
        <v>77.604166666666671</v>
      </c>
    </row>
    <row r="7590" spans="1:7" hidden="1" x14ac:dyDescent="0.25">
      <c r="A7590" s="336" t="s">
        <v>352</v>
      </c>
      <c r="B7590" s="336" t="s">
        <v>967</v>
      </c>
      <c r="C7590" s="337" t="s">
        <v>968</v>
      </c>
      <c r="D7590" s="338">
        <v>3288000</v>
      </c>
      <c r="E7590" s="498">
        <v>3309684</v>
      </c>
      <c r="F7590" s="499"/>
      <c r="G7590" s="338">
        <v>100.65948905109489</v>
      </c>
    </row>
    <row r="7591" spans="1:7" hidden="1" x14ac:dyDescent="0.25">
      <c r="A7591" s="339" t="s">
        <v>324</v>
      </c>
      <c r="B7591" s="339" t="s">
        <v>354</v>
      </c>
      <c r="C7591" s="340" t="s">
        <v>24</v>
      </c>
      <c r="D7591" s="341">
        <v>3288000</v>
      </c>
      <c r="E7591" s="506">
        <v>3309684</v>
      </c>
      <c r="F7591" s="499"/>
      <c r="G7591" s="341">
        <v>100.65948905109489</v>
      </c>
    </row>
    <row r="7592" spans="1:7" hidden="1" x14ac:dyDescent="0.25">
      <c r="A7592" s="342" t="s">
        <v>324</v>
      </c>
      <c r="B7592" s="342" t="s">
        <v>355</v>
      </c>
      <c r="C7592" s="343" t="s">
        <v>25</v>
      </c>
      <c r="D7592" s="344">
        <v>3075000</v>
      </c>
      <c r="E7592" s="502">
        <v>3098909</v>
      </c>
      <c r="F7592" s="499"/>
      <c r="G7592" s="344">
        <v>100.77752845528455</v>
      </c>
    </row>
    <row r="7593" spans="1:7" hidden="1" x14ac:dyDescent="0.25">
      <c r="A7593" s="342" t="s">
        <v>324</v>
      </c>
      <c r="B7593" s="342" t="s">
        <v>356</v>
      </c>
      <c r="C7593" s="343" t="s">
        <v>133</v>
      </c>
      <c r="D7593" s="344">
        <v>2580000</v>
      </c>
      <c r="E7593" s="502">
        <v>2569734</v>
      </c>
      <c r="F7593" s="499"/>
      <c r="G7593" s="344">
        <v>99.602093023255819</v>
      </c>
    </row>
    <row r="7594" spans="1:7" hidden="1" x14ac:dyDescent="0.25">
      <c r="A7594" s="345" t="s">
        <v>3746</v>
      </c>
      <c r="B7594" s="345" t="s">
        <v>297</v>
      </c>
      <c r="C7594" s="346" t="s">
        <v>134</v>
      </c>
      <c r="D7594" s="347">
        <v>2460000</v>
      </c>
      <c r="E7594" s="503">
        <v>2510011</v>
      </c>
      <c r="F7594" s="499"/>
      <c r="G7594" s="347">
        <v>102.0329674796748</v>
      </c>
    </row>
    <row r="7595" spans="1:7" hidden="1" x14ac:dyDescent="0.25">
      <c r="A7595" s="345" t="s">
        <v>3747</v>
      </c>
      <c r="B7595" s="345" t="s">
        <v>359</v>
      </c>
      <c r="C7595" s="346" t="s">
        <v>182</v>
      </c>
      <c r="D7595" s="347">
        <v>50000</v>
      </c>
      <c r="E7595" s="503">
        <v>53127</v>
      </c>
      <c r="F7595" s="499"/>
      <c r="G7595" s="347">
        <v>106.254</v>
      </c>
    </row>
    <row r="7596" spans="1:7" hidden="1" x14ac:dyDescent="0.25">
      <c r="A7596" s="345" t="s">
        <v>3748</v>
      </c>
      <c r="B7596" s="345" t="s">
        <v>3544</v>
      </c>
      <c r="C7596" s="346" t="s">
        <v>183</v>
      </c>
      <c r="D7596" s="347">
        <v>70000</v>
      </c>
      <c r="E7596" s="503">
        <v>6596</v>
      </c>
      <c r="F7596" s="499"/>
      <c r="G7596" s="347">
        <v>9.4228571428571435</v>
      </c>
    </row>
    <row r="7597" spans="1:7" hidden="1" x14ac:dyDescent="0.25">
      <c r="A7597" s="342" t="s">
        <v>324</v>
      </c>
      <c r="B7597" s="342" t="s">
        <v>361</v>
      </c>
      <c r="C7597" s="343" t="s">
        <v>135</v>
      </c>
      <c r="D7597" s="344">
        <v>100000</v>
      </c>
      <c r="E7597" s="502">
        <v>103681</v>
      </c>
      <c r="F7597" s="499"/>
      <c r="G7597" s="344">
        <v>103.681</v>
      </c>
    </row>
    <row r="7598" spans="1:7" hidden="1" x14ac:dyDescent="0.25">
      <c r="A7598" s="345" t="s">
        <v>3749</v>
      </c>
      <c r="B7598" s="345" t="s">
        <v>298</v>
      </c>
      <c r="C7598" s="346" t="s">
        <v>135</v>
      </c>
      <c r="D7598" s="347">
        <v>100000</v>
      </c>
      <c r="E7598" s="503">
        <v>103681</v>
      </c>
      <c r="F7598" s="499"/>
      <c r="G7598" s="347">
        <v>103.681</v>
      </c>
    </row>
    <row r="7599" spans="1:7" hidden="1" x14ac:dyDescent="0.25">
      <c r="A7599" s="342" t="s">
        <v>324</v>
      </c>
      <c r="B7599" s="342" t="s">
        <v>363</v>
      </c>
      <c r="C7599" s="343" t="s">
        <v>136</v>
      </c>
      <c r="D7599" s="344">
        <v>395000</v>
      </c>
      <c r="E7599" s="502">
        <v>425494</v>
      </c>
      <c r="F7599" s="499"/>
      <c r="G7599" s="344">
        <v>107.72</v>
      </c>
    </row>
    <row r="7600" spans="1:7" hidden="1" x14ac:dyDescent="0.25">
      <c r="A7600" s="345" t="s">
        <v>3750</v>
      </c>
      <c r="B7600" s="345" t="s">
        <v>299</v>
      </c>
      <c r="C7600" s="346" t="s">
        <v>365</v>
      </c>
      <c r="D7600" s="347">
        <v>395000</v>
      </c>
      <c r="E7600" s="503">
        <v>425494</v>
      </c>
      <c r="F7600" s="499"/>
      <c r="G7600" s="347">
        <v>107.72</v>
      </c>
    </row>
    <row r="7601" spans="1:7" hidden="1" x14ac:dyDescent="0.25">
      <c r="A7601" s="342" t="s">
        <v>324</v>
      </c>
      <c r="B7601" s="342" t="s">
        <v>366</v>
      </c>
      <c r="C7601" s="343" t="s">
        <v>38</v>
      </c>
      <c r="D7601" s="344">
        <v>213000</v>
      </c>
      <c r="E7601" s="502">
        <v>210775</v>
      </c>
      <c r="F7601" s="499"/>
      <c r="G7601" s="344">
        <v>98.955399061032864</v>
      </c>
    </row>
    <row r="7602" spans="1:7" hidden="1" x14ac:dyDescent="0.25">
      <c r="A7602" s="342" t="s">
        <v>324</v>
      </c>
      <c r="B7602" s="342" t="s">
        <v>367</v>
      </c>
      <c r="C7602" s="343" t="s">
        <v>138</v>
      </c>
      <c r="D7602" s="344">
        <v>200000</v>
      </c>
      <c r="E7602" s="502">
        <v>200613</v>
      </c>
      <c r="F7602" s="499"/>
      <c r="G7602" s="344">
        <v>100.3065</v>
      </c>
    </row>
    <row r="7603" spans="1:7" hidden="1" x14ac:dyDescent="0.25">
      <c r="A7603" s="345" t="s">
        <v>3751</v>
      </c>
      <c r="B7603" s="345" t="s">
        <v>301</v>
      </c>
      <c r="C7603" s="346" t="s">
        <v>371</v>
      </c>
      <c r="D7603" s="347">
        <v>200000</v>
      </c>
      <c r="E7603" s="503">
        <v>200613</v>
      </c>
      <c r="F7603" s="499"/>
      <c r="G7603" s="347">
        <v>100.3065</v>
      </c>
    </row>
    <row r="7604" spans="1:7" hidden="1" x14ac:dyDescent="0.25">
      <c r="A7604" s="342" t="s">
        <v>324</v>
      </c>
      <c r="B7604" s="342" t="s">
        <v>401</v>
      </c>
      <c r="C7604" s="343" t="s">
        <v>104</v>
      </c>
      <c r="D7604" s="344">
        <v>13000</v>
      </c>
      <c r="E7604" s="502">
        <v>10162</v>
      </c>
      <c r="F7604" s="499"/>
      <c r="G7604" s="344">
        <v>78.169230769230765</v>
      </c>
    </row>
    <row r="7605" spans="1:7" hidden="1" x14ac:dyDescent="0.25">
      <c r="A7605" s="345" t="s">
        <v>3752</v>
      </c>
      <c r="B7605" s="345" t="s">
        <v>314</v>
      </c>
      <c r="C7605" s="346" t="s">
        <v>445</v>
      </c>
      <c r="D7605" s="347">
        <v>13000</v>
      </c>
      <c r="E7605" s="503">
        <v>10162</v>
      </c>
      <c r="F7605" s="499"/>
      <c r="G7605" s="347">
        <v>78.169230769230765</v>
      </c>
    </row>
    <row r="7606" spans="1:7" hidden="1" x14ac:dyDescent="0.25">
      <c r="A7606" s="336" t="s">
        <v>352</v>
      </c>
      <c r="B7606" s="336" t="s">
        <v>991</v>
      </c>
      <c r="C7606" s="337" t="s">
        <v>992</v>
      </c>
      <c r="D7606" s="338">
        <v>3417191</v>
      </c>
      <c r="E7606" s="498">
        <v>3408786.82</v>
      </c>
      <c r="F7606" s="499"/>
      <c r="G7606" s="338">
        <v>99.754061742524783</v>
      </c>
    </row>
    <row r="7607" spans="1:7" hidden="1" x14ac:dyDescent="0.25">
      <c r="A7607" s="339" t="s">
        <v>324</v>
      </c>
      <c r="B7607" s="339" t="s">
        <v>354</v>
      </c>
      <c r="C7607" s="340" t="s">
        <v>24</v>
      </c>
      <c r="D7607" s="341">
        <v>3417191</v>
      </c>
      <c r="E7607" s="506">
        <v>3408786.82</v>
      </c>
      <c r="F7607" s="499"/>
      <c r="G7607" s="341">
        <v>99.754061742524783</v>
      </c>
    </row>
    <row r="7608" spans="1:7" hidden="1" x14ac:dyDescent="0.25">
      <c r="A7608" s="342" t="s">
        <v>324</v>
      </c>
      <c r="B7608" s="342" t="s">
        <v>355</v>
      </c>
      <c r="C7608" s="343" t="s">
        <v>25</v>
      </c>
      <c r="D7608" s="344">
        <v>3259461</v>
      </c>
      <c r="E7608" s="502">
        <v>3261557.38</v>
      </c>
      <c r="F7608" s="499"/>
      <c r="G7608" s="344">
        <v>100.06431676893818</v>
      </c>
    </row>
    <row r="7609" spans="1:7" hidden="1" x14ac:dyDescent="0.25">
      <c r="A7609" s="342" t="s">
        <v>324</v>
      </c>
      <c r="B7609" s="342" t="s">
        <v>356</v>
      </c>
      <c r="C7609" s="343" t="s">
        <v>133</v>
      </c>
      <c r="D7609" s="344">
        <v>2708550</v>
      </c>
      <c r="E7609" s="502">
        <v>2701854.82</v>
      </c>
      <c r="F7609" s="499"/>
      <c r="G7609" s="344">
        <v>99.75281312879585</v>
      </c>
    </row>
    <row r="7610" spans="1:7" hidden="1" x14ac:dyDescent="0.25">
      <c r="A7610" s="345" t="s">
        <v>3753</v>
      </c>
      <c r="B7610" s="345" t="s">
        <v>297</v>
      </c>
      <c r="C7610" s="346" t="s">
        <v>134</v>
      </c>
      <c r="D7610" s="347">
        <v>2708550</v>
      </c>
      <c r="E7610" s="503">
        <v>2701854.82</v>
      </c>
      <c r="F7610" s="499"/>
      <c r="G7610" s="347">
        <v>99.75281312879585</v>
      </c>
    </row>
    <row r="7611" spans="1:7" hidden="1" x14ac:dyDescent="0.25">
      <c r="A7611" s="342" t="s">
        <v>324</v>
      </c>
      <c r="B7611" s="342" t="s">
        <v>361</v>
      </c>
      <c r="C7611" s="343" t="s">
        <v>135</v>
      </c>
      <c r="D7611" s="344">
        <v>104000</v>
      </c>
      <c r="E7611" s="502">
        <v>113698.09</v>
      </c>
      <c r="F7611" s="499"/>
      <c r="G7611" s="344">
        <v>109.32508653846153</v>
      </c>
    </row>
    <row r="7612" spans="1:7" hidden="1" x14ac:dyDescent="0.25">
      <c r="A7612" s="345" t="s">
        <v>3754</v>
      </c>
      <c r="B7612" s="345" t="s">
        <v>298</v>
      </c>
      <c r="C7612" s="346" t="s">
        <v>135</v>
      </c>
      <c r="D7612" s="347">
        <v>104000</v>
      </c>
      <c r="E7612" s="503">
        <v>113698.09</v>
      </c>
      <c r="F7612" s="499"/>
      <c r="G7612" s="347">
        <v>109.32508653846153</v>
      </c>
    </row>
    <row r="7613" spans="1:7" hidden="1" x14ac:dyDescent="0.25">
      <c r="A7613" s="342" t="s">
        <v>324</v>
      </c>
      <c r="B7613" s="342" t="s">
        <v>363</v>
      </c>
      <c r="C7613" s="343" t="s">
        <v>136</v>
      </c>
      <c r="D7613" s="344">
        <v>446911</v>
      </c>
      <c r="E7613" s="502">
        <v>446004.47</v>
      </c>
      <c r="F7613" s="499"/>
      <c r="G7613" s="344">
        <v>99.797156480820561</v>
      </c>
    </row>
    <row r="7614" spans="1:7" hidden="1" x14ac:dyDescent="0.25">
      <c r="A7614" s="345" t="s">
        <v>3755</v>
      </c>
      <c r="B7614" s="345" t="s">
        <v>299</v>
      </c>
      <c r="C7614" s="346" t="s">
        <v>365</v>
      </c>
      <c r="D7614" s="347">
        <v>446911</v>
      </c>
      <c r="E7614" s="503">
        <v>446004.47</v>
      </c>
      <c r="F7614" s="499"/>
      <c r="G7614" s="347">
        <v>99.797156480820561</v>
      </c>
    </row>
    <row r="7615" spans="1:7" hidden="1" x14ac:dyDescent="0.25">
      <c r="A7615" s="342" t="s">
        <v>324</v>
      </c>
      <c r="B7615" s="342" t="s">
        <v>366</v>
      </c>
      <c r="C7615" s="343" t="s">
        <v>38</v>
      </c>
      <c r="D7615" s="344">
        <v>157730</v>
      </c>
      <c r="E7615" s="502">
        <v>147229.44</v>
      </c>
      <c r="F7615" s="499"/>
      <c r="G7615" s="344">
        <v>93.342699549863696</v>
      </c>
    </row>
    <row r="7616" spans="1:7" hidden="1" x14ac:dyDescent="0.25">
      <c r="A7616" s="342" t="s">
        <v>324</v>
      </c>
      <c r="B7616" s="342" t="s">
        <v>367</v>
      </c>
      <c r="C7616" s="343" t="s">
        <v>138</v>
      </c>
      <c r="D7616" s="344">
        <v>147980</v>
      </c>
      <c r="E7616" s="502">
        <v>137066.94</v>
      </c>
      <c r="F7616" s="499"/>
      <c r="G7616" s="344">
        <v>92.625314231652922</v>
      </c>
    </row>
    <row r="7617" spans="1:7" hidden="1" x14ac:dyDescent="0.25">
      <c r="A7617" s="345" t="s">
        <v>3756</v>
      </c>
      <c r="B7617" s="345" t="s">
        <v>301</v>
      </c>
      <c r="C7617" s="346" t="s">
        <v>371</v>
      </c>
      <c r="D7617" s="347">
        <v>147980</v>
      </c>
      <c r="E7617" s="503">
        <v>137066.94</v>
      </c>
      <c r="F7617" s="499"/>
      <c r="G7617" s="347">
        <v>92.625314231652922</v>
      </c>
    </row>
    <row r="7618" spans="1:7" hidden="1" x14ac:dyDescent="0.25">
      <c r="A7618" s="342" t="s">
        <v>324</v>
      </c>
      <c r="B7618" s="342" t="s">
        <v>401</v>
      </c>
      <c r="C7618" s="343" t="s">
        <v>104</v>
      </c>
      <c r="D7618" s="344">
        <v>9750</v>
      </c>
      <c r="E7618" s="502">
        <v>10162.5</v>
      </c>
      <c r="F7618" s="499"/>
      <c r="G7618" s="344">
        <v>104.23076923076923</v>
      </c>
    </row>
    <row r="7619" spans="1:7" hidden="1" x14ac:dyDescent="0.25">
      <c r="A7619" s="345" t="s">
        <v>3757</v>
      </c>
      <c r="B7619" s="345" t="s">
        <v>314</v>
      </c>
      <c r="C7619" s="346" t="s">
        <v>445</v>
      </c>
      <c r="D7619" s="347">
        <v>9750</v>
      </c>
      <c r="E7619" s="503">
        <v>10162.5</v>
      </c>
      <c r="F7619" s="499"/>
      <c r="G7619" s="347">
        <v>104.23076923076923</v>
      </c>
    </row>
    <row r="7620" spans="1:7" hidden="1" x14ac:dyDescent="0.25">
      <c r="A7620" s="336" t="s">
        <v>352</v>
      </c>
      <c r="B7620" s="336" t="s">
        <v>1035</v>
      </c>
      <c r="C7620" s="337" t="s">
        <v>1036</v>
      </c>
      <c r="D7620" s="338">
        <v>8810500</v>
      </c>
      <c r="E7620" s="498">
        <v>9867050.7699999996</v>
      </c>
      <c r="F7620" s="499"/>
      <c r="G7620" s="338">
        <v>111.99195017308892</v>
      </c>
    </row>
    <row r="7621" spans="1:7" hidden="1" x14ac:dyDescent="0.25">
      <c r="A7621" s="339" t="s">
        <v>324</v>
      </c>
      <c r="B7621" s="339" t="s">
        <v>354</v>
      </c>
      <c r="C7621" s="340" t="s">
        <v>24</v>
      </c>
      <c r="D7621" s="341">
        <v>8810500</v>
      </c>
      <c r="E7621" s="506">
        <v>9867050.7699999996</v>
      </c>
      <c r="F7621" s="499"/>
      <c r="G7621" s="341">
        <v>111.99195017308892</v>
      </c>
    </row>
    <row r="7622" spans="1:7" hidden="1" x14ac:dyDescent="0.25">
      <c r="A7622" s="342" t="s">
        <v>324</v>
      </c>
      <c r="B7622" s="342" t="s">
        <v>355</v>
      </c>
      <c r="C7622" s="343" t="s">
        <v>25</v>
      </c>
      <c r="D7622" s="344">
        <v>8398000</v>
      </c>
      <c r="E7622" s="502">
        <v>9588875.3300000001</v>
      </c>
      <c r="F7622" s="499"/>
      <c r="G7622" s="344">
        <v>114.18046356275303</v>
      </c>
    </row>
    <row r="7623" spans="1:7" hidden="1" x14ac:dyDescent="0.25">
      <c r="A7623" s="342" t="s">
        <v>324</v>
      </c>
      <c r="B7623" s="342" t="s">
        <v>356</v>
      </c>
      <c r="C7623" s="343" t="s">
        <v>133</v>
      </c>
      <c r="D7623" s="344">
        <v>7125000</v>
      </c>
      <c r="E7623" s="502">
        <v>8021334.5800000001</v>
      </c>
      <c r="F7623" s="499"/>
      <c r="G7623" s="344">
        <v>112.58013445614036</v>
      </c>
    </row>
    <row r="7624" spans="1:7" hidden="1" x14ac:dyDescent="0.25">
      <c r="A7624" s="345" t="s">
        <v>3758</v>
      </c>
      <c r="B7624" s="345" t="s">
        <v>297</v>
      </c>
      <c r="C7624" s="346" t="s">
        <v>134</v>
      </c>
      <c r="D7624" s="347">
        <v>50000</v>
      </c>
      <c r="E7624" s="503">
        <v>84668.92</v>
      </c>
      <c r="F7624" s="499"/>
      <c r="G7624" s="347">
        <v>169.33784</v>
      </c>
    </row>
    <row r="7625" spans="1:7" hidden="1" x14ac:dyDescent="0.25">
      <c r="A7625" s="345" t="s">
        <v>3759</v>
      </c>
      <c r="B7625" s="345" t="s">
        <v>297</v>
      </c>
      <c r="C7625" s="346" t="s">
        <v>134</v>
      </c>
      <c r="D7625" s="347">
        <v>6800000</v>
      </c>
      <c r="E7625" s="503">
        <v>7618781.4199999999</v>
      </c>
      <c r="F7625" s="499"/>
      <c r="G7625" s="347">
        <v>112.04090323529412</v>
      </c>
    </row>
    <row r="7626" spans="1:7" hidden="1" x14ac:dyDescent="0.25">
      <c r="A7626" s="345" t="s">
        <v>3760</v>
      </c>
      <c r="B7626" s="345" t="s">
        <v>359</v>
      </c>
      <c r="C7626" s="346" t="s">
        <v>182</v>
      </c>
      <c r="D7626" s="347">
        <v>125000</v>
      </c>
      <c r="E7626" s="503">
        <v>108792.85</v>
      </c>
      <c r="F7626" s="499"/>
      <c r="G7626" s="347">
        <v>87.034279999999995</v>
      </c>
    </row>
    <row r="7627" spans="1:7" hidden="1" x14ac:dyDescent="0.25">
      <c r="A7627" s="345" t="s">
        <v>3761</v>
      </c>
      <c r="B7627" s="345" t="s">
        <v>3544</v>
      </c>
      <c r="C7627" s="346" t="s">
        <v>183</v>
      </c>
      <c r="D7627" s="347">
        <v>150000</v>
      </c>
      <c r="E7627" s="503">
        <v>209091.39</v>
      </c>
      <c r="F7627" s="499"/>
      <c r="G7627" s="347">
        <v>139.39426</v>
      </c>
    </row>
    <row r="7628" spans="1:7" hidden="1" x14ac:dyDescent="0.25">
      <c r="A7628" s="342" t="s">
        <v>324</v>
      </c>
      <c r="B7628" s="342" t="s">
        <v>361</v>
      </c>
      <c r="C7628" s="343" t="s">
        <v>135</v>
      </c>
      <c r="D7628" s="344">
        <v>170000</v>
      </c>
      <c r="E7628" s="502">
        <v>291950.08000000002</v>
      </c>
      <c r="F7628" s="499"/>
      <c r="G7628" s="344">
        <v>171.7353411764706</v>
      </c>
    </row>
    <row r="7629" spans="1:7" hidden="1" x14ac:dyDescent="0.25">
      <c r="A7629" s="345" t="s">
        <v>3762</v>
      </c>
      <c r="B7629" s="345" t="s">
        <v>298</v>
      </c>
      <c r="C7629" s="346" t="s">
        <v>135</v>
      </c>
      <c r="D7629" s="347">
        <v>170000</v>
      </c>
      <c r="E7629" s="503">
        <v>291950.08000000002</v>
      </c>
      <c r="F7629" s="499"/>
      <c r="G7629" s="347">
        <v>171.7353411764706</v>
      </c>
    </row>
    <row r="7630" spans="1:7" hidden="1" x14ac:dyDescent="0.25">
      <c r="A7630" s="342" t="s">
        <v>324</v>
      </c>
      <c r="B7630" s="342" t="s">
        <v>363</v>
      </c>
      <c r="C7630" s="343" t="s">
        <v>136</v>
      </c>
      <c r="D7630" s="344">
        <v>1103000</v>
      </c>
      <c r="E7630" s="502">
        <v>1275590.67</v>
      </c>
      <c r="F7630" s="499"/>
      <c r="G7630" s="344">
        <v>115.64738621940162</v>
      </c>
    </row>
    <row r="7631" spans="1:7" hidden="1" x14ac:dyDescent="0.25">
      <c r="A7631" s="345" t="s">
        <v>3763</v>
      </c>
      <c r="B7631" s="345" t="s">
        <v>299</v>
      </c>
      <c r="C7631" s="346" t="s">
        <v>365</v>
      </c>
      <c r="D7631" s="347">
        <v>1103000</v>
      </c>
      <c r="E7631" s="503">
        <v>1275590.67</v>
      </c>
      <c r="F7631" s="499"/>
      <c r="G7631" s="347">
        <v>115.64738621940162</v>
      </c>
    </row>
    <row r="7632" spans="1:7" hidden="1" x14ac:dyDescent="0.25">
      <c r="A7632" s="342" t="s">
        <v>324</v>
      </c>
      <c r="B7632" s="342" t="s">
        <v>366</v>
      </c>
      <c r="C7632" s="343" t="s">
        <v>38</v>
      </c>
      <c r="D7632" s="344">
        <v>412500</v>
      </c>
      <c r="E7632" s="502">
        <v>278175.44</v>
      </c>
      <c r="F7632" s="499"/>
      <c r="G7632" s="344">
        <v>67.436470303030305</v>
      </c>
    </row>
    <row r="7633" spans="1:7" hidden="1" x14ac:dyDescent="0.25">
      <c r="A7633" s="342" t="s">
        <v>324</v>
      </c>
      <c r="B7633" s="342" t="s">
        <v>367</v>
      </c>
      <c r="C7633" s="343" t="s">
        <v>138</v>
      </c>
      <c r="D7633" s="344">
        <v>390000</v>
      </c>
      <c r="E7633" s="502">
        <v>247785.23</v>
      </c>
      <c r="F7633" s="499"/>
      <c r="G7633" s="344">
        <v>63.534674358974357</v>
      </c>
    </row>
    <row r="7634" spans="1:7" hidden="1" x14ac:dyDescent="0.25">
      <c r="A7634" s="345" t="s">
        <v>3764</v>
      </c>
      <c r="B7634" s="345" t="s">
        <v>301</v>
      </c>
      <c r="C7634" s="346" t="s">
        <v>371</v>
      </c>
      <c r="D7634" s="347">
        <v>390000</v>
      </c>
      <c r="E7634" s="503">
        <v>247785.23</v>
      </c>
      <c r="F7634" s="499"/>
      <c r="G7634" s="347">
        <v>63.534674358974357</v>
      </c>
    </row>
    <row r="7635" spans="1:7" hidden="1" x14ac:dyDescent="0.25">
      <c r="A7635" s="342" t="s">
        <v>324</v>
      </c>
      <c r="B7635" s="342" t="s">
        <v>429</v>
      </c>
      <c r="C7635" s="343" t="s">
        <v>110</v>
      </c>
      <c r="D7635" s="344">
        <v>0</v>
      </c>
      <c r="E7635" s="502">
        <v>9236.06</v>
      </c>
      <c r="F7635" s="499"/>
      <c r="G7635" s="344">
        <v>0</v>
      </c>
    </row>
    <row r="7636" spans="1:7" hidden="1" x14ac:dyDescent="0.25">
      <c r="A7636" s="345" t="s">
        <v>3765</v>
      </c>
      <c r="B7636" s="345" t="s">
        <v>436</v>
      </c>
      <c r="C7636" s="346" t="s">
        <v>98</v>
      </c>
      <c r="D7636" s="347">
        <v>0</v>
      </c>
      <c r="E7636" s="503">
        <v>9236.06</v>
      </c>
      <c r="F7636" s="499"/>
      <c r="G7636" s="347">
        <v>0</v>
      </c>
    </row>
    <row r="7637" spans="1:7" hidden="1" x14ac:dyDescent="0.25">
      <c r="A7637" s="342" t="s">
        <v>324</v>
      </c>
      <c r="B7637" s="342" t="s">
        <v>401</v>
      </c>
      <c r="C7637" s="343" t="s">
        <v>104</v>
      </c>
      <c r="D7637" s="344">
        <v>22500</v>
      </c>
      <c r="E7637" s="502">
        <v>21154.15</v>
      </c>
      <c r="F7637" s="499"/>
      <c r="G7637" s="344">
        <v>94.018444444444441</v>
      </c>
    </row>
    <row r="7638" spans="1:7" hidden="1" x14ac:dyDescent="0.25">
      <c r="A7638" s="345" t="s">
        <v>3766</v>
      </c>
      <c r="B7638" s="345" t="s">
        <v>314</v>
      </c>
      <c r="C7638" s="346" t="s">
        <v>445</v>
      </c>
      <c r="D7638" s="347">
        <v>22500</v>
      </c>
      <c r="E7638" s="503">
        <v>21154.15</v>
      </c>
      <c r="F7638" s="499"/>
      <c r="G7638" s="347">
        <v>94.018444444444441</v>
      </c>
    </row>
    <row r="7639" spans="1:7" hidden="1" x14ac:dyDescent="0.25">
      <c r="A7639" s="336" t="s">
        <v>352</v>
      </c>
      <c r="B7639" s="336" t="s">
        <v>1056</v>
      </c>
      <c r="C7639" s="337" t="s">
        <v>1057</v>
      </c>
      <c r="D7639" s="338">
        <v>8110000</v>
      </c>
      <c r="E7639" s="498">
        <v>8244450.3700000001</v>
      </c>
      <c r="F7639" s="499"/>
      <c r="G7639" s="338">
        <v>101.65783440197288</v>
      </c>
    </row>
    <row r="7640" spans="1:7" hidden="1" x14ac:dyDescent="0.25">
      <c r="A7640" s="339" t="s">
        <v>324</v>
      </c>
      <c r="B7640" s="339" t="s">
        <v>354</v>
      </c>
      <c r="C7640" s="340" t="s">
        <v>24</v>
      </c>
      <c r="D7640" s="341">
        <v>8110000</v>
      </c>
      <c r="E7640" s="506">
        <v>8244450.3700000001</v>
      </c>
      <c r="F7640" s="499"/>
      <c r="G7640" s="341">
        <v>101.65783440197288</v>
      </c>
    </row>
    <row r="7641" spans="1:7" hidden="1" x14ac:dyDescent="0.25">
      <c r="A7641" s="342" t="s">
        <v>324</v>
      </c>
      <c r="B7641" s="342" t="s">
        <v>355</v>
      </c>
      <c r="C7641" s="343" t="s">
        <v>25</v>
      </c>
      <c r="D7641" s="344">
        <v>7825000</v>
      </c>
      <c r="E7641" s="502">
        <v>8034090.9900000002</v>
      </c>
      <c r="F7641" s="499"/>
      <c r="G7641" s="344">
        <v>102.67208932907349</v>
      </c>
    </row>
    <row r="7642" spans="1:7" hidden="1" x14ac:dyDescent="0.25">
      <c r="A7642" s="342" t="s">
        <v>324</v>
      </c>
      <c r="B7642" s="342" t="s">
        <v>356</v>
      </c>
      <c r="C7642" s="343" t="s">
        <v>133</v>
      </c>
      <c r="D7642" s="344">
        <v>6565000</v>
      </c>
      <c r="E7642" s="502">
        <v>6599604.29</v>
      </c>
      <c r="F7642" s="499"/>
      <c r="G7642" s="344">
        <v>100.52710266565119</v>
      </c>
    </row>
    <row r="7643" spans="1:7" hidden="1" x14ac:dyDescent="0.25">
      <c r="A7643" s="345" t="s">
        <v>3767</v>
      </c>
      <c r="B7643" s="345" t="s">
        <v>297</v>
      </c>
      <c r="C7643" s="346" t="s">
        <v>134</v>
      </c>
      <c r="D7643" s="347">
        <v>6565000</v>
      </c>
      <c r="E7643" s="503">
        <v>6599604.29</v>
      </c>
      <c r="F7643" s="499"/>
      <c r="G7643" s="347">
        <v>100.52710266565119</v>
      </c>
    </row>
    <row r="7644" spans="1:7" hidden="1" x14ac:dyDescent="0.25">
      <c r="A7644" s="342" t="s">
        <v>324</v>
      </c>
      <c r="B7644" s="342" t="s">
        <v>361</v>
      </c>
      <c r="C7644" s="343" t="s">
        <v>135</v>
      </c>
      <c r="D7644" s="344">
        <v>260000</v>
      </c>
      <c r="E7644" s="502">
        <v>346678.77</v>
      </c>
      <c r="F7644" s="499"/>
      <c r="G7644" s="344">
        <v>133.33798846153846</v>
      </c>
    </row>
    <row r="7645" spans="1:7" hidden="1" x14ac:dyDescent="0.25">
      <c r="A7645" s="345" t="s">
        <v>3768</v>
      </c>
      <c r="B7645" s="345" t="s">
        <v>298</v>
      </c>
      <c r="C7645" s="346" t="s">
        <v>135</v>
      </c>
      <c r="D7645" s="347">
        <v>260000</v>
      </c>
      <c r="E7645" s="503">
        <v>346678.77</v>
      </c>
      <c r="F7645" s="499"/>
      <c r="G7645" s="347">
        <v>133.33798846153846</v>
      </c>
    </row>
    <row r="7646" spans="1:7" hidden="1" x14ac:dyDescent="0.25">
      <c r="A7646" s="342" t="s">
        <v>324</v>
      </c>
      <c r="B7646" s="342" t="s">
        <v>363</v>
      </c>
      <c r="C7646" s="343" t="s">
        <v>136</v>
      </c>
      <c r="D7646" s="344">
        <v>1000000</v>
      </c>
      <c r="E7646" s="502">
        <v>1087807.93</v>
      </c>
      <c r="F7646" s="499"/>
      <c r="G7646" s="344">
        <v>108.780793</v>
      </c>
    </row>
    <row r="7647" spans="1:7" hidden="1" x14ac:dyDescent="0.25">
      <c r="A7647" s="345" t="s">
        <v>3769</v>
      </c>
      <c r="B7647" s="345" t="s">
        <v>299</v>
      </c>
      <c r="C7647" s="346" t="s">
        <v>365</v>
      </c>
      <c r="D7647" s="347">
        <v>1000000</v>
      </c>
      <c r="E7647" s="503">
        <v>1087807.93</v>
      </c>
      <c r="F7647" s="499"/>
      <c r="G7647" s="347">
        <v>108.780793</v>
      </c>
    </row>
    <row r="7648" spans="1:7" hidden="1" x14ac:dyDescent="0.25">
      <c r="A7648" s="342" t="s">
        <v>324</v>
      </c>
      <c r="B7648" s="342" t="s">
        <v>366</v>
      </c>
      <c r="C7648" s="343" t="s">
        <v>38</v>
      </c>
      <c r="D7648" s="344">
        <v>285000</v>
      </c>
      <c r="E7648" s="502">
        <v>210359.38</v>
      </c>
      <c r="F7648" s="499"/>
      <c r="G7648" s="344">
        <v>73.810308771929826</v>
      </c>
    </row>
    <row r="7649" spans="1:7" hidden="1" x14ac:dyDescent="0.25">
      <c r="A7649" s="342" t="s">
        <v>324</v>
      </c>
      <c r="B7649" s="342" t="s">
        <v>367</v>
      </c>
      <c r="C7649" s="343" t="s">
        <v>138</v>
      </c>
      <c r="D7649" s="344">
        <v>270000</v>
      </c>
      <c r="E7649" s="502">
        <v>210359.38</v>
      </c>
      <c r="F7649" s="499"/>
      <c r="G7649" s="344">
        <v>77.910881481481482</v>
      </c>
    </row>
    <row r="7650" spans="1:7" hidden="1" x14ac:dyDescent="0.25">
      <c r="A7650" s="345" t="s">
        <v>3770</v>
      </c>
      <c r="B7650" s="345" t="s">
        <v>301</v>
      </c>
      <c r="C7650" s="346" t="s">
        <v>371</v>
      </c>
      <c r="D7650" s="347">
        <v>270000</v>
      </c>
      <c r="E7650" s="503">
        <v>210359.38</v>
      </c>
      <c r="F7650" s="499"/>
      <c r="G7650" s="347">
        <v>77.910881481481482</v>
      </c>
    </row>
    <row r="7651" spans="1:7" hidden="1" x14ac:dyDescent="0.25">
      <c r="A7651" s="342" t="s">
        <v>324</v>
      </c>
      <c r="B7651" s="342" t="s">
        <v>401</v>
      </c>
      <c r="C7651" s="343" t="s">
        <v>104</v>
      </c>
      <c r="D7651" s="344">
        <v>15000</v>
      </c>
      <c r="E7651" s="502">
        <v>0</v>
      </c>
      <c r="F7651" s="499"/>
      <c r="G7651" s="344">
        <v>0</v>
      </c>
    </row>
    <row r="7652" spans="1:7" hidden="1" x14ac:dyDescent="0.25">
      <c r="A7652" s="345" t="s">
        <v>3771</v>
      </c>
      <c r="B7652" s="345" t="s">
        <v>314</v>
      </c>
      <c r="C7652" s="346" t="s">
        <v>445</v>
      </c>
      <c r="D7652" s="347">
        <v>15000</v>
      </c>
      <c r="E7652" s="503">
        <v>0</v>
      </c>
      <c r="F7652" s="499"/>
      <c r="G7652" s="347">
        <v>0</v>
      </c>
    </row>
    <row r="7653" spans="1:7" ht="24" hidden="1" x14ac:dyDescent="0.25">
      <c r="A7653" s="327" t="s">
        <v>1160</v>
      </c>
      <c r="B7653" s="327" t="s">
        <v>3772</v>
      </c>
      <c r="C7653" s="328" t="s">
        <v>3773</v>
      </c>
      <c r="D7653" s="329">
        <v>0</v>
      </c>
      <c r="E7653" s="507">
        <v>102107.03</v>
      </c>
      <c r="F7653" s="499"/>
      <c r="G7653" s="329">
        <v>0</v>
      </c>
    </row>
    <row r="7654" spans="1:7" hidden="1" x14ac:dyDescent="0.25">
      <c r="A7654" s="330" t="s">
        <v>349</v>
      </c>
      <c r="B7654" s="330" t="s">
        <v>385</v>
      </c>
      <c r="C7654" s="331" t="s">
        <v>386</v>
      </c>
      <c r="D7654" s="332">
        <v>0</v>
      </c>
      <c r="E7654" s="504">
        <v>102107.03</v>
      </c>
      <c r="F7654" s="499"/>
      <c r="G7654" s="332">
        <v>0</v>
      </c>
    </row>
    <row r="7655" spans="1:7" hidden="1" x14ac:dyDescent="0.25">
      <c r="A7655" s="333" t="s">
        <v>349</v>
      </c>
      <c r="B7655" s="333" t="s">
        <v>65</v>
      </c>
      <c r="C7655" s="334" t="s">
        <v>3270</v>
      </c>
      <c r="D7655" s="335">
        <v>0</v>
      </c>
      <c r="E7655" s="505">
        <v>102107.03</v>
      </c>
      <c r="F7655" s="499"/>
      <c r="G7655" s="335">
        <v>0</v>
      </c>
    </row>
    <row r="7656" spans="1:7" hidden="1" x14ac:dyDescent="0.25">
      <c r="A7656" s="336" t="s">
        <v>352</v>
      </c>
      <c r="B7656" s="336" t="s">
        <v>676</v>
      </c>
      <c r="C7656" s="337" t="s">
        <v>677</v>
      </c>
      <c r="D7656" s="338">
        <v>0</v>
      </c>
      <c r="E7656" s="498">
        <v>102107.03</v>
      </c>
      <c r="F7656" s="499"/>
      <c r="G7656" s="338">
        <v>0</v>
      </c>
    </row>
    <row r="7657" spans="1:7" hidden="1" x14ac:dyDescent="0.25">
      <c r="A7657" s="339" t="s">
        <v>324</v>
      </c>
      <c r="B7657" s="339" t="s">
        <v>1163</v>
      </c>
      <c r="C7657" s="340" t="s">
        <v>26</v>
      </c>
      <c r="D7657" s="341">
        <v>0</v>
      </c>
      <c r="E7657" s="506">
        <v>102107.03</v>
      </c>
      <c r="F7657" s="499"/>
      <c r="G7657" s="341">
        <v>0</v>
      </c>
    </row>
    <row r="7658" spans="1:7" hidden="1" x14ac:dyDescent="0.25">
      <c r="A7658" s="342" t="s">
        <v>324</v>
      </c>
      <c r="B7658" s="342" t="s">
        <v>1164</v>
      </c>
      <c r="C7658" s="343" t="s">
        <v>1165</v>
      </c>
      <c r="D7658" s="344">
        <v>0</v>
      </c>
      <c r="E7658" s="502">
        <v>11550</v>
      </c>
      <c r="F7658" s="499"/>
      <c r="G7658" s="344">
        <v>0</v>
      </c>
    </row>
    <row r="7659" spans="1:7" hidden="1" x14ac:dyDescent="0.25">
      <c r="A7659" s="342" t="s">
        <v>324</v>
      </c>
      <c r="B7659" s="342" t="s">
        <v>1166</v>
      </c>
      <c r="C7659" s="343" t="s">
        <v>1167</v>
      </c>
      <c r="D7659" s="344">
        <v>0</v>
      </c>
      <c r="E7659" s="502">
        <v>0</v>
      </c>
      <c r="F7659" s="499"/>
      <c r="G7659" s="344">
        <v>0</v>
      </c>
    </row>
    <row r="7660" spans="1:7" hidden="1" x14ac:dyDescent="0.25">
      <c r="A7660" s="345" t="s">
        <v>3774</v>
      </c>
      <c r="B7660" s="345" t="s">
        <v>1169</v>
      </c>
      <c r="C7660" s="346" t="s">
        <v>83</v>
      </c>
      <c r="D7660" s="347">
        <v>0</v>
      </c>
      <c r="E7660" s="503">
        <v>0</v>
      </c>
      <c r="F7660" s="499"/>
      <c r="G7660" s="347">
        <v>0</v>
      </c>
    </row>
    <row r="7661" spans="1:7" hidden="1" x14ac:dyDescent="0.25">
      <c r="A7661" s="342" t="s">
        <v>324</v>
      </c>
      <c r="B7661" s="342" t="s">
        <v>2576</v>
      </c>
      <c r="C7661" s="343" t="s">
        <v>171</v>
      </c>
      <c r="D7661" s="344">
        <v>0</v>
      </c>
      <c r="E7661" s="502">
        <v>11550</v>
      </c>
      <c r="F7661" s="499"/>
      <c r="G7661" s="344">
        <v>0</v>
      </c>
    </row>
    <row r="7662" spans="1:7" hidden="1" x14ac:dyDescent="0.25">
      <c r="A7662" s="345" t="s">
        <v>3775</v>
      </c>
      <c r="B7662" s="345" t="s">
        <v>306</v>
      </c>
      <c r="C7662" s="346" t="s">
        <v>289</v>
      </c>
      <c r="D7662" s="347">
        <v>0</v>
      </c>
      <c r="E7662" s="503">
        <v>11550</v>
      </c>
      <c r="F7662" s="499"/>
      <c r="G7662" s="347">
        <v>0</v>
      </c>
    </row>
    <row r="7663" spans="1:7" hidden="1" x14ac:dyDescent="0.25">
      <c r="A7663" s="342" t="s">
        <v>324</v>
      </c>
      <c r="B7663" s="342" t="s">
        <v>1231</v>
      </c>
      <c r="C7663" s="343" t="s">
        <v>1232</v>
      </c>
      <c r="D7663" s="344">
        <v>0</v>
      </c>
      <c r="E7663" s="502">
        <v>90557.03</v>
      </c>
      <c r="F7663" s="499"/>
      <c r="G7663" s="344">
        <v>0</v>
      </c>
    </row>
    <row r="7664" spans="1:7" hidden="1" x14ac:dyDescent="0.25">
      <c r="A7664" s="342" t="s">
        <v>324</v>
      </c>
      <c r="B7664" s="342" t="s">
        <v>1233</v>
      </c>
      <c r="C7664" s="343" t="s">
        <v>1234</v>
      </c>
      <c r="D7664" s="344">
        <v>0</v>
      </c>
      <c r="E7664" s="502">
        <v>90557.03</v>
      </c>
      <c r="F7664" s="499"/>
      <c r="G7664" s="344">
        <v>0</v>
      </c>
    </row>
    <row r="7665" spans="1:7" hidden="1" x14ac:dyDescent="0.25">
      <c r="A7665" s="345" t="s">
        <v>3776</v>
      </c>
      <c r="B7665" s="345" t="s">
        <v>1236</v>
      </c>
      <c r="C7665" s="346" t="s">
        <v>1234</v>
      </c>
      <c r="D7665" s="347">
        <v>0</v>
      </c>
      <c r="E7665" s="503">
        <v>90557.03</v>
      </c>
      <c r="F7665" s="499"/>
      <c r="G7665" s="347">
        <v>0</v>
      </c>
    </row>
    <row r="7666" spans="1:7" hidden="1" x14ac:dyDescent="0.25">
      <c r="A7666" s="327" t="s">
        <v>1254</v>
      </c>
      <c r="B7666" s="327" t="s">
        <v>1255</v>
      </c>
      <c r="C7666" s="328" t="s">
        <v>115</v>
      </c>
      <c r="D7666" s="329">
        <v>39350</v>
      </c>
      <c r="E7666" s="507">
        <v>24406.14</v>
      </c>
      <c r="F7666" s="499"/>
      <c r="G7666" s="329">
        <v>62.023227445997456</v>
      </c>
    </row>
    <row r="7667" spans="1:7" hidden="1" x14ac:dyDescent="0.25">
      <c r="A7667" s="330" t="s">
        <v>349</v>
      </c>
      <c r="B7667" s="330" t="s">
        <v>385</v>
      </c>
      <c r="C7667" s="331" t="s">
        <v>386</v>
      </c>
      <c r="D7667" s="332">
        <v>39350</v>
      </c>
      <c r="E7667" s="504">
        <v>24406.14</v>
      </c>
      <c r="F7667" s="499"/>
      <c r="G7667" s="332">
        <v>62.023227445997456</v>
      </c>
    </row>
    <row r="7668" spans="1:7" hidden="1" x14ac:dyDescent="0.25">
      <c r="A7668" s="333" t="s">
        <v>349</v>
      </c>
      <c r="B7668" s="333" t="s">
        <v>3260</v>
      </c>
      <c r="C7668" s="334" t="s">
        <v>3261</v>
      </c>
      <c r="D7668" s="335">
        <v>5350</v>
      </c>
      <c r="E7668" s="505">
        <v>5350</v>
      </c>
      <c r="F7668" s="499"/>
      <c r="G7668" s="335">
        <v>100</v>
      </c>
    </row>
    <row r="7669" spans="1:7" hidden="1" x14ac:dyDescent="0.25">
      <c r="A7669" s="336" t="s">
        <v>352</v>
      </c>
      <c r="B7669" s="336" t="s">
        <v>732</v>
      </c>
      <c r="C7669" s="337" t="s">
        <v>733</v>
      </c>
      <c r="D7669" s="338">
        <v>5350</v>
      </c>
      <c r="E7669" s="498">
        <v>5350</v>
      </c>
      <c r="F7669" s="499"/>
      <c r="G7669" s="338">
        <v>100</v>
      </c>
    </row>
    <row r="7670" spans="1:7" hidden="1" x14ac:dyDescent="0.25">
      <c r="A7670" s="339" t="s">
        <v>324</v>
      </c>
      <c r="B7670" s="339" t="s">
        <v>354</v>
      </c>
      <c r="C7670" s="340" t="s">
        <v>24</v>
      </c>
      <c r="D7670" s="341">
        <v>5350</v>
      </c>
      <c r="E7670" s="506">
        <v>5350</v>
      </c>
      <c r="F7670" s="499"/>
      <c r="G7670" s="341">
        <v>100</v>
      </c>
    </row>
    <row r="7671" spans="1:7" hidden="1" x14ac:dyDescent="0.25">
      <c r="A7671" s="342" t="s">
        <v>324</v>
      </c>
      <c r="B7671" s="342" t="s">
        <v>366</v>
      </c>
      <c r="C7671" s="343" t="s">
        <v>38</v>
      </c>
      <c r="D7671" s="344">
        <v>5350</v>
      </c>
      <c r="E7671" s="502">
        <v>5350</v>
      </c>
      <c r="F7671" s="499"/>
      <c r="G7671" s="344">
        <v>100</v>
      </c>
    </row>
    <row r="7672" spans="1:7" hidden="1" x14ac:dyDescent="0.25">
      <c r="A7672" s="342" t="s">
        <v>324</v>
      </c>
      <c r="B7672" s="342" t="s">
        <v>401</v>
      </c>
      <c r="C7672" s="343" t="s">
        <v>104</v>
      </c>
      <c r="D7672" s="344">
        <v>5350</v>
      </c>
      <c r="E7672" s="502">
        <v>5350</v>
      </c>
      <c r="F7672" s="499"/>
      <c r="G7672" s="344">
        <v>100</v>
      </c>
    </row>
    <row r="7673" spans="1:7" hidden="1" x14ac:dyDescent="0.25">
      <c r="A7673" s="345" t="s">
        <v>3777</v>
      </c>
      <c r="B7673" s="345" t="s">
        <v>296</v>
      </c>
      <c r="C7673" s="346" t="s">
        <v>104</v>
      </c>
      <c r="D7673" s="347">
        <v>5350</v>
      </c>
      <c r="E7673" s="503">
        <v>5350</v>
      </c>
      <c r="F7673" s="499"/>
      <c r="G7673" s="347">
        <v>100</v>
      </c>
    </row>
    <row r="7674" spans="1:7" hidden="1" x14ac:dyDescent="0.25">
      <c r="A7674" s="333" t="s">
        <v>349</v>
      </c>
      <c r="B7674" s="333" t="s">
        <v>65</v>
      </c>
      <c r="C7674" s="334" t="s">
        <v>3270</v>
      </c>
      <c r="D7674" s="335">
        <v>34000</v>
      </c>
      <c r="E7674" s="505">
        <v>19056.14</v>
      </c>
      <c r="F7674" s="499"/>
      <c r="G7674" s="335">
        <v>56.047470588235292</v>
      </c>
    </row>
    <row r="7675" spans="1:7" hidden="1" x14ac:dyDescent="0.25">
      <c r="A7675" s="336" t="s">
        <v>352</v>
      </c>
      <c r="B7675" s="336" t="s">
        <v>452</v>
      </c>
      <c r="C7675" s="337" t="s">
        <v>453</v>
      </c>
      <c r="D7675" s="338">
        <v>2000</v>
      </c>
      <c r="E7675" s="498">
        <v>454.84</v>
      </c>
      <c r="F7675" s="499"/>
      <c r="G7675" s="338">
        <v>22.742000000000001</v>
      </c>
    </row>
    <row r="7676" spans="1:7" hidden="1" x14ac:dyDescent="0.25">
      <c r="A7676" s="339" t="s">
        <v>324</v>
      </c>
      <c r="B7676" s="339" t="s">
        <v>354</v>
      </c>
      <c r="C7676" s="340" t="s">
        <v>24</v>
      </c>
      <c r="D7676" s="341">
        <v>2000</v>
      </c>
      <c r="E7676" s="506">
        <v>454.84</v>
      </c>
      <c r="F7676" s="499"/>
      <c r="G7676" s="341">
        <v>22.742000000000001</v>
      </c>
    </row>
    <row r="7677" spans="1:7" hidden="1" x14ac:dyDescent="0.25">
      <c r="A7677" s="342" t="s">
        <v>324</v>
      </c>
      <c r="B7677" s="342" t="s">
        <v>366</v>
      </c>
      <c r="C7677" s="343" t="s">
        <v>38</v>
      </c>
      <c r="D7677" s="344">
        <v>2000</v>
      </c>
      <c r="E7677" s="502">
        <v>454.84</v>
      </c>
      <c r="F7677" s="499"/>
      <c r="G7677" s="344">
        <v>22.742000000000001</v>
      </c>
    </row>
    <row r="7678" spans="1:7" hidden="1" x14ac:dyDescent="0.25">
      <c r="A7678" s="342" t="s">
        <v>324</v>
      </c>
      <c r="B7678" s="342" t="s">
        <v>401</v>
      </c>
      <c r="C7678" s="343" t="s">
        <v>104</v>
      </c>
      <c r="D7678" s="344">
        <v>2000</v>
      </c>
      <c r="E7678" s="502">
        <v>454.84</v>
      </c>
      <c r="F7678" s="499"/>
      <c r="G7678" s="344">
        <v>22.742000000000001</v>
      </c>
    </row>
    <row r="7679" spans="1:7" hidden="1" x14ac:dyDescent="0.25">
      <c r="A7679" s="345" t="s">
        <v>3778</v>
      </c>
      <c r="B7679" s="345" t="s">
        <v>296</v>
      </c>
      <c r="C7679" s="346" t="s">
        <v>104</v>
      </c>
      <c r="D7679" s="347">
        <v>2000</v>
      </c>
      <c r="E7679" s="503">
        <v>454.84</v>
      </c>
      <c r="F7679" s="499"/>
      <c r="G7679" s="347">
        <v>22.742000000000001</v>
      </c>
    </row>
    <row r="7680" spans="1:7" hidden="1" x14ac:dyDescent="0.25">
      <c r="A7680" s="336" t="s">
        <v>352</v>
      </c>
      <c r="B7680" s="336" t="s">
        <v>498</v>
      </c>
      <c r="C7680" s="337" t="s">
        <v>499</v>
      </c>
      <c r="D7680" s="338">
        <v>2500</v>
      </c>
      <c r="E7680" s="498">
        <v>0</v>
      </c>
      <c r="F7680" s="499"/>
      <c r="G7680" s="338">
        <v>0</v>
      </c>
    </row>
    <row r="7681" spans="1:7" hidden="1" x14ac:dyDescent="0.25">
      <c r="A7681" s="339" t="s">
        <v>324</v>
      </c>
      <c r="B7681" s="339" t="s">
        <v>354</v>
      </c>
      <c r="C7681" s="340" t="s">
        <v>24</v>
      </c>
      <c r="D7681" s="341">
        <v>2500</v>
      </c>
      <c r="E7681" s="506">
        <v>0</v>
      </c>
      <c r="F7681" s="499"/>
      <c r="G7681" s="341">
        <v>0</v>
      </c>
    </row>
    <row r="7682" spans="1:7" hidden="1" x14ac:dyDescent="0.25">
      <c r="A7682" s="342" t="s">
        <v>324</v>
      </c>
      <c r="B7682" s="342" t="s">
        <v>366</v>
      </c>
      <c r="C7682" s="343" t="s">
        <v>38</v>
      </c>
      <c r="D7682" s="344">
        <v>2500</v>
      </c>
      <c r="E7682" s="502">
        <v>0</v>
      </c>
      <c r="F7682" s="499"/>
      <c r="G7682" s="344">
        <v>0</v>
      </c>
    </row>
    <row r="7683" spans="1:7" hidden="1" x14ac:dyDescent="0.25">
      <c r="A7683" s="342" t="s">
        <v>324</v>
      </c>
      <c r="B7683" s="342" t="s">
        <v>429</v>
      </c>
      <c r="C7683" s="343" t="s">
        <v>110</v>
      </c>
      <c r="D7683" s="344">
        <v>1500</v>
      </c>
      <c r="E7683" s="502">
        <v>0</v>
      </c>
      <c r="F7683" s="499"/>
      <c r="G7683" s="344">
        <v>0</v>
      </c>
    </row>
    <row r="7684" spans="1:7" hidden="1" x14ac:dyDescent="0.25">
      <c r="A7684" s="345" t="s">
        <v>3779</v>
      </c>
      <c r="B7684" s="345" t="s">
        <v>436</v>
      </c>
      <c r="C7684" s="346" t="s">
        <v>98</v>
      </c>
      <c r="D7684" s="347">
        <v>1500</v>
      </c>
      <c r="E7684" s="503">
        <v>0</v>
      </c>
      <c r="F7684" s="499"/>
      <c r="G7684" s="347">
        <v>0</v>
      </c>
    </row>
    <row r="7685" spans="1:7" hidden="1" x14ac:dyDescent="0.25">
      <c r="A7685" s="342" t="s">
        <v>324</v>
      </c>
      <c r="B7685" s="342" t="s">
        <v>401</v>
      </c>
      <c r="C7685" s="343" t="s">
        <v>104</v>
      </c>
      <c r="D7685" s="344">
        <v>1000</v>
      </c>
      <c r="E7685" s="502">
        <v>0</v>
      </c>
      <c r="F7685" s="499"/>
      <c r="G7685" s="344">
        <v>0</v>
      </c>
    </row>
    <row r="7686" spans="1:7" hidden="1" x14ac:dyDescent="0.25">
      <c r="A7686" s="345" t="s">
        <v>3780</v>
      </c>
      <c r="B7686" s="345" t="s">
        <v>296</v>
      </c>
      <c r="C7686" s="346" t="s">
        <v>104</v>
      </c>
      <c r="D7686" s="347">
        <v>1000</v>
      </c>
      <c r="E7686" s="503">
        <v>0</v>
      </c>
      <c r="F7686" s="499"/>
      <c r="G7686" s="347">
        <v>0</v>
      </c>
    </row>
    <row r="7687" spans="1:7" hidden="1" x14ac:dyDescent="0.25">
      <c r="A7687" s="336" t="s">
        <v>352</v>
      </c>
      <c r="B7687" s="336" t="s">
        <v>541</v>
      </c>
      <c r="C7687" s="337" t="s">
        <v>542</v>
      </c>
      <c r="D7687" s="338">
        <v>4000</v>
      </c>
      <c r="E7687" s="498">
        <v>4000</v>
      </c>
      <c r="F7687" s="499"/>
      <c r="G7687" s="338">
        <v>100</v>
      </c>
    </row>
    <row r="7688" spans="1:7" hidden="1" x14ac:dyDescent="0.25">
      <c r="A7688" s="339" t="s">
        <v>324</v>
      </c>
      <c r="B7688" s="339" t="s">
        <v>354</v>
      </c>
      <c r="C7688" s="340" t="s">
        <v>24</v>
      </c>
      <c r="D7688" s="341">
        <v>4000</v>
      </c>
      <c r="E7688" s="506">
        <v>4000</v>
      </c>
      <c r="F7688" s="499"/>
      <c r="G7688" s="341">
        <v>100</v>
      </c>
    </row>
    <row r="7689" spans="1:7" hidden="1" x14ac:dyDescent="0.25">
      <c r="A7689" s="342" t="s">
        <v>324</v>
      </c>
      <c r="B7689" s="342" t="s">
        <v>366</v>
      </c>
      <c r="C7689" s="343" t="s">
        <v>38</v>
      </c>
      <c r="D7689" s="344">
        <v>4000</v>
      </c>
      <c r="E7689" s="502">
        <v>4000</v>
      </c>
      <c r="F7689" s="499"/>
      <c r="G7689" s="344">
        <v>100</v>
      </c>
    </row>
    <row r="7690" spans="1:7" hidden="1" x14ac:dyDescent="0.25">
      <c r="A7690" s="342" t="s">
        <v>324</v>
      </c>
      <c r="B7690" s="342" t="s">
        <v>367</v>
      </c>
      <c r="C7690" s="343" t="s">
        <v>138</v>
      </c>
      <c r="D7690" s="344">
        <v>1000</v>
      </c>
      <c r="E7690" s="502">
        <v>2159.54</v>
      </c>
      <c r="F7690" s="499"/>
      <c r="G7690" s="344">
        <v>215.95400000000001</v>
      </c>
    </row>
    <row r="7691" spans="1:7" hidden="1" x14ac:dyDescent="0.25">
      <c r="A7691" s="345" t="s">
        <v>3781</v>
      </c>
      <c r="B7691" s="345" t="s">
        <v>300</v>
      </c>
      <c r="C7691" s="346" t="s">
        <v>87</v>
      </c>
      <c r="D7691" s="347">
        <v>1000</v>
      </c>
      <c r="E7691" s="503">
        <v>2159.54</v>
      </c>
      <c r="F7691" s="499"/>
      <c r="G7691" s="347">
        <v>215.95400000000001</v>
      </c>
    </row>
    <row r="7692" spans="1:7" hidden="1" x14ac:dyDescent="0.25">
      <c r="A7692" s="342" t="s">
        <v>324</v>
      </c>
      <c r="B7692" s="342" t="s">
        <v>429</v>
      </c>
      <c r="C7692" s="343" t="s">
        <v>110</v>
      </c>
      <c r="D7692" s="344">
        <v>1000</v>
      </c>
      <c r="E7692" s="502">
        <v>562.99</v>
      </c>
      <c r="F7692" s="499"/>
      <c r="G7692" s="344">
        <v>56.298999999999999</v>
      </c>
    </row>
    <row r="7693" spans="1:7" hidden="1" x14ac:dyDescent="0.25">
      <c r="A7693" s="345" t="s">
        <v>3782</v>
      </c>
      <c r="B7693" s="345" t="s">
        <v>436</v>
      </c>
      <c r="C7693" s="346" t="s">
        <v>98</v>
      </c>
      <c r="D7693" s="347">
        <v>1000</v>
      </c>
      <c r="E7693" s="503">
        <v>562.99</v>
      </c>
      <c r="F7693" s="499"/>
      <c r="G7693" s="347">
        <v>56.298999999999999</v>
      </c>
    </row>
    <row r="7694" spans="1:7" hidden="1" x14ac:dyDescent="0.25">
      <c r="A7694" s="342" t="s">
        <v>324</v>
      </c>
      <c r="B7694" s="342" t="s">
        <v>401</v>
      </c>
      <c r="C7694" s="343" t="s">
        <v>104</v>
      </c>
      <c r="D7694" s="344">
        <v>2000</v>
      </c>
      <c r="E7694" s="502">
        <v>1277.47</v>
      </c>
      <c r="F7694" s="499"/>
      <c r="G7694" s="344">
        <v>63.8735</v>
      </c>
    </row>
    <row r="7695" spans="1:7" hidden="1" x14ac:dyDescent="0.25">
      <c r="A7695" s="345" t="s">
        <v>3783</v>
      </c>
      <c r="B7695" s="345" t="s">
        <v>296</v>
      </c>
      <c r="C7695" s="346" t="s">
        <v>104</v>
      </c>
      <c r="D7695" s="347">
        <v>2000</v>
      </c>
      <c r="E7695" s="503">
        <v>1277.47</v>
      </c>
      <c r="F7695" s="499"/>
      <c r="G7695" s="347">
        <v>63.8735</v>
      </c>
    </row>
    <row r="7696" spans="1:7" hidden="1" x14ac:dyDescent="0.25">
      <c r="A7696" s="336" t="s">
        <v>352</v>
      </c>
      <c r="B7696" s="336" t="s">
        <v>611</v>
      </c>
      <c r="C7696" s="337" t="s">
        <v>612</v>
      </c>
      <c r="D7696" s="338">
        <v>2500</v>
      </c>
      <c r="E7696" s="498">
        <v>655.84</v>
      </c>
      <c r="F7696" s="499"/>
      <c r="G7696" s="338">
        <v>26.233599999999999</v>
      </c>
    </row>
    <row r="7697" spans="1:7" hidden="1" x14ac:dyDescent="0.25">
      <c r="A7697" s="339" t="s">
        <v>324</v>
      </c>
      <c r="B7697" s="339" t="s">
        <v>354</v>
      </c>
      <c r="C7697" s="340" t="s">
        <v>24</v>
      </c>
      <c r="D7697" s="341">
        <v>2500</v>
      </c>
      <c r="E7697" s="506">
        <v>655.84</v>
      </c>
      <c r="F7697" s="499"/>
      <c r="G7697" s="341">
        <v>26.233599999999999</v>
      </c>
    </row>
    <row r="7698" spans="1:7" hidden="1" x14ac:dyDescent="0.25">
      <c r="A7698" s="342" t="s">
        <v>324</v>
      </c>
      <c r="B7698" s="342" t="s">
        <v>366</v>
      </c>
      <c r="C7698" s="343" t="s">
        <v>38</v>
      </c>
      <c r="D7698" s="344">
        <v>2500</v>
      </c>
      <c r="E7698" s="502">
        <v>655.84</v>
      </c>
      <c r="F7698" s="499"/>
      <c r="G7698" s="344">
        <v>26.233599999999999</v>
      </c>
    </row>
    <row r="7699" spans="1:7" hidden="1" x14ac:dyDescent="0.25">
      <c r="A7699" s="342" t="s">
        <v>324</v>
      </c>
      <c r="B7699" s="342" t="s">
        <v>429</v>
      </c>
      <c r="C7699" s="343" t="s">
        <v>110</v>
      </c>
      <c r="D7699" s="344">
        <v>2000</v>
      </c>
      <c r="E7699" s="502">
        <v>447.92</v>
      </c>
      <c r="F7699" s="499"/>
      <c r="G7699" s="344">
        <v>22.396000000000001</v>
      </c>
    </row>
    <row r="7700" spans="1:7" hidden="1" x14ac:dyDescent="0.25">
      <c r="A7700" s="345" t="s">
        <v>3784</v>
      </c>
      <c r="B7700" s="345" t="s">
        <v>436</v>
      </c>
      <c r="C7700" s="346" t="s">
        <v>98</v>
      </c>
      <c r="D7700" s="347">
        <v>2000</v>
      </c>
      <c r="E7700" s="503">
        <v>447.92</v>
      </c>
      <c r="F7700" s="499"/>
      <c r="G7700" s="347">
        <v>22.396000000000001</v>
      </c>
    </row>
    <row r="7701" spans="1:7" hidden="1" x14ac:dyDescent="0.25">
      <c r="A7701" s="345" t="s">
        <v>3785</v>
      </c>
      <c r="B7701" s="345" t="s">
        <v>436</v>
      </c>
      <c r="C7701" s="346" t="s">
        <v>98</v>
      </c>
      <c r="D7701" s="347">
        <v>0</v>
      </c>
      <c r="E7701" s="503">
        <v>0</v>
      </c>
      <c r="F7701" s="499"/>
      <c r="G7701" s="347">
        <v>0</v>
      </c>
    </row>
    <row r="7702" spans="1:7" hidden="1" x14ac:dyDescent="0.25">
      <c r="A7702" s="342" t="s">
        <v>324</v>
      </c>
      <c r="B7702" s="342" t="s">
        <v>401</v>
      </c>
      <c r="C7702" s="343" t="s">
        <v>104</v>
      </c>
      <c r="D7702" s="344">
        <v>500</v>
      </c>
      <c r="E7702" s="502">
        <v>207.92</v>
      </c>
      <c r="F7702" s="499"/>
      <c r="G7702" s="344">
        <v>41.584000000000003</v>
      </c>
    </row>
    <row r="7703" spans="1:7" hidden="1" x14ac:dyDescent="0.25">
      <c r="A7703" s="345" t="s">
        <v>3786</v>
      </c>
      <c r="B7703" s="345" t="s">
        <v>296</v>
      </c>
      <c r="C7703" s="346" t="s">
        <v>3787</v>
      </c>
      <c r="D7703" s="347">
        <v>500</v>
      </c>
      <c r="E7703" s="503">
        <v>207.92</v>
      </c>
      <c r="F7703" s="499"/>
      <c r="G7703" s="347">
        <v>41.584000000000003</v>
      </c>
    </row>
    <row r="7704" spans="1:7" hidden="1" x14ac:dyDescent="0.25">
      <c r="A7704" s="336" t="s">
        <v>352</v>
      </c>
      <c r="B7704" s="336" t="s">
        <v>634</v>
      </c>
      <c r="C7704" s="337" t="s">
        <v>635</v>
      </c>
      <c r="D7704" s="338">
        <v>4000</v>
      </c>
      <c r="E7704" s="498">
        <v>3256.75</v>
      </c>
      <c r="F7704" s="499"/>
      <c r="G7704" s="338">
        <v>81.418750000000003</v>
      </c>
    </row>
    <row r="7705" spans="1:7" hidden="1" x14ac:dyDescent="0.25">
      <c r="A7705" s="339" t="s">
        <v>324</v>
      </c>
      <c r="B7705" s="339" t="s">
        <v>354</v>
      </c>
      <c r="C7705" s="340" t="s">
        <v>24</v>
      </c>
      <c r="D7705" s="341">
        <v>4000</v>
      </c>
      <c r="E7705" s="506">
        <v>3256.75</v>
      </c>
      <c r="F7705" s="499"/>
      <c r="G7705" s="341">
        <v>81.418750000000003</v>
      </c>
    </row>
    <row r="7706" spans="1:7" hidden="1" x14ac:dyDescent="0.25">
      <c r="A7706" s="342" t="s">
        <v>324</v>
      </c>
      <c r="B7706" s="342" t="s">
        <v>366</v>
      </c>
      <c r="C7706" s="343" t="s">
        <v>38</v>
      </c>
      <c r="D7706" s="344">
        <v>4000</v>
      </c>
      <c r="E7706" s="502">
        <v>3256.75</v>
      </c>
      <c r="F7706" s="499"/>
      <c r="G7706" s="344">
        <v>81.418750000000003</v>
      </c>
    </row>
    <row r="7707" spans="1:7" hidden="1" x14ac:dyDescent="0.25">
      <c r="A7707" s="342" t="s">
        <v>324</v>
      </c>
      <c r="B7707" s="342" t="s">
        <v>367</v>
      </c>
      <c r="C7707" s="343" t="s">
        <v>138</v>
      </c>
      <c r="D7707" s="344">
        <v>300</v>
      </c>
      <c r="E7707" s="502">
        <v>0</v>
      </c>
      <c r="F7707" s="499"/>
      <c r="G7707" s="344">
        <v>0</v>
      </c>
    </row>
    <row r="7708" spans="1:7" hidden="1" x14ac:dyDescent="0.25">
      <c r="A7708" s="345" t="s">
        <v>3788</v>
      </c>
      <c r="B7708" s="345" t="s">
        <v>300</v>
      </c>
      <c r="C7708" s="346" t="s">
        <v>87</v>
      </c>
      <c r="D7708" s="347">
        <v>100</v>
      </c>
      <c r="E7708" s="503">
        <v>0</v>
      </c>
      <c r="F7708" s="499"/>
      <c r="G7708" s="347">
        <v>0</v>
      </c>
    </row>
    <row r="7709" spans="1:7" hidden="1" x14ac:dyDescent="0.25">
      <c r="A7709" s="345" t="s">
        <v>3789</v>
      </c>
      <c r="B7709" s="345" t="s">
        <v>415</v>
      </c>
      <c r="C7709" s="346" t="s">
        <v>88</v>
      </c>
      <c r="D7709" s="347">
        <v>100</v>
      </c>
      <c r="E7709" s="503">
        <v>0</v>
      </c>
      <c r="F7709" s="499"/>
      <c r="G7709" s="347">
        <v>0</v>
      </c>
    </row>
    <row r="7710" spans="1:7" hidden="1" x14ac:dyDescent="0.25">
      <c r="A7710" s="345" t="s">
        <v>3790</v>
      </c>
      <c r="B7710" s="345" t="s">
        <v>417</v>
      </c>
      <c r="C7710" s="346" t="s">
        <v>418</v>
      </c>
      <c r="D7710" s="347">
        <v>100</v>
      </c>
      <c r="E7710" s="503">
        <v>0</v>
      </c>
      <c r="F7710" s="499"/>
      <c r="G7710" s="347">
        <v>0</v>
      </c>
    </row>
    <row r="7711" spans="1:7" hidden="1" x14ac:dyDescent="0.25">
      <c r="A7711" s="342" t="s">
        <v>324</v>
      </c>
      <c r="B7711" s="342" t="s">
        <v>419</v>
      </c>
      <c r="C7711" s="343" t="s">
        <v>108</v>
      </c>
      <c r="D7711" s="344">
        <v>1000</v>
      </c>
      <c r="E7711" s="502">
        <v>2756.75</v>
      </c>
      <c r="F7711" s="499"/>
      <c r="G7711" s="344">
        <v>275.67500000000001</v>
      </c>
    </row>
    <row r="7712" spans="1:7" hidden="1" x14ac:dyDescent="0.25">
      <c r="A7712" s="345" t="s">
        <v>3791</v>
      </c>
      <c r="B7712" s="345" t="s">
        <v>316</v>
      </c>
      <c r="C7712" s="346" t="s">
        <v>421</v>
      </c>
      <c r="D7712" s="347">
        <v>100</v>
      </c>
      <c r="E7712" s="503">
        <v>1714.02</v>
      </c>
      <c r="F7712" s="499"/>
      <c r="G7712" s="347">
        <v>1714.02</v>
      </c>
    </row>
    <row r="7713" spans="1:7" hidden="1" x14ac:dyDescent="0.25">
      <c r="A7713" s="345" t="s">
        <v>3792</v>
      </c>
      <c r="B7713" s="345" t="s">
        <v>317</v>
      </c>
      <c r="C7713" s="346" t="s">
        <v>193</v>
      </c>
      <c r="D7713" s="347">
        <v>800</v>
      </c>
      <c r="E7713" s="503">
        <v>553.76</v>
      </c>
      <c r="F7713" s="499"/>
      <c r="G7713" s="347">
        <v>69.22</v>
      </c>
    </row>
    <row r="7714" spans="1:7" hidden="1" x14ac:dyDescent="0.25">
      <c r="A7714" s="345" t="s">
        <v>3793</v>
      </c>
      <c r="B7714" s="345" t="s">
        <v>318</v>
      </c>
      <c r="C7714" s="346" t="s">
        <v>425</v>
      </c>
      <c r="D7714" s="347">
        <v>100</v>
      </c>
      <c r="E7714" s="503">
        <v>488.97</v>
      </c>
      <c r="F7714" s="499"/>
      <c r="G7714" s="347">
        <v>488.97</v>
      </c>
    </row>
    <row r="7715" spans="1:7" hidden="1" x14ac:dyDescent="0.25">
      <c r="A7715" s="342" t="s">
        <v>324</v>
      </c>
      <c r="B7715" s="342" t="s">
        <v>429</v>
      </c>
      <c r="C7715" s="343" t="s">
        <v>110</v>
      </c>
      <c r="D7715" s="344">
        <v>2000</v>
      </c>
      <c r="E7715" s="502">
        <v>500</v>
      </c>
      <c r="F7715" s="499"/>
      <c r="G7715" s="344">
        <v>25</v>
      </c>
    </row>
    <row r="7716" spans="1:7" hidden="1" x14ac:dyDescent="0.25">
      <c r="A7716" s="345" t="s">
        <v>3794</v>
      </c>
      <c r="B7716" s="345" t="s">
        <v>436</v>
      </c>
      <c r="C7716" s="346" t="s">
        <v>98</v>
      </c>
      <c r="D7716" s="347">
        <v>2000</v>
      </c>
      <c r="E7716" s="503">
        <v>500</v>
      </c>
      <c r="F7716" s="499"/>
      <c r="G7716" s="347">
        <v>25</v>
      </c>
    </row>
    <row r="7717" spans="1:7" hidden="1" x14ac:dyDescent="0.25">
      <c r="A7717" s="342" t="s">
        <v>324</v>
      </c>
      <c r="B7717" s="342" t="s">
        <v>401</v>
      </c>
      <c r="C7717" s="343" t="s">
        <v>104</v>
      </c>
      <c r="D7717" s="344">
        <v>700</v>
      </c>
      <c r="E7717" s="502">
        <v>0</v>
      </c>
      <c r="F7717" s="499"/>
      <c r="G7717" s="344">
        <v>0</v>
      </c>
    </row>
    <row r="7718" spans="1:7" hidden="1" x14ac:dyDescent="0.25">
      <c r="A7718" s="345" t="s">
        <v>3795</v>
      </c>
      <c r="B7718" s="345" t="s">
        <v>294</v>
      </c>
      <c r="C7718" s="346" t="s">
        <v>101</v>
      </c>
      <c r="D7718" s="347">
        <v>100</v>
      </c>
      <c r="E7718" s="503">
        <v>0</v>
      </c>
      <c r="F7718" s="499"/>
      <c r="G7718" s="347">
        <v>0</v>
      </c>
    </row>
    <row r="7719" spans="1:7" hidden="1" x14ac:dyDescent="0.25">
      <c r="A7719" s="345" t="s">
        <v>3796</v>
      </c>
      <c r="B7719" s="345" t="s">
        <v>296</v>
      </c>
      <c r="C7719" s="346" t="s">
        <v>104</v>
      </c>
      <c r="D7719" s="347">
        <v>600</v>
      </c>
      <c r="E7719" s="503">
        <v>0</v>
      </c>
      <c r="F7719" s="499"/>
      <c r="G7719" s="347">
        <v>0</v>
      </c>
    </row>
    <row r="7720" spans="1:7" hidden="1" x14ac:dyDescent="0.25">
      <c r="A7720" s="336" t="s">
        <v>352</v>
      </c>
      <c r="B7720" s="336" t="s">
        <v>676</v>
      </c>
      <c r="C7720" s="337" t="s">
        <v>677</v>
      </c>
      <c r="D7720" s="338">
        <v>1000</v>
      </c>
      <c r="E7720" s="498">
        <v>0</v>
      </c>
      <c r="F7720" s="499"/>
      <c r="G7720" s="338">
        <v>0</v>
      </c>
    </row>
    <row r="7721" spans="1:7" hidden="1" x14ac:dyDescent="0.25">
      <c r="A7721" s="339" t="s">
        <v>324</v>
      </c>
      <c r="B7721" s="339" t="s">
        <v>354</v>
      </c>
      <c r="C7721" s="340" t="s">
        <v>24</v>
      </c>
      <c r="D7721" s="341">
        <v>1000</v>
      </c>
      <c r="E7721" s="506">
        <v>0</v>
      </c>
      <c r="F7721" s="499"/>
      <c r="G7721" s="341">
        <v>0</v>
      </c>
    </row>
    <row r="7722" spans="1:7" hidden="1" x14ac:dyDescent="0.25">
      <c r="A7722" s="342" t="s">
        <v>324</v>
      </c>
      <c r="B7722" s="342" t="s">
        <v>366</v>
      </c>
      <c r="C7722" s="343" t="s">
        <v>38</v>
      </c>
      <c r="D7722" s="344">
        <v>1000</v>
      </c>
      <c r="E7722" s="502">
        <v>0</v>
      </c>
      <c r="F7722" s="499"/>
      <c r="G7722" s="344">
        <v>0</v>
      </c>
    </row>
    <row r="7723" spans="1:7" hidden="1" x14ac:dyDescent="0.25">
      <c r="A7723" s="342" t="s">
        <v>324</v>
      </c>
      <c r="B7723" s="342" t="s">
        <v>401</v>
      </c>
      <c r="C7723" s="343" t="s">
        <v>104</v>
      </c>
      <c r="D7723" s="344">
        <v>1000</v>
      </c>
      <c r="E7723" s="502">
        <v>0</v>
      </c>
      <c r="F7723" s="499"/>
      <c r="G7723" s="344">
        <v>0</v>
      </c>
    </row>
    <row r="7724" spans="1:7" hidden="1" x14ac:dyDescent="0.25">
      <c r="A7724" s="345" t="s">
        <v>3797</v>
      </c>
      <c r="B7724" s="345" t="s">
        <v>296</v>
      </c>
      <c r="C7724" s="346" t="s">
        <v>104</v>
      </c>
      <c r="D7724" s="347">
        <v>1000</v>
      </c>
      <c r="E7724" s="503">
        <v>0</v>
      </c>
      <c r="F7724" s="499"/>
      <c r="G7724" s="347">
        <v>0</v>
      </c>
    </row>
    <row r="7725" spans="1:7" hidden="1" x14ac:dyDescent="0.25">
      <c r="A7725" s="336" t="s">
        <v>352</v>
      </c>
      <c r="B7725" s="336" t="s">
        <v>691</v>
      </c>
      <c r="C7725" s="337" t="s">
        <v>692</v>
      </c>
      <c r="D7725" s="338">
        <v>2000</v>
      </c>
      <c r="E7725" s="498">
        <v>2000</v>
      </c>
      <c r="F7725" s="499"/>
      <c r="G7725" s="338">
        <v>100</v>
      </c>
    </row>
    <row r="7726" spans="1:7" hidden="1" x14ac:dyDescent="0.25">
      <c r="A7726" s="339" t="s">
        <v>324</v>
      </c>
      <c r="B7726" s="339" t="s">
        <v>354</v>
      </c>
      <c r="C7726" s="340" t="s">
        <v>24</v>
      </c>
      <c r="D7726" s="341">
        <v>2000</v>
      </c>
      <c r="E7726" s="506">
        <v>2000</v>
      </c>
      <c r="F7726" s="499"/>
      <c r="G7726" s="341">
        <v>100</v>
      </c>
    </row>
    <row r="7727" spans="1:7" hidden="1" x14ac:dyDescent="0.25">
      <c r="A7727" s="342" t="s">
        <v>324</v>
      </c>
      <c r="B7727" s="342" t="s">
        <v>366</v>
      </c>
      <c r="C7727" s="343" t="s">
        <v>38</v>
      </c>
      <c r="D7727" s="344">
        <v>2000</v>
      </c>
      <c r="E7727" s="502">
        <v>2000</v>
      </c>
      <c r="F7727" s="499"/>
      <c r="G7727" s="344">
        <v>100</v>
      </c>
    </row>
    <row r="7728" spans="1:7" hidden="1" x14ac:dyDescent="0.25">
      <c r="A7728" s="342" t="s">
        <v>324</v>
      </c>
      <c r="B7728" s="342" t="s">
        <v>401</v>
      </c>
      <c r="C7728" s="343" t="s">
        <v>104</v>
      </c>
      <c r="D7728" s="344">
        <v>2000</v>
      </c>
      <c r="E7728" s="502">
        <v>2000</v>
      </c>
      <c r="F7728" s="499"/>
      <c r="G7728" s="344">
        <v>100</v>
      </c>
    </row>
    <row r="7729" spans="1:7" hidden="1" x14ac:dyDescent="0.25">
      <c r="A7729" s="345" t="s">
        <v>3798</v>
      </c>
      <c r="B7729" s="345" t="s">
        <v>296</v>
      </c>
      <c r="C7729" s="346" t="s">
        <v>104</v>
      </c>
      <c r="D7729" s="347">
        <v>2000</v>
      </c>
      <c r="E7729" s="503">
        <v>2000</v>
      </c>
      <c r="F7729" s="499"/>
      <c r="G7729" s="347">
        <v>100</v>
      </c>
    </row>
    <row r="7730" spans="1:7" hidden="1" x14ac:dyDescent="0.25">
      <c r="A7730" s="336" t="s">
        <v>352</v>
      </c>
      <c r="B7730" s="336" t="s">
        <v>732</v>
      </c>
      <c r="C7730" s="337" t="s">
        <v>733</v>
      </c>
      <c r="D7730" s="338">
        <v>6000</v>
      </c>
      <c r="E7730" s="498">
        <v>3410.87</v>
      </c>
      <c r="F7730" s="499"/>
      <c r="G7730" s="338">
        <v>56.847833333333334</v>
      </c>
    </row>
    <row r="7731" spans="1:7" hidden="1" x14ac:dyDescent="0.25">
      <c r="A7731" s="339" t="s">
        <v>324</v>
      </c>
      <c r="B7731" s="339" t="s">
        <v>354</v>
      </c>
      <c r="C7731" s="340" t="s">
        <v>24</v>
      </c>
      <c r="D7731" s="341">
        <v>6000</v>
      </c>
      <c r="E7731" s="506">
        <v>3410.87</v>
      </c>
      <c r="F7731" s="499"/>
      <c r="G7731" s="341">
        <v>56.847833333333334</v>
      </c>
    </row>
    <row r="7732" spans="1:7" hidden="1" x14ac:dyDescent="0.25">
      <c r="A7732" s="342" t="s">
        <v>324</v>
      </c>
      <c r="B7732" s="342" t="s">
        <v>366</v>
      </c>
      <c r="C7732" s="343" t="s">
        <v>38</v>
      </c>
      <c r="D7732" s="344">
        <v>6000</v>
      </c>
      <c r="E7732" s="502">
        <v>3410.87</v>
      </c>
      <c r="F7732" s="499"/>
      <c r="G7732" s="344">
        <v>56.847833333333334</v>
      </c>
    </row>
    <row r="7733" spans="1:7" hidden="1" x14ac:dyDescent="0.25">
      <c r="A7733" s="342" t="s">
        <v>324</v>
      </c>
      <c r="B7733" s="342" t="s">
        <v>401</v>
      </c>
      <c r="C7733" s="343" t="s">
        <v>104</v>
      </c>
      <c r="D7733" s="344">
        <v>6000</v>
      </c>
      <c r="E7733" s="502">
        <v>3410.87</v>
      </c>
      <c r="F7733" s="499"/>
      <c r="G7733" s="344">
        <v>56.847833333333334</v>
      </c>
    </row>
    <row r="7734" spans="1:7" hidden="1" x14ac:dyDescent="0.25">
      <c r="A7734" s="345" t="s">
        <v>3799</v>
      </c>
      <c r="B7734" s="345" t="s">
        <v>296</v>
      </c>
      <c r="C7734" s="346" t="s">
        <v>104</v>
      </c>
      <c r="D7734" s="347">
        <v>6000</v>
      </c>
      <c r="E7734" s="503">
        <v>3410.87</v>
      </c>
      <c r="F7734" s="499"/>
      <c r="G7734" s="347">
        <v>56.847833333333334</v>
      </c>
    </row>
    <row r="7735" spans="1:7" hidden="1" x14ac:dyDescent="0.25">
      <c r="A7735" s="336" t="s">
        <v>352</v>
      </c>
      <c r="B7735" s="336" t="s">
        <v>795</v>
      </c>
      <c r="C7735" s="337" t="s">
        <v>796</v>
      </c>
      <c r="D7735" s="338">
        <v>6000</v>
      </c>
      <c r="E7735" s="498">
        <v>4373.71</v>
      </c>
      <c r="F7735" s="499"/>
      <c r="G7735" s="338">
        <v>72.895166666666668</v>
      </c>
    </row>
    <row r="7736" spans="1:7" hidden="1" x14ac:dyDescent="0.25">
      <c r="A7736" s="339" t="s">
        <v>324</v>
      </c>
      <c r="B7736" s="339" t="s">
        <v>354</v>
      </c>
      <c r="C7736" s="340" t="s">
        <v>24</v>
      </c>
      <c r="D7736" s="341">
        <v>6000</v>
      </c>
      <c r="E7736" s="506">
        <v>4373.71</v>
      </c>
      <c r="F7736" s="499"/>
      <c r="G7736" s="341">
        <v>72.895166666666668</v>
      </c>
    </row>
    <row r="7737" spans="1:7" hidden="1" x14ac:dyDescent="0.25">
      <c r="A7737" s="342" t="s">
        <v>324</v>
      </c>
      <c r="B7737" s="342" t="s">
        <v>366</v>
      </c>
      <c r="C7737" s="343" t="s">
        <v>38</v>
      </c>
      <c r="D7737" s="344">
        <v>6000</v>
      </c>
      <c r="E7737" s="502">
        <v>4373.71</v>
      </c>
      <c r="F7737" s="499"/>
      <c r="G7737" s="344">
        <v>72.895166666666668</v>
      </c>
    </row>
    <row r="7738" spans="1:7" hidden="1" x14ac:dyDescent="0.25">
      <c r="A7738" s="342" t="s">
        <v>324</v>
      </c>
      <c r="B7738" s="342" t="s">
        <v>429</v>
      </c>
      <c r="C7738" s="343" t="s">
        <v>110</v>
      </c>
      <c r="D7738" s="344">
        <v>0</v>
      </c>
      <c r="E7738" s="502">
        <v>765.67</v>
      </c>
      <c r="F7738" s="499"/>
      <c r="G7738" s="344">
        <v>0</v>
      </c>
    </row>
    <row r="7739" spans="1:7" hidden="1" x14ac:dyDescent="0.25">
      <c r="A7739" s="345" t="s">
        <v>3800</v>
      </c>
      <c r="B7739" s="345" t="s">
        <v>436</v>
      </c>
      <c r="C7739" s="346" t="s">
        <v>98</v>
      </c>
      <c r="D7739" s="347">
        <v>0</v>
      </c>
      <c r="E7739" s="503">
        <v>765.67</v>
      </c>
      <c r="F7739" s="499"/>
      <c r="G7739" s="347">
        <v>0</v>
      </c>
    </row>
    <row r="7740" spans="1:7" hidden="1" x14ac:dyDescent="0.25">
      <c r="A7740" s="342" t="s">
        <v>324</v>
      </c>
      <c r="B7740" s="342" t="s">
        <v>401</v>
      </c>
      <c r="C7740" s="343" t="s">
        <v>104</v>
      </c>
      <c r="D7740" s="344">
        <v>6000</v>
      </c>
      <c r="E7740" s="502">
        <v>3608.04</v>
      </c>
      <c r="F7740" s="499"/>
      <c r="G7740" s="344">
        <v>60.134</v>
      </c>
    </row>
    <row r="7741" spans="1:7" hidden="1" x14ac:dyDescent="0.25">
      <c r="A7741" s="345" t="s">
        <v>3801</v>
      </c>
      <c r="B7741" s="345" t="s">
        <v>296</v>
      </c>
      <c r="C7741" s="346" t="s">
        <v>104</v>
      </c>
      <c r="D7741" s="347">
        <v>6000</v>
      </c>
      <c r="E7741" s="503">
        <v>3608.04</v>
      </c>
      <c r="F7741" s="499"/>
      <c r="G7741" s="347">
        <v>60.134</v>
      </c>
    </row>
    <row r="7742" spans="1:7" hidden="1" x14ac:dyDescent="0.25">
      <c r="A7742" s="336" t="s">
        <v>352</v>
      </c>
      <c r="B7742" s="336" t="s">
        <v>1035</v>
      </c>
      <c r="C7742" s="337" t="s">
        <v>1036</v>
      </c>
      <c r="D7742" s="338">
        <v>4000</v>
      </c>
      <c r="E7742" s="498">
        <v>904.13</v>
      </c>
      <c r="F7742" s="499"/>
      <c r="G7742" s="338">
        <v>22.603249999999999</v>
      </c>
    </row>
    <row r="7743" spans="1:7" hidden="1" x14ac:dyDescent="0.25">
      <c r="A7743" s="339" t="s">
        <v>324</v>
      </c>
      <c r="B7743" s="339" t="s">
        <v>354</v>
      </c>
      <c r="C7743" s="340" t="s">
        <v>24</v>
      </c>
      <c r="D7743" s="341">
        <v>4000</v>
      </c>
      <c r="E7743" s="506">
        <v>904.13</v>
      </c>
      <c r="F7743" s="499"/>
      <c r="G7743" s="341">
        <v>22.603249999999999</v>
      </c>
    </row>
    <row r="7744" spans="1:7" hidden="1" x14ac:dyDescent="0.25">
      <c r="A7744" s="342" t="s">
        <v>324</v>
      </c>
      <c r="B7744" s="342" t="s">
        <v>366</v>
      </c>
      <c r="C7744" s="343" t="s">
        <v>38</v>
      </c>
      <c r="D7744" s="344">
        <v>4000</v>
      </c>
      <c r="E7744" s="502">
        <v>904.13</v>
      </c>
      <c r="F7744" s="499"/>
      <c r="G7744" s="344">
        <v>22.603249999999999</v>
      </c>
    </row>
    <row r="7745" spans="1:7" hidden="1" x14ac:dyDescent="0.25">
      <c r="A7745" s="342" t="s">
        <v>324</v>
      </c>
      <c r="B7745" s="342" t="s">
        <v>367</v>
      </c>
      <c r="C7745" s="343" t="s">
        <v>138</v>
      </c>
      <c r="D7745" s="344">
        <v>1000</v>
      </c>
      <c r="E7745" s="502">
        <v>0</v>
      </c>
      <c r="F7745" s="499"/>
      <c r="G7745" s="344">
        <v>0</v>
      </c>
    </row>
    <row r="7746" spans="1:7" hidden="1" x14ac:dyDescent="0.25">
      <c r="A7746" s="345" t="s">
        <v>3802</v>
      </c>
      <c r="B7746" s="345" t="s">
        <v>300</v>
      </c>
      <c r="C7746" s="346" t="s">
        <v>87</v>
      </c>
      <c r="D7746" s="347">
        <v>1000</v>
      </c>
      <c r="E7746" s="503">
        <v>0</v>
      </c>
      <c r="F7746" s="499"/>
      <c r="G7746" s="347">
        <v>0</v>
      </c>
    </row>
    <row r="7747" spans="1:7" hidden="1" x14ac:dyDescent="0.25">
      <c r="A7747" s="342" t="s">
        <v>324</v>
      </c>
      <c r="B7747" s="342" t="s">
        <v>429</v>
      </c>
      <c r="C7747" s="343" t="s">
        <v>110</v>
      </c>
      <c r="D7747" s="344">
        <v>2000</v>
      </c>
      <c r="E7747" s="502">
        <v>904.13</v>
      </c>
      <c r="F7747" s="499"/>
      <c r="G7747" s="344">
        <v>45.206499999999998</v>
      </c>
    </row>
    <row r="7748" spans="1:7" hidden="1" x14ac:dyDescent="0.25">
      <c r="A7748" s="345" t="s">
        <v>3803</v>
      </c>
      <c r="B7748" s="345" t="s">
        <v>436</v>
      </c>
      <c r="C7748" s="346" t="s">
        <v>98</v>
      </c>
      <c r="D7748" s="347">
        <v>1000</v>
      </c>
      <c r="E7748" s="503">
        <v>404.13</v>
      </c>
      <c r="F7748" s="499"/>
      <c r="G7748" s="347">
        <v>40.412999999999997</v>
      </c>
    </row>
    <row r="7749" spans="1:7" hidden="1" x14ac:dyDescent="0.25">
      <c r="A7749" s="345" t="s">
        <v>3804</v>
      </c>
      <c r="B7749" s="345" t="s">
        <v>439</v>
      </c>
      <c r="C7749" s="346" t="s">
        <v>100</v>
      </c>
      <c r="D7749" s="347">
        <v>1000</v>
      </c>
      <c r="E7749" s="503">
        <v>500</v>
      </c>
      <c r="F7749" s="499"/>
      <c r="G7749" s="347">
        <v>50</v>
      </c>
    </row>
    <row r="7750" spans="1:7" hidden="1" x14ac:dyDescent="0.25">
      <c r="A7750" s="342" t="s">
        <v>324</v>
      </c>
      <c r="B7750" s="342" t="s">
        <v>401</v>
      </c>
      <c r="C7750" s="343" t="s">
        <v>104</v>
      </c>
      <c r="D7750" s="344">
        <v>1000</v>
      </c>
      <c r="E7750" s="502">
        <v>0</v>
      </c>
      <c r="F7750" s="499"/>
      <c r="G7750" s="344">
        <v>0</v>
      </c>
    </row>
    <row r="7751" spans="1:7" hidden="1" x14ac:dyDescent="0.25">
      <c r="A7751" s="345" t="s">
        <v>3805</v>
      </c>
      <c r="B7751" s="345" t="s">
        <v>296</v>
      </c>
      <c r="C7751" s="346" t="s">
        <v>104</v>
      </c>
      <c r="D7751" s="347">
        <v>1000</v>
      </c>
      <c r="E7751" s="503">
        <v>0</v>
      </c>
      <c r="F7751" s="499"/>
      <c r="G7751" s="347">
        <v>0</v>
      </c>
    </row>
    <row r="7752" spans="1:7" hidden="1" x14ac:dyDescent="0.25">
      <c r="A7752" s="327" t="s">
        <v>1254</v>
      </c>
      <c r="B7752" s="327" t="s">
        <v>1643</v>
      </c>
      <c r="C7752" s="328" t="s">
        <v>118</v>
      </c>
      <c r="D7752" s="329">
        <v>92500</v>
      </c>
      <c r="E7752" s="507">
        <v>44480.45</v>
      </c>
      <c r="F7752" s="499"/>
      <c r="G7752" s="329">
        <v>48.086972972972973</v>
      </c>
    </row>
    <row r="7753" spans="1:7" hidden="1" x14ac:dyDescent="0.25">
      <c r="A7753" s="330" t="s">
        <v>349</v>
      </c>
      <c r="B7753" s="330" t="s">
        <v>2770</v>
      </c>
      <c r="C7753" s="331" t="s">
        <v>2771</v>
      </c>
      <c r="D7753" s="332">
        <v>8500</v>
      </c>
      <c r="E7753" s="504">
        <v>17429.64</v>
      </c>
      <c r="F7753" s="499"/>
      <c r="G7753" s="332">
        <v>205.05458823529412</v>
      </c>
    </row>
    <row r="7754" spans="1:7" hidden="1" x14ac:dyDescent="0.25">
      <c r="A7754" s="333" t="s">
        <v>349</v>
      </c>
      <c r="B7754" s="333" t="s">
        <v>63</v>
      </c>
      <c r="C7754" s="334" t="s">
        <v>2776</v>
      </c>
      <c r="D7754" s="335">
        <v>8500</v>
      </c>
      <c r="E7754" s="505">
        <v>17429.64</v>
      </c>
      <c r="F7754" s="499"/>
      <c r="G7754" s="335">
        <v>205.05458823529412</v>
      </c>
    </row>
    <row r="7755" spans="1:7" hidden="1" x14ac:dyDescent="0.25">
      <c r="A7755" s="336" t="s">
        <v>352</v>
      </c>
      <c r="B7755" s="336" t="s">
        <v>452</v>
      </c>
      <c r="C7755" s="337" t="s">
        <v>453</v>
      </c>
      <c r="D7755" s="338">
        <v>500</v>
      </c>
      <c r="E7755" s="498">
        <v>0</v>
      </c>
      <c r="F7755" s="499"/>
      <c r="G7755" s="338">
        <v>0</v>
      </c>
    </row>
    <row r="7756" spans="1:7" hidden="1" x14ac:dyDescent="0.25">
      <c r="A7756" s="339" t="s">
        <v>324</v>
      </c>
      <c r="B7756" s="339" t="s">
        <v>354</v>
      </c>
      <c r="C7756" s="340" t="s">
        <v>24</v>
      </c>
      <c r="D7756" s="341">
        <v>500</v>
      </c>
      <c r="E7756" s="506">
        <v>0</v>
      </c>
      <c r="F7756" s="499"/>
      <c r="G7756" s="341">
        <v>0</v>
      </c>
    </row>
    <row r="7757" spans="1:7" hidden="1" x14ac:dyDescent="0.25">
      <c r="A7757" s="342" t="s">
        <v>324</v>
      </c>
      <c r="B7757" s="342" t="s">
        <v>366</v>
      </c>
      <c r="C7757" s="343" t="s">
        <v>38</v>
      </c>
      <c r="D7757" s="344">
        <v>500</v>
      </c>
      <c r="E7757" s="502">
        <v>0</v>
      </c>
      <c r="F7757" s="499"/>
      <c r="G7757" s="344">
        <v>0</v>
      </c>
    </row>
    <row r="7758" spans="1:7" hidden="1" x14ac:dyDescent="0.25">
      <c r="A7758" s="342" t="s">
        <v>324</v>
      </c>
      <c r="B7758" s="342" t="s">
        <v>401</v>
      </c>
      <c r="C7758" s="343" t="s">
        <v>104</v>
      </c>
      <c r="D7758" s="344">
        <v>500</v>
      </c>
      <c r="E7758" s="502">
        <v>0</v>
      </c>
      <c r="F7758" s="499"/>
      <c r="G7758" s="344">
        <v>0</v>
      </c>
    </row>
    <row r="7759" spans="1:7" hidden="1" x14ac:dyDescent="0.25">
      <c r="A7759" s="345" t="s">
        <v>3806</v>
      </c>
      <c r="B7759" s="345" t="s">
        <v>296</v>
      </c>
      <c r="C7759" s="346" t="s">
        <v>104</v>
      </c>
      <c r="D7759" s="347">
        <v>500</v>
      </c>
      <c r="E7759" s="503">
        <v>0</v>
      </c>
      <c r="F7759" s="499"/>
      <c r="G7759" s="347">
        <v>0</v>
      </c>
    </row>
    <row r="7760" spans="1:7" hidden="1" x14ac:dyDescent="0.25">
      <c r="A7760" s="336" t="s">
        <v>352</v>
      </c>
      <c r="B7760" s="336" t="s">
        <v>1016</v>
      </c>
      <c r="C7760" s="337" t="s">
        <v>1017</v>
      </c>
      <c r="D7760" s="338">
        <v>8000</v>
      </c>
      <c r="E7760" s="498">
        <v>17429.64</v>
      </c>
      <c r="F7760" s="499"/>
      <c r="G7760" s="338">
        <v>217.87049999999999</v>
      </c>
    </row>
    <row r="7761" spans="1:7" hidden="1" x14ac:dyDescent="0.25">
      <c r="A7761" s="339" t="s">
        <v>324</v>
      </c>
      <c r="B7761" s="339" t="s">
        <v>354</v>
      </c>
      <c r="C7761" s="340" t="s">
        <v>24</v>
      </c>
      <c r="D7761" s="341">
        <v>8000</v>
      </c>
      <c r="E7761" s="506">
        <v>17429.64</v>
      </c>
      <c r="F7761" s="499"/>
      <c r="G7761" s="341">
        <v>217.87049999999999</v>
      </c>
    </row>
    <row r="7762" spans="1:7" hidden="1" x14ac:dyDescent="0.25">
      <c r="A7762" s="342" t="s">
        <v>324</v>
      </c>
      <c r="B7762" s="342" t="s">
        <v>366</v>
      </c>
      <c r="C7762" s="343" t="s">
        <v>38</v>
      </c>
      <c r="D7762" s="344">
        <v>8000</v>
      </c>
      <c r="E7762" s="502">
        <v>17429.64</v>
      </c>
      <c r="F7762" s="499"/>
      <c r="G7762" s="344">
        <v>217.87049999999999</v>
      </c>
    </row>
    <row r="7763" spans="1:7" hidden="1" x14ac:dyDescent="0.25">
      <c r="A7763" s="342" t="s">
        <v>324</v>
      </c>
      <c r="B7763" s="342" t="s">
        <v>401</v>
      </c>
      <c r="C7763" s="343" t="s">
        <v>104</v>
      </c>
      <c r="D7763" s="344">
        <v>8000</v>
      </c>
      <c r="E7763" s="502">
        <v>17429.64</v>
      </c>
      <c r="F7763" s="499"/>
      <c r="G7763" s="344">
        <v>217.87049999999999</v>
      </c>
    </row>
    <row r="7764" spans="1:7" hidden="1" x14ac:dyDescent="0.25">
      <c r="A7764" s="345" t="s">
        <v>3807</v>
      </c>
      <c r="B7764" s="345" t="s">
        <v>296</v>
      </c>
      <c r="C7764" s="346" t="s">
        <v>104</v>
      </c>
      <c r="D7764" s="347">
        <v>8000</v>
      </c>
      <c r="E7764" s="503">
        <v>17429.64</v>
      </c>
      <c r="F7764" s="499"/>
      <c r="G7764" s="347">
        <v>217.87049999999999</v>
      </c>
    </row>
    <row r="7765" spans="1:7" hidden="1" x14ac:dyDescent="0.25">
      <c r="A7765" s="330" t="s">
        <v>349</v>
      </c>
      <c r="B7765" s="330" t="s">
        <v>377</v>
      </c>
      <c r="C7765" s="331" t="s">
        <v>378</v>
      </c>
      <c r="D7765" s="332">
        <v>30000</v>
      </c>
      <c r="E7765" s="504">
        <v>0</v>
      </c>
      <c r="F7765" s="499"/>
      <c r="G7765" s="332">
        <v>0</v>
      </c>
    </row>
    <row r="7766" spans="1:7" hidden="1" x14ac:dyDescent="0.25">
      <c r="A7766" s="333" t="s">
        <v>349</v>
      </c>
      <c r="B7766" s="333" t="s">
        <v>271</v>
      </c>
      <c r="C7766" s="334" t="s">
        <v>3128</v>
      </c>
      <c r="D7766" s="335">
        <v>30000</v>
      </c>
      <c r="E7766" s="505">
        <v>0</v>
      </c>
      <c r="F7766" s="499"/>
      <c r="G7766" s="335">
        <v>0</v>
      </c>
    </row>
    <row r="7767" spans="1:7" hidden="1" x14ac:dyDescent="0.25">
      <c r="A7767" s="336" t="s">
        <v>352</v>
      </c>
      <c r="B7767" s="336" t="s">
        <v>1016</v>
      </c>
      <c r="C7767" s="337" t="s">
        <v>1017</v>
      </c>
      <c r="D7767" s="338">
        <v>30000</v>
      </c>
      <c r="E7767" s="498">
        <v>0</v>
      </c>
      <c r="F7767" s="499"/>
      <c r="G7767" s="338">
        <v>0</v>
      </c>
    </row>
    <row r="7768" spans="1:7" hidden="1" x14ac:dyDescent="0.25">
      <c r="A7768" s="339" t="s">
        <v>324</v>
      </c>
      <c r="B7768" s="339" t="s">
        <v>354</v>
      </c>
      <c r="C7768" s="340" t="s">
        <v>24</v>
      </c>
      <c r="D7768" s="341">
        <v>30000</v>
      </c>
      <c r="E7768" s="506">
        <v>0</v>
      </c>
      <c r="F7768" s="499"/>
      <c r="G7768" s="341">
        <v>0</v>
      </c>
    </row>
    <row r="7769" spans="1:7" hidden="1" x14ac:dyDescent="0.25">
      <c r="A7769" s="342" t="s">
        <v>324</v>
      </c>
      <c r="B7769" s="342" t="s">
        <v>366</v>
      </c>
      <c r="C7769" s="343" t="s">
        <v>38</v>
      </c>
      <c r="D7769" s="344">
        <v>30000</v>
      </c>
      <c r="E7769" s="502">
        <v>0</v>
      </c>
      <c r="F7769" s="499"/>
      <c r="G7769" s="344">
        <v>0</v>
      </c>
    </row>
    <row r="7770" spans="1:7" hidden="1" x14ac:dyDescent="0.25">
      <c r="A7770" s="342" t="s">
        <v>324</v>
      </c>
      <c r="B7770" s="342" t="s">
        <v>401</v>
      </c>
      <c r="C7770" s="343" t="s">
        <v>104</v>
      </c>
      <c r="D7770" s="344">
        <v>30000</v>
      </c>
      <c r="E7770" s="502">
        <v>0</v>
      </c>
      <c r="F7770" s="499"/>
      <c r="G7770" s="344">
        <v>0</v>
      </c>
    </row>
    <row r="7771" spans="1:7" hidden="1" x14ac:dyDescent="0.25">
      <c r="A7771" s="345" t="s">
        <v>3808</v>
      </c>
      <c r="B7771" s="345" t="s">
        <v>296</v>
      </c>
      <c r="C7771" s="346" t="s">
        <v>104</v>
      </c>
      <c r="D7771" s="347">
        <v>30000</v>
      </c>
      <c r="E7771" s="503">
        <v>0</v>
      </c>
      <c r="F7771" s="499"/>
      <c r="G7771" s="347">
        <v>0</v>
      </c>
    </row>
    <row r="7772" spans="1:7" hidden="1" x14ac:dyDescent="0.25">
      <c r="A7772" s="330" t="s">
        <v>349</v>
      </c>
      <c r="B7772" s="330" t="s">
        <v>385</v>
      </c>
      <c r="C7772" s="331" t="s">
        <v>386</v>
      </c>
      <c r="D7772" s="332">
        <v>54000</v>
      </c>
      <c r="E7772" s="504">
        <v>25550</v>
      </c>
      <c r="F7772" s="499"/>
      <c r="G7772" s="332">
        <v>47.314814814814817</v>
      </c>
    </row>
    <row r="7773" spans="1:7" hidden="1" x14ac:dyDescent="0.25">
      <c r="A7773" s="333" t="s">
        <v>349</v>
      </c>
      <c r="B7773" s="333" t="s">
        <v>65</v>
      </c>
      <c r="C7773" s="334" t="s">
        <v>3270</v>
      </c>
      <c r="D7773" s="335">
        <v>54000</v>
      </c>
      <c r="E7773" s="505">
        <v>25550</v>
      </c>
      <c r="F7773" s="499"/>
      <c r="G7773" s="335">
        <v>47.314814814814817</v>
      </c>
    </row>
    <row r="7774" spans="1:7" hidden="1" x14ac:dyDescent="0.25">
      <c r="A7774" s="336" t="s">
        <v>352</v>
      </c>
      <c r="B7774" s="336" t="s">
        <v>411</v>
      </c>
      <c r="C7774" s="337" t="s">
        <v>412</v>
      </c>
      <c r="D7774" s="338">
        <v>6000</v>
      </c>
      <c r="E7774" s="498">
        <v>1250</v>
      </c>
      <c r="F7774" s="499"/>
      <c r="G7774" s="338">
        <v>20.833333333333332</v>
      </c>
    </row>
    <row r="7775" spans="1:7" hidden="1" x14ac:dyDescent="0.25">
      <c r="A7775" s="339" t="s">
        <v>324</v>
      </c>
      <c r="B7775" s="339" t="s">
        <v>354</v>
      </c>
      <c r="C7775" s="340" t="s">
        <v>24</v>
      </c>
      <c r="D7775" s="341">
        <v>6000</v>
      </c>
      <c r="E7775" s="506">
        <v>1250</v>
      </c>
      <c r="F7775" s="499"/>
      <c r="G7775" s="341">
        <v>20.833333333333332</v>
      </c>
    </row>
    <row r="7776" spans="1:7" hidden="1" x14ac:dyDescent="0.25">
      <c r="A7776" s="342" t="s">
        <v>324</v>
      </c>
      <c r="B7776" s="342" t="s">
        <v>366</v>
      </c>
      <c r="C7776" s="343" t="s">
        <v>38</v>
      </c>
      <c r="D7776" s="344">
        <v>6000</v>
      </c>
      <c r="E7776" s="502">
        <v>1250</v>
      </c>
      <c r="F7776" s="499"/>
      <c r="G7776" s="344">
        <v>20.833333333333332</v>
      </c>
    </row>
    <row r="7777" spans="1:7" hidden="1" x14ac:dyDescent="0.25">
      <c r="A7777" s="342" t="s">
        <v>324</v>
      </c>
      <c r="B7777" s="342" t="s">
        <v>429</v>
      </c>
      <c r="C7777" s="343" t="s">
        <v>110</v>
      </c>
      <c r="D7777" s="344">
        <v>0</v>
      </c>
      <c r="E7777" s="502">
        <v>1250</v>
      </c>
      <c r="F7777" s="499"/>
      <c r="G7777" s="344">
        <v>0</v>
      </c>
    </row>
    <row r="7778" spans="1:7" hidden="1" x14ac:dyDescent="0.25">
      <c r="A7778" s="345" t="s">
        <v>3809</v>
      </c>
      <c r="B7778" s="345" t="s">
        <v>439</v>
      </c>
      <c r="C7778" s="346" t="s">
        <v>100</v>
      </c>
      <c r="D7778" s="347">
        <v>0</v>
      </c>
      <c r="E7778" s="503">
        <v>1250</v>
      </c>
      <c r="F7778" s="499"/>
      <c r="G7778" s="347">
        <v>0</v>
      </c>
    </row>
    <row r="7779" spans="1:7" hidden="1" x14ac:dyDescent="0.25">
      <c r="A7779" s="342" t="s">
        <v>324</v>
      </c>
      <c r="B7779" s="342" t="s">
        <v>401</v>
      </c>
      <c r="C7779" s="343" t="s">
        <v>104</v>
      </c>
      <c r="D7779" s="344">
        <v>6000</v>
      </c>
      <c r="E7779" s="502">
        <v>0</v>
      </c>
      <c r="F7779" s="499"/>
      <c r="G7779" s="344">
        <v>0</v>
      </c>
    </row>
    <row r="7780" spans="1:7" hidden="1" x14ac:dyDescent="0.25">
      <c r="A7780" s="345" t="s">
        <v>3810</v>
      </c>
      <c r="B7780" s="345" t="s">
        <v>296</v>
      </c>
      <c r="C7780" s="346" t="s">
        <v>104</v>
      </c>
      <c r="D7780" s="347">
        <v>6000</v>
      </c>
      <c r="E7780" s="503">
        <v>0</v>
      </c>
      <c r="F7780" s="499"/>
      <c r="G7780" s="347">
        <v>0</v>
      </c>
    </row>
    <row r="7781" spans="1:7" hidden="1" x14ac:dyDescent="0.25">
      <c r="A7781" s="336" t="s">
        <v>352</v>
      </c>
      <c r="B7781" s="336" t="s">
        <v>498</v>
      </c>
      <c r="C7781" s="337" t="s">
        <v>499</v>
      </c>
      <c r="D7781" s="338">
        <v>0</v>
      </c>
      <c r="E7781" s="498">
        <v>0</v>
      </c>
      <c r="F7781" s="499"/>
      <c r="G7781" s="338">
        <v>0</v>
      </c>
    </row>
    <row r="7782" spans="1:7" hidden="1" x14ac:dyDescent="0.25">
      <c r="A7782" s="339" t="s">
        <v>324</v>
      </c>
      <c r="B7782" s="339" t="s">
        <v>354</v>
      </c>
      <c r="C7782" s="340" t="s">
        <v>24</v>
      </c>
      <c r="D7782" s="341">
        <v>0</v>
      </c>
      <c r="E7782" s="506">
        <v>0</v>
      </c>
      <c r="F7782" s="499"/>
      <c r="G7782" s="341">
        <v>0</v>
      </c>
    </row>
    <row r="7783" spans="1:7" hidden="1" x14ac:dyDescent="0.25">
      <c r="A7783" s="342" t="s">
        <v>324</v>
      </c>
      <c r="B7783" s="342" t="s">
        <v>366</v>
      </c>
      <c r="C7783" s="343" t="s">
        <v>38</v>
      </c>
      <c r="D7783" s="344">
        <v>0</v>
      </c>
      <c r="E7783" s="502">
        <v>0</v>
      </c>
      <c r="F7783" s="499"/>
      <c r="G7783" s="344">
        <v>0</v>
      </c>
    </row>
    <row r="7784" spans="1:7" hidden="1" x14ac:dyDescent="0.25">
      <c r="A7784" s="342" t="s">
        <v>324</v>
      </c>
      <c r="B7784" s="342" t="s">
        <v>419</v>
      </c>
      <c r="C7784" s="343" t="s">
        <v>108</v>
      </c>
      <c r="D7784" s="344">
        <v>0</v>
      </c>
      <c r="E7784" s="502">
        <v>0</v>
      </c>
      <c r="F7784" s="499"/>
      <c r="G7784" s="344">
        <v>0</v>
      </c>
    </row>
    <row r="7785" spans="1:7" hidden="1" x14ac:dyDescent="0.25">
      <c r="A7785" s="345" t="s">
        <v>3811</v>
      </c>
      <c r="B7785" s="345" t="s">
        <v>316</v>
      </c>
      <c r="C7785" s="346" t="s">
        <v>421</v>
      </c>
      <c r="D7785" s="347">
        <v>0</v>
      </c>
      <c r="E7785" s="503">
        <v>0</v>
      </c>
      <c r="F7785" s="499"/>
      <c r="G7785" s="347">
        <v>0</v>
      </c>
    </row>
    <row r="7786" spans="1:7" hidden="1" x14ac:dyDescent="0.25">
      <c r="A7786" s="342" t="s">
        <v>324</v>
      </c>
      <c r="B7786" s="342" t="s">
        <v>429</v>
      </c>
      <c r="C7786" s="343" t="s">
        <v>110</v>
      </c>
      <c r="D7786" s="344">
        <v>0</v>
      </c>
      <c r="E7786" s="502">
        <v>0</v>
      </c>
      <c r="F7786" s="499"/>
      <c r="G7786" s="344">
        <v>0</v>
      </c>
    </row>
    <row r="7787" spans="1:7" hidden="1" x14ac:dyDescent="0.25">
      <c r="A7787" s="345" t="s">
        <v>3812</v>
      </c>
      <c r="B7787" s="345" t="s">
        <v>436</v>
      </c>
      <c r="C7787" s="346" t="s">
        <v>98</v>
      </c>
      <c r="D7787" s="347">
        <v>0</v>
      </c>
      <c r="E7787" s="503">
        <v>0</v>
      </c>
      <c r="F7787" s="499"/>
      <c r="G7787" s="347">
        <v>0</v>
      </c>
    </row>
    <row r="7788" spans="1:7" hidden="1" x14ac:dyDescent="0.25">
      <c r="A7788" s="342" t="s">
        <v>324</v>
      </c>
      <c r="B7788" s="342" t="s">
        <v>401</v>
      </c>
      <c r="C7788" s="343" t="s">
        <v>104</v>
      </c>
      <c r="D7788" s="344">
        <v>0</v>
      </c>
      <c r="E7788" s="502">
        <v>0</v>
      </c>
      <c r="F7788" s="499"/>
      <c r="G7788" s="344">
        <v>0</v>
      </c>
    </row>
    <row r="7789" spans="1:7" hidden="1" x14ac:dyDescent="0.25">
      <c r="A7789" s="345" t="s">
        <v>3813</v>
      </c>
      <c r="B7789" s="345" t="s">
        <v>296</v>
      </c>
      <c r="C7789" s="346" t="s">
        <v>104</v>
      </c>
      <c r="D7789" s="347">
        <v>0</v>
      </c>
      <c r="E7789" s="503">
        <v>0</v>
      </c>
      <c r="F7789" s="499"/>
      <c r="G7789" s="347">
        <v>0</v>
      </c>
    </row>
    <row r="7790" spans="1:7" hidden="1" x14ac:dyDescent="0.25">
      <c r="A7790" s="336" t="s">
        <v>352</v>
      </c>
      <c r="B7790" s="336" t="s">
        <v>541</v>
      </c>
      <c r="C7790" s="337" t="s">
        <v>542</v>
      </c>
      <c r="D7790" s="338">
        <v>0</v>
      </c>
      <c r="E7790" s="498">
        <v>0</v>
      </c>
      <c r="F7790" s="499"/>
      <c r="G7790" s="338">
        <v>0</v>
      </c>
    </row>
    <row r="7791" spans="1:7" hidden="1" x14ac:dyDescent="0.25">
      <c r="A7791" s="339" t="s">
        <v>324</v>
      </c>
      <c r="B7791" s="339" t="s">
        <v>354</v>
      </c>
      <c r="C7791" s="340" t="s">
        <v>24</v>
      </c>
      <c r="D7791" s="341">
        <v>0</v>
      </c>
      <c r="E7791" s="506">
        <v>0</v>
      </c>
      <c r="F7791" s="499"/>
      <c r="G7791" s="341">
        <v>0</v>
      </c>
    </row>
    <row r="7792" spans="1:7" hidden="1" x14ac:dyDescent="0.25">
      <c r="A7792" s="342" t="s">
        <v>324</v>
      </c>
      <c r="B7792" s="342" t="s">
        <v>366</v>
      </c>
      <c r="C7792" s="343" t="s">
        <v>38</v>
      </c>
      <c r="D7792" s="344">
        <v>0</v>
      </c>
      <c r="E7792" s="502">
        <v>0</v>
      </c>
      <c r="F7792" s="499"/>
      <c r="G7792" s="344">
        <v>0</v>
      </c>
    </row>
    <row r="7793" spans="1:7" hidden="1" x14ac:dyDescent="0.25">
      <c r="A7793" s="342" t="s">
        <v>324</v>
      </c>
      <c r="B7793" s="342" t="s">
        <v>367</v>
      </c>
      <c r="C7793" s="343" t="s">
        <v>138</v>
      </c>
      <c r="D7793" s="344">
        <v>0</v>
      </c>
      <c r="E7793" s="502">
        <v>0</v>
      </c>
      <c r="F7793" s="499"/>
      <c r="G7793" s="344">
        <v>0</v>
      </c>
    </row>
    <row r="7794" spans="1:7" hidden="1" x14ac:dyDescent="0.25">
      <c r="A7794" s="345" t="s">
        <v>3814</v>
      </c>
      <c r="B7794" s="345" t="s">
        <v>300</v>
      </c>
      <c r="C7794" s="346" t="s">
        <v>87</v>
      </c>
      <c r="D7794" s="347">
        <v>0</v>
      </c>
      <c r="E7794" s="503">
        <v>0</v>
      </c>
      <c r="F7794" s="499"/>
      <c r="G7794" s="347">
        <v>0</v>
      </c>
    </row>
    <row r="7795" spans="1:7" hidden="1" x14ac:dyDescent="0.25">
      <c r="A7795" s="342" t="s">
        <v>324</v>
      </c>
      <c r="B7795" s="342" t="s">
        <v>429</v>
      </c>
      <c r="C7795" s="343" t="s">
        <v>110</v>
      </c>
      <c r="D7795" s="344">
        <v>0</v>
      </c>
      <c r="E7795" s="502">
        <v>0</v>
      </c>
      <c r="F7795" s="499"/>
      <c r="G7795" s="344">
        <v>0</v>
      </c>
    </row>
    <row r="7796" spans="1:7" hidden="1" x14ac:dyDescent="0.25">
      <c r="A7796" s="345" t="s">
        <v>3815</v>
      </c>
      <c r="B7796" s="345" t="s">
        <v>431</v>
      </c>
      <c r="C7796" s="346" t="s">
        <v>160</v>
      </c>
      <c r="D7796" s="347">
        <v>0</v>
      </c>
      <c r="E7796" s="503">
        <v>0</v>
      </c>
      <c r="F7796" s="499"/>
      <c r="G7796" s="347">
        <v>0</v>
      </c>
    </row>
    <row r="7797" spans="1:7" hidden="1" x14ac:dyDescent="0.25">
      <c r="A7797" s="336" t="s">
        <v>352</v>
      </c>
      <c r="B7797" s="336" t="s">
        <v>634</v>
      </c>
      <c r="C7797" s="337" t="s">
        <v>635</v>
      </c>
      <c r="D7797" s="338">
        <v>8000</v>
      </c>
      <c r="E7797" s="498">
        <v>7000</v>
      </c>
      <c r="F7797" s="499"/>
      <c r="G7797" s="338">
        <v>87.5</v>
      </c>
    </row>
    <row r="7798" spans="1:7" hidden="1" x14ac:dyDescent="0.25">
      <c r="A7798" s="339" t="s">
        <v>324</v>
      </c>
      <c r="B7798" s="339" t="s">
        <v>354</v>
      </c>
      <c r="C7798" s="340" t="s">
        <v>24</v>
      </c>
      <c r="D7798" s="341">
        <v>8000</v>
      </c>
      <c r="E7798" s="506">
        <v>7000</v>
      </c>
      <c r="F7798" s="499"/>
      <c r="G7798" s="341">
        <v>87.5</v>
      </c>
    </row>
    <row r="7799" spans="1:7" hidden="1" x14ac:dyDescent="0.25">
      <c r="A7799" s="342" t="s">
        <v>324</v>
      </c>
      <c r="B7799" s="342" t="s">
        <v>366</v>
      </c>
      <c r="C7799" s="343" t="s">
        <v>38</v>
      </c>
      <c r="D7799" s="344">
        <v>8000</v>
      </c>
      <c r="E7799" s="502">
        <v>7000</v>
      </c>
      <c r="F7799" s="499"/>
      <c r="G7799" s="344">
        <v>87.5</v>
      </c>
    </row>
    <row r="7800" spans="1:7" hidden="1" x14ac:dyDescent="0.25">
      <c r="A7800" s="342" t="s">
        <v>324</v>
      </c>
      <c r="B7800" s="342" t="s">
        <v>367</v>
      </c>
      <c r="C7800" s="343" t="s">
        <v>138</v>
      </c>
      <c r="D7800" s="344">
        <v>1000</v>
      </c>
      <c r="E7800" s="502">
        <v>0</v>
      </c>
      <c r="F7800" s="499"/>
      <c r="G7800" s="344">
        <v>0</v>
      </c>
    </row>
    <row r="7801" spans="1:7" hidden="1" x14ac:dyDescent="0.25">
      <c r="A7801" s="345" t="s">
        <v>3816</v>
      </c>
      <c r="B7801" s="345" t="s">
        <v>300</v>
      </c>
      <c r="C7801" s="346" t="s">
        <v>87</v>
      </c>
      <c r="D7801" s="347">
        <v>700</v>
      </c>
      <c r="E7801" s="503">
        <v>0</v>
      </c>
      <c r="F7801" s="499"/>
      <c r="G7801" s="347">
        <v>0</v>
      </c>
    </row>
    <row r="7802" spans="1:7" hidden="1" x14ac:dyDescent="0.25">
      <c r="A7802" s="345" t="s">
        <v>3817</v>
      </c>
      <c r="B7802" s="345" t="s">
        <v>417</v>
      </c>
      <c r="C7802" s="346" t="s">
        <v>418</v>
      </c>
      <c r="D7802" s="347">
        <v>300</v>
      </c>
      <c r="E7802" s="503">
        <v>0</v>
      </c>
      <c r="F7802" s="499"/>
      <c r="G7802" s="347">
        <v>0</v>
      </c>
    </row>
    <row r="7803" spans="1:7" hidden="1" x14ac:dyDescent="0.25">
      <c r="A7803" s="342" t="s">
        <v>324</v>
      </c>
      <c r="B7803" s="342" t="s">
        <v>401</v>
      </c>
      <c r="C7803" s="343" t="s">
        <v>104</v>
      </c>
      <c r="D7803" s="344">
        <v>7000</v>
      </c>
      <c r="E7803" s="502">
        <v>7000</v>
      </c>
      <c r="F7803" s="499"/>
      <c r="G7803" s="344">
        <v>100</v>
      </c>
    </row>
    <row r="7804" spans="1:7" hidden="1" x14ac:dyDescent="0.25">
      <c r="A7804" s="345" t="s">
        <v>3818</v>
      </c>
      <c r="B7804" s="345" t="s">
        <v>296</v>
      </c>
      <c r="C7804" s="346" t="s">
        <v>104</v>
      </c>
      <c r="D7804" s="347">
        <v>7000</v>
      </c>
      <c r="E7804" s="503">
        <v>7000</v>
      </c>
      <c r="F7804" s="499"/>
      <c r="G7804" s="347">
        <v>100</v>
      </c>
    </row>
    <row r="7805" spans="1:7" hidden="1" x14ac:dyDescent="0.25">
      <c r="A7805" s="336" t="s">
        <v>352</v>
      </c>
      <c r="B7805" s="336" t="s">
        <v>773</v>
      </c>
      <c r="C7805" s="337" t="s">
        <v>774</v>
      </c>
      <c r="D7805" s="338">
        <v>25000</v>
      </c>
      <c r="E7805" s="498">
        <v>0</v>
      </c>
      <c r="F7805" s="499"/>
      <c r="G7805" s="338">
        <v>0</v>
      </c>
    </row>
    <row r="7806" spans="1:7" hidden="1" x14ac:dyDescent="0.25">
      <c r="A7806" s="339" t="s">
        <v>324</v>
      </c>
      <c r="B7806" s="339" t="s">
        <v>354</v>
      </c>
      <c r="C7806" s="340" t="s">
        <v>24</v>
      </c>
      <c r="D7806" s="341">
        <v>25000</v>
      </c>
      <c r="E7806" s="506">
        <v>0</v>
      </c>
      <c r="F7806" s="499"/>
      <c r="G7806" s="341">
        <v>0</v>
      </c>
    </row>
    <row r="7807" spans="1:7" hidden="1" x14ac:dyDescent="0.25">
      <c r="A7807" s="342" t="s">
        <v>324</v>
      </c>
      <c r="B7807" s="342" t="s">
        <v>366</v>
      </c>
      <c r="C7807" s="343" t="s">
        <v>38</v>
      </c>
      <c r="D7807" s="344">
        <v>25000</v>
      </c>
      <c r="E7807" s="502">
        <v>0</v>
      </c>
      <c r="F7807" s="499"/>
      <c r="G7807" s="344">
        <v>0</v>
      </c>
    </row>
    <row r="7808" spans="1:7" hidden="1" x14ac:dyDescent="0.25">
      <c r="A7808" s="342" t="s">
        <v>324</v>
      </c>
      <c r="B7808" s="342" t="s">
        <v>419</v>
      </c>
      <c r="C7808" s="343" t="s">
        <v>108</v>
      </c>
      <c r="D7808" s="344">
        <v>5000</v>
      </c>
      <c r="E7808" s="502">
        <v>0</v>
      </c>
      <c r="F7808" s="499"/>
      <c r="G7808" s="344">
        <v>0</v>
      </c>
    </row>
    <row r="7809" spans="1:7" hidden="1" x14ac:dyDescent="0.25">
      <c r="A7809" s="345" t="s">
        <v>3819</v>
      </c>
      <c r="B7809" s="345" t="s">
        <v>316</v>
      </c>
      <c r="C7809" s="346" t="s">
        <v>421</v>
      </c>
      <c r="D7809" s="347">
        <v>5000</v>
      </c>
      <c r="E7809" s="503">
        <v>0</v>
      </c>
      <c r="F7809" s="499"/>
      <c r="G7809" s="347">
        <v>0</v>
      </c>
    </row>
    <row r="7810" spans="1:7" hidden="1" x14ac:dyDescent="0.25">
      <c r="A7810" s="342" t="s">
        <v>324</v>
      </c>
      <c r="B7810" s="342" t="s">
        <v>429</v>
      </c>
      <c r="C7810" s="343" t="s">
        <v>110</v>
      </c>
      <c r="D7810" s="344">
        <v>10000</v>
      </c>
      <c r="E7810" s="502">
        <v>0</v>
      </c>
      <c r="F7810" s="499"/>
      <c r="G7810" s="344">
        <v>0</v>
      </c>
    </row>
    <row r="7811" spans="1:7" hidden="1" x14ac:dyDescent="0.25">
      <c r="A7811" s="345" t="s">
        <v>3820</v>
      </c>
      <c r="B7811" s="345" t="s">
        <v>436</v>
      </c>
      <c r="C7811" s="346" t="s">
        <v>98</v>
      </c>
      <c r="D7811" s="347">
        <v>10000</v>
      </c>
      <c r="E7811" s="503">
        <v>0</v>
      </c>
      <c r="F7811" s="499"/>
      <c r="G7811" s="347">
        <v>0</v>
      </c>
    </row>
    <row r="7812" spans="1:7" hidden="1" x14ac:dyDescent="0.25">
      <c r="A7812" s="342" t="s">
        <v>324</v>
      </c>
      <c r="B7812" s="342" t="s">
        <v>401</v>
      </c>
      <c r="C7812" s="343" t="s">
        <v>104</v>
      </c>
      <c r="D7812" s="344">
        <v>10000</v>
      </c>
      <c r="E7812" s="502">
        <v>0</v>
      </c>
      <c r="F7812" s="499"/>
      <c r="G7812" s="344">
        <v>0</v>
      </c>
    </row>
    <row r="7813" spans="1:7" hidden="1" x14ac:dyDescent="0.25">
      <c r="A7813" s="345" t="s">
        <v>3821</v>
      </c>
      <c r="B7813" s="345" t="s">
        <v>294</v>
      </c>
      <c r="C7813" s="346" t="s">
        <v>101</v>
      </c>
      <c r="D7813" s="347">
        <v>10000</v>
      </c>
      <c r="E7813" s="503">
        <v>0</v>
      </c>
      <c r="F7813" s="499"/>
      <c r="G7813" s="347">
        <v>0</v>
      </c>
    </row>
    <row r="7814" spans="1:7" hidden="1" x14ac:dyDescent="0.25">
      <c r="A7814" s="336" t="s">
        <v>352</v>
      </c>
      <c r="B7814" s="336" t="s">
        <v>795</v>
      </c>
      <c r="C7814" s="337" t="s">
        <v>796</v>
      </c>
      <c r="D7814" s="338">
        <v>15000</v>
      </c>
      <c r="E7814" s="498">
        <v>2000</v>
      </c>
      <c r="F7814" s="499"/>
      <c r="G7814" s="338">
        <v>13.333333333333334</v>
      </c>
    </row>
    <row r="7815" spans="1:7" hidden="1" x14ac:dyDescent="0.25">
      <c r="A7815" s="339" t="s">
        <v>324</v>
      </c>
      <c r="B7815" s="339" t="s">
        <v>354</v>
      </c>
      <c r="C7815" s="340" t="s">
        <v>24</v>
      </c>
      <c r="D7815" s="341">
        <v>15000</v>
      </c>
      <c r="E7815" s="506">
        <v>2000</v>
      </c>
      <c r="F7815" s="499"/>
      <c r="G7815" s="341">
        <v>13.333333333333334</v>
      </c>
    </row>
    <row r="7816" spans="1:7" hidden="1" x14ac:dyDescent="0.25">
      <c r="A7816" s="342" t="s">
        <v>324</v>
      </c>
      <c r="B7816" s="342" t="s">
        <v>355</v>
      </c>
      <c r="C7816" s="343" t="s">
        <v>25</v>
      </c>
      <c r="D7816" s="344">
        <v>5000</v>
      </c>
      <c r="E7816" s="502">
        <v>2000</v>
      </c>
      <c r="F7816" s="499"/>
      <c r="G7816" s="344">
        <v>40</v>
      </c>
    </row>
    <row r="7817" spans="1:7" hidden="1" x14ac:dyDescent="0.25">
      <c r="A7817" s="342" t="s">
        <v>324</v>
      </c>
      <c r="B7817" s="342" t="s">
        <v>361</v>
      </c>
      <c r="C7817" s="343" t="s">
        <v>135</v>
      </c>
      <c r="D7817" s="344">
        <v>5000</v>
      </c>
      <c r="E7817" s="502">
        <v>2000</v>
      </c>
      <c r="F7817" s="499"/>
      <c r="G7817" s="344">
        <v>40</v>
      </c>
    </row>
    <row r="7818" spans="1:7" hidden="1" x14ac:dyDescent="0.25">
      <c r="A7818" s="345" t="s">
        <v>3822</v>
      </c>
      <c r="B7818" s="345" t="s">
        <v>298</v>
      </c>
      <c r="C7818" s="346" t="s">
        <v>135</v>
      </c>
      <c r="D7818" s="347">
        <v>5000</v>
      </c>
      <c r="E7818" s="503">
        <v>2000</v>
      </c>
      <c r="F7818" s="499"/>
      <c r="G7818" s="347">
        <v>40</v>
      </c>
    </row>
    <row r="7819" spans="1:7" hidden="1" x14ac:dyDescent="0.25">
      <c r="A7819" s="342" t="s">
        <v>324</v>
      </c>
      <c r="B7819" s="342" t="s">
        <v>366</v>
      </c>
      <c r="C7819" s="343" t="s">
        <v>38</v>
      </c>
      <c r="D7819" s="344">
        <v>10000</v>
      </c>
      <c r="E7819" s="502">
        <v>0</v>
      </c>
      <c r="F7819" s="499"/>
      <c r="G7819" s="344">
        <v>0</v>
      </c>
    </row>
    <row r="7820" spans="1:7" hidden="1" x14ac:dyDescent="0.25">
      <c r="A7820" s="342" t="s">
        <v>324</v>
      </c>
      <c r="B7820" s="342" t="s">
        <v>367</v>
      </c>
      <c r="C7820" s="343" t="s">
        <v>138</v>
      </c>
      <c r="D7820" s="344">
        <v>5000</v>
      </c>
      <c r="E7820" s="502">
        <v>0</v>
      </c>
      <c r="F7820" s="499"/>
      <c r="G7820" s="344">
        <v>0</v>
      </c>
    </row>
    <row r="7821" spans="1:7" hidden="1" x14ac:dyDescent="0.25">
      <c r="A7821" s="345" t="s">
        <v>3823</v>
      </c>
      <c r="B7821" s="345" t="s">
        <v>300</v>
      </c>
      <c r="C7821" s="346" t="s">
        <v>87</v>
      </c>
      <c r="D7821" s="347">
        <v>5000</v>
      </c>
      <c r="E7821" s="503">
        <v>0</v>
      </c>
      <c r="F7821" s="499"/>
      <c r="G7821" s="347">
        <v>0</v>
      </c>
    </row>
    <row r="7822" spans="1:7" hidden="1" x14ac:dyDescent="0.25">
      <c r="A7822" s="342" t="s">
        <v>324</v>
      </c>
      <c r="B7822" s="342" t="s">
        <v>419</v>
      </c>
      <c r="C7822" s="343" t="s">
        <v>108</v>
      </c>
      <c r="D7822" s="344">
        <v>5000</v>
      </c>
      <c r="E7822" s="502">
        <v>0</v>
      </c>
      <c r="F7822" s="499"/>
      <c r="G7822" s="344">
        <v>0</v>
      </c>
    </row>
    <row r="7823" spans="1:7" hidden="1" x14ac:dyDescent="0.25">
      <c r="A7823" s="345" t="s">
        <v>3824</v>
      </c>
      <c r="B7823" s="345" t="s">
        <v>317</v>
      </c>
      <c r="C7823" s="346" t="s">
        <v>193</v>
      </c>
      <c r="D7823" s="347">
        <v>5000</v>
      </c>
      <c r="E7823" s="503">
        <v>0</v>
      </c>
      <c r="F7823" s="499"/>
      <c r="G7823" s="347">
        <v>0</v>
      </c>
    </row>
    <row r="7824" spans="1:7" hidden="1" x14ac:dyDescent="0.25">
      <c r="A7824" s="336" t="s">
        <v>352</v>
      </c>
      <c r="B7824" s="336" t="s">
        <v>918</v>
      </c>
      <c r="C7824" s="337" t="s">
        <v>919</v>
      </c>
      <c r="D7824" s="338">
        <v>0</v>
      </c>
      <c r="E7824" s="498">
        <v>15300</v>
      </c>
      <c r="F7824" s="499"/>
      <c r="G7824" s="338">
        <v>0</v>
      </c>
    </row>
    <row r="7825" spans="1:7" hidden="1" x14ac:dyDescent="0.25">
      <c r="A7825" s="339" t="s">
        <v>324</v>
      </c>
      <c r="B7825" s="339" t="s">
        <v>354</v>
      </c>
      <c r="C7825" s="340" t="s">
        <v>24</v>
      </c>
      <c r="D7825" s="341">
        <v>0</v>
      </c>
      <c r="E7825" s="506">
        <v>15300</v>
      </c>
      <c r="F7825" s="499"/>
      <c r="G7825" s="341">
        <v>0</v>
      </c>
    </row>
    <row r="7826" spans="1:7" hidden="1" x14ac:dyDescent="0.25">
      <c r="A7826" s="342" t="s">
        <v>324</v>
      </c>
      <c r="B7826" s="342" t="s">
        <v>366</v>
      </c>
      <c r="C7826" s="343" t="s">
        <v>38</v>
      </c>
      <c r="D7826" s="344">
        <v>0</v>
      </c>
      <c r="E7826" s="502">
        <v>15300</v>
      </c>
      <c r="F7826" s="499"/>
      <c r="G7826" s="344">
        <v>0</v>
      </c>
    </row>
    <row r="7827" spans="1:7" hidden="1" x14ac:dyDescent="0.25">
      <c r="A7827" s="342" t="s">
        <v>324</v>
      </c>
      <c r="B7827" s="342" t="s">
        <v>401</v>
      </c>
      <c r="C7827" s="343" t="s">
        <v>104</v>
      </c>
      <c r="D7827" s="344">
        <v>0</v>
      </c>
      <c r="E7827" s="502">
        <v>15300</v>
      </c>
      <c r="F7827" s="499"/>
      <c r="G7827" s="344">
        <v>0</v>
      </c>
    </row>
    <row r="7828" spans="1:7" hidden="1" x14ac:dyDescent="0.25">
      <c r="A7828" s="345" t="s">
        <v>3825</v>
      </c>
      <c r="B7828" s="345" t="s">
        <v>296</v>
      </c>
      <c r="C7828" s="346" t="s">
        <v>104</v>
      </c>
      <c r="D7828" s="347">
        <v>0</v>
      </c>
      <c r="E7828" s="503">
        <v>15300</v>
      </c>
      <c r="F7828" s="499"/>
      <c r="G7828" s="347">
        <v>0</v>
      </c>
    </row>
    <row r="7829" spans="1:7" hidden="1" x14ac:dyDescent="0.25">
      <c r="A7829" s="330" t="s">
        <v>349</v>
      </c>
      <c r="B7829" s="330" t="s">
        <v>272</v>
      </c>
      <c r="C7829" s="331" t="s">
        <v>3454</v>
      </c>
      <c r="D7829" s="332">
        <v>0</v>
      </c>
      <c r="E7829" s="504">
        <v>1500.81</v>
      </c>
      <c r="F7829" s="499"/>
      <c r="G7829" s="332">
        <v>0</v>
      </c>
    </row>
    <row r="7830" spans="1:7" hidden="1" x14ac:dyDescent="0.25">
      <c r="A7830" s="333" t="s">
        <v>349</v>
      </c>
      <c r="B7830" s="333" t="s">
        <v>3455</v>
      </c>
      <c r="C7830" s="334" t="s">
        <v>3456</v>
      </c>
      <c r="D7830" s="335">
        <v>0</v>
      </c>
      <c r="E7830" s="505">
        <v>1500.81</v>
      </c>
      <c r="F7830" s="499"/>
      <c r="G7830" s="335">
        <v>0</v>
      </c>
    </row>
    <row r="7831" spans="1:7" hidden="1" x14ac:dyDescent="0.25">
      <c r="A7831" s="336" t="s">
        <v>352</v>
      </c>
      <c r="B7831" s="336" t="s">
        <v>498</v>
      </c>
      <c r="C7831" s="337" t="s">
        <v>499</v>
      </c>
      <c r="D7831" s="338">
        <v>0</v>
      </c>
      <c r="E7831" s="498">
        <v>1500.81</v>
      </c>
      <c r="F7831" s="499"/>
      <c r="G7831" s="338">
        <v>0</v>
      </c>
    </row>
    <row r="7832" spans="1:7" hidden="1" x14ac:dyDescent="0.25">
      <c r="A7832" s="339" t="s">
        <v>324</v>
      </c>
      <c r="B7832" s="339" t="s">
        <v>354</v>
      </c>
      <c r="C7832" s="340" t="s">
        <v>24</v>
      </c>
      <c r="D7832" s="341">
        <v>0</v>
      </c>
      <c r="E7832" s="506">
        <v>1500.81</v>
      </c>
      <c r="F7832" s="499"/>
      <c r="G7832" s="341">
        <v>0</v>
      </c>
    </row>
    <row r="7833" spans="1:7" hidden="1" x14ac:dyDescent="0.25">
      <c r="A7833" s="342" t="s">
        <v>324</v>
      </c>
      <c r="B7833" s="342" t="s">
        <v>366</v>
      </c>
      <c r="C7833" s="343" t="s">
        <v>38</v>
      </c>
      <c r="D7833" s="344">
        <v>0</v>
      </c>
      <c r="E7833" s="502">
        <v>1500.81</v>
      </c>
      <c r="F7833" s="499"/>
      <c r="G7833" s="344">
        <v>0</v>
      </c>
    </row>
    <row r="7834" spans="1:7" hidden="1" x14ac:dyDescent="0.25">
      <c r="A7834" s="342" t="s">
        <v>324</v>
      </c>
      <c r="B7834" s="342" t="s">
        <v>419</v>
      </c>
      <c r="C7834" s="343" t="s">
        <v>108</v>
      </c>
      <c r="D7834" s="344">
        <v>0</v>
      </c>
      <c r="E7834" s="502">
        <v>0</v>
      </c>
      <c r="F7834" s="499"/>
      <c r="G7834" s="344">
        <v>0</v>
      </c>
    </row>
    <row r="7835" spans="1:7" hidden="1" x14ac:dyDescent="0.25">
      <c r="A7835" s="345" t="s">
        <v>3826</v>
      </c>
      <c r="B7835" s="345" t="s">
        <v>316</v>
      </c>
      <c r="C7835" s="346" t="s">
        <v>421</v>
      </c>
      <c r="D7835" s="347">
        <v>0</v>
      </c>
      <c r="E7835" s="503">
        <v>0</v>
      </c>
      <c r="F7835" s="499"/>
      <c r="G7835" s="347">
        <v>0</v>
      </c>
    </row>
    <row r="7836" spans="1:7" hidden="1" x14ac:dyDescent="0.25">
      <c r="A7836" s="342" t="s">
        <v>324</v>
      </c>
      <c r="B7836" s="342" t="s">
        <v>429</v>
      </c>
      <c r="C7836" s="343" t="s">
        <v>110</v>
      </c>
      <c r="D7836" s="344">
        <v>0</v>
      </c>
      <c r="E7836" s="502">
        <v>0</v>
      </c>
      <c r="F7836" s="499"/>
      <c r="G7836" s="344">
        <v>0</v>
      </c>
    </row>
    <row r="7837" spans="1:7" hidden="1" x14ac:dyDescent="0.25">
      <c r="A7837" s="345" t="s">
        <v>3827</v>
      </c>
      <c r="B7837" s="345" t="s">
        <v>436</v>
      </c>
      <c r="C7837" s="346" t="s">
        <v>98</v>
      </c>
      <c r="D7837" s="347">
        <v>0</v>
      </c>
      <c r="E7837" s="503">
        <v>0</v>
      </c>
      <c r="F7837" s="499"/>
      <c r="G7837" s="347">
        <v>0</v>
      </c>
    </row>
    <row r="7838" spans="1:7" hidden="1" x14ac:dyDescent="0.25">
      <c r="A7838" s="342" t="s">
        <v>324</v>
      </c>
      <c r="B7838" s="342" t="s">
        <v>401</v>
      </c>
      <c r="C7838" s="343" t="s">
        <v>104</v>
      </c>
      <c r="D7838" s="344">
        <v>0</v>
      </c>
      <c r="E7838" s="502">
        <v>1500.81</v>
      </c>
      <c r="F7838" s="499"/>
      <c r="G7838" s="344">
        <v>0</v>
      </c>
    </row>
    <row r="7839" spans="1:7" hidden="1" x14ac:dyDescent="0.25">
      <c r="A7839" s="345" t="s">
        <v>3828</v>
      </c>
      <c r="B7839" s="345" t="s">
        <v>296</v>
      </c>
      <c r="C7839" s="346" t="s">
        <v>104</v>
      </c>
      <c r="D7839" s="347">
        <v>0</v>
      </c>
      <c r="E7839" s="503">
        <v>1500.81</v>
      </c>
      <c r="F7839" s="499"/>
      <c r="G7839" s="347">
        <v>0</v>
      </c>
    </row>
    <row r="7840" spans="1:7" hidden="1" x14ac:dyDescent="0.25">
      <c r="A7840" s="327" t="s">
        <v>1254</v>
      </c>
      <c r="B7840" s="327" t="s">
        <v>1695</v>
      </c>
      <c r="C7840" s="328" t="s">
        <v>191</v>
      </c>
      <c r="D7840" s="329">
        <v>11280623.609999999</v>
      </c>
      <c r="E7840" s="507">
        <v>9344469.2899999991</v>
      </c>
      <c r="F7840" s="499"/>
      <c r="G7840" s="329">
        <v>82.836460226510468</v>
      </c>
    </row>
    <row r="7841" spans="1:7" hidden="1" x14ac:dyDescent="0.25">
      <c r="A7841" s="330" t="s">
        <v>349</v>
      </c>
      <c r="B7841" s="330" t="s">
        <v>2770</v>
      </c>
      <c r="C7841" s="331" t="s">
        <v>2771</v>
      </c>
      <c r="D7841" s="332">
        <v>213000</v>
      </c>
      <c r="E7841" s="504">
        <v>0</v>
      </c>
      <c r="F7841" s="499"/>
      <c r="G7841" s="332">
        <v>0</v>
      </c>
    </row>
    <row r="7842" spans="1:7" hidden="1" x14ac:dyDescent="0.25">
      <c r="A7842" s="333" t="s">
        <v>349</v>
      </c>
      <c r="B7842" s="333" t="s">
        <v>63</v>
      </c>
      <c r="C7842" s="334" t="s">
        <v>2776</v>
      </c>
      <c r="D7842" s="335">
        <v>213000</v>
      </c>
      <c r="E7842" s="505">
        <v>0</v>
      </c>
      <c r="F7842" s="499"/>
      <c r="G7842" s="335">
        <v>0</v>
      </c>
    </row>
    <row r="7843" spans="1:7" hidden="1" x14ac:dyDescent="0.25">
      <c r="A7843" s="336" t="s">
        <v>352</v>
      </c>
      <c r="B7843" s="336" t="s">
        <v>399</v>
      </c>
      <c r="C7843" s="337" t="s">
        <v>400</v>
      </c>
      <c r="D7843" s="338">
        <v>0</v>
      </c>
      <c r="E7843" s="498">
        <v>0</v>
      </c>
      <c r="F7843" s="499"/>
      <c r="G7843" s="338">
        <v>0</v>
      </c>
    </row>
    <row r="7844" spans="1:7" hidden="1" x14ac:dyDescent="0.25">
      <c r="A7844" s="339" t="s">
        <v>324</v>
      </c>
      <c r="B7844" s="339" t="s">
        <v>1163</v>
      </c>
      <c r="C7844" s="340" t="s">
        <v>26</v>
      </c>
      <c r="D7844" s="341">
        <v>0</v>
      </c>
      <c r="E7844" s="506">
        <v>0</v>
      </c>
      <c r="F7844" s="499"/>
      <c r="G7844" s="341">
        <v>0</v>
      </c>
    </row>
    <row r="7845" spans="1:7" hidden="1" x14ac:dyDescent="0.25">
      <c r="A7845" s="342" t="s">
        <v>324</v>
      </c>
      <c r="B7845" s="342" t="s">
        <v>1164</v>
      </c>
      <c r="C7845" s="343" t="s">
        <v>1165</v>
      </c>
      <c r="D7845" s="344">
        <v>0</v>
      </c>
      <c r="E7845" s="502">
        <v>0</v>
      </c>
      <c r="F7845" s="499"/>
      <c r="G7845" s="344">
        <v>0</v>
      </c>
    </row>
    <row r="7846" spans="1:7" hidden="1" x14ac:dyDescent="0.25">
      <c r="A7846" s="342" t="s">
        <v>324</v>
      </c>
      <c r="B7846" s="342" t="s">
        <v>2576</v>
      </c>
      <c r="C7846" s="343" t="s">
        <v>171</v>
      </c>
      <c r="D7846" s="344">
        <v>0</v>
      </c>
      <c r="E7846" s="502">
        <v>0</v>
      </c>
      <c r="F7846" s="499"/>
      <c r="G7846" s="344">
        <v>0</v>
      </c>
    </row>
    <row r="7847" spans="1:7" hidden="1" x14ac:dyDescent="0.25">
      <c r="A7847" s="345" t="s">
        <v>3829</v>
      </c>
      <c r="B7847" s="345" t="s">
        <v>308</v>
      </c>
      <c r="C7847" s="346" t="s">
        <v>198</v>
      </c>
      <c r="D7847" s="347">
        <v>0</v>
      </c>
      <c r="E7847" s="503">
        <v>0</v>
      </c>
      <c r="F7847" s="499"/>
      <c r="G7847" s="347">
        <v>0</v>
      </c>
    </row>
    <row r="7848" spans="1:7" hidden="1" x14ac:dyDescent="0.25">
      <c r="A7848" s="342" t="s">
        <v>324</v>
      </c>
      <c r="B7848" s="342" t="s">
        <v>2988</v>
      </c>
      <c r="C7848" s="343" t="s">
        <v>178</v>
      </c>
      <c r="D7848" s="344">
        <v>0</v>
      </c>
      <c r="E7848" s="502">
        <v>0</v>
      </c>
      <c r="F7848" s="499"/>
      <c r="G7848" s="344">
        <v>0</v>
      </c>
    </row>
    <row r="7849" spans="1:7" hidden="1" x14ac:dyDescent="0.25">
      <c r="A7849" s="345" t="s">
        <v>3830</v>
      </c>
      <c r="B7849" s="345" t="s">
        <v>309</v>
      </c>
      <c r="C7849" s="346" t="s">
        <v>2990</v>
      </c>
      <c r="D7849" s="347">
        <v>0</v>
      </c>
      <c r="E7849" s="503">
        <v>0</v>
      </c>
      <c r="F7849" s="499"/>
      <c r="G7849" s="347">
        <v>0</v>
      </c>
    </row>
    <row r="7850" spans="1:7" hidden="1" x14ac:dyDescent="0.25">
      <c r="A7850" s="336" t="s">
        <v>352</v>
      </c>
      <c r="B7850" s="336" t="s">
        <v>591</v>
      </c>
      <c r="C7850" s="337" t="s">
        <v>592</v>
      </c>
      <c r="D7850" s="338">
        <v>0</v>
      </c>
      <c r="E7850" s="498">
        <v>0</v>
      </c>
      <c r="F7850" s="499"/>
      <c r="G7850" s="338">
        <v>0</v>
      </c>
    </row>
    <row r="7851" spans="1:7" hidden="1" x14ac:dyDescent="0.25">
      <c r="A7851" s="339" t="s">
        <v>324</v>
      </c>
      <c r="B7851" s="339" t="s">
        <v>354</v>
      </c>
      <c r="C7851" s="340" t="s">
        <v>24</v>
      </c>
      <c r="D7851" s="341">
        <v>0</v>
      </c>
      <c r="E7851" s="506">
        <v>0</v>
      </c>
      <c r="F7851" s="499"/>
      <c r="G7851" s="341">
        <v>0</v>
      </c>
    </row>
    <row r="7852" spans="1:7" hidden="1" x14ac:dyDescent="0.25">
      <c r="A7852" s="342" t="s">
        <v>324</v>
      </c>
      <c r="B7852" s="342" t="s">
        <v>366</v>
      </c>
      <c r="C7852" s="343" t="s">
        <v>38</v>
      </c>
      <c r="D7852" s="344">
        <v>0</v>
      </c>
      <c r="E7852" s="502">
        <v>0</v>
      </c>
      <c r="F7852" s="499"/>
      <c r="G7852" s="344">
        <v>0</v>
      </c>
    </row>
    <row r="7853" spans="1:7" hidden="1" x14ac:dyDescent="0.25">
      <c r="A7853" s="342" t="s">
        <v>324</v>
      </c>
      <c r="B7853" s="342" t="s">
        <v>429</v>
      </c>
      <c r="C7853" s="343" t="s">
        <v>110</v>
      </c>
      <c r="D7853" s="344">
        <v>0</v>
      </c>
      <c r="E7853" s="502">
        <v>0</v>
      </c>
      <c r="F7853" s="499"/>
      <c r="G7853" s="344">
        <v>0</v>
      </c>
    </row>
    <row r="7854" spans="1:7" hidden="1" x14ac:dyDescent="0.25">
      <c r="A7854" s="345" t="s">
        <v>3831</v>
      </c>
      <c r="B7854" s="345" t="s">
        <v>431</v>
      </c>
      <c r="C7854" s="346" t="s">
        <v>160</v>
      </c>
      <c r="D7854" s="347">
        <v>0</v>
      </c>
      <c r="E7854" s="503">
        <v>0</v>
      </c>
      <c r="F7854" s="499"/>
      <c r="G7854" s="347">
        <v>0</v>
      </c>
    </row>
    <row r="7855" spans="1:7" hidden="1" x14ac:dyDescent="0.25">
      <c r="A7855" s="336" t="s">
        <v>352</v>
      </c>
      <c r="B7855" s="336" t="s">
        <v>1016</v>
      </c>
      <c r="C7855" s="337" t="s">
        <v>1017</v>
      </c>
      <c r="D7855" s="338">
        <v>213000</v>
      </c>
      <c r="E7855" s="498">
        <v>0</v>
      </c>
      <c r="F7855" s="499"/>
      <c r="G7855" s="338">
        <v>0</v>
      </c>
    </row>
    <row r="7856" spans="1:7" hidden="1" x14ac:dyDescent="0.25">
      <c r="A7856" s="339" t="s">
        <v>324</v>
      </c>
      <c r="B7856" s="339" t="s">
        <v>354</v>
      </c>
      <c r="C7856" s="340" t="s">
        <v>24</v>
      </c>
      <c r="D7856" s="341">
        <v>213000</v>
      </c>
      <c r="E7856" s="506">
        <v>0</v>
      </c>
      <c r="F7856" s="499"/>
      <c r="G7856" s="341">
        <v>0</v>
      </c>
    </row>
    <row r="7857" spans="1:7" hidden="1" x14ac:dyDescent="0.25">
      <c r="A7857" s="342" t="s">
        <v>324</v>
      </c>
      <c r="B7857" s="342" t="s">
        <v>366</v>
      </c>
      <c r="C7857" s="343" t="s">
        <v>38</v>
      </c>
      <c r="D7857" s="344">
        <v>213000</v>
      </c>
      <c r="E7857" s="502">
        <v>0</v>
      </c>
      <c r="F7857" s="499"/>
      <c r="G7857" s="344">
        <v>0</v>
      </c>
    </row>
    <row r="7858" spans="1:7" hidden="1" x14ac:dyDescent="0.25">
      <c r="A7858" s="342" t="s">
        <v>324</v>
      </c>
      <c r="B7858" s="342" t="s">
        <v>419</v>
      </c>
      <c r="C7858" s="343" t="s">
        <v>108</v>
      </c>
      <c r="D7858" s="344">
        <v>213000</v>
      </c>
      <c r="E7858" s="502">
        <v>0</v>
      </c>
      <c r="F7858" s="499"/>
      <c r="G7858" s="344">
        <v>0</v>
      </c>
    </row>
    <row r="7859" spans="1:7" hidden="1" x14ac:dyDescent="0.25">
      <c r="A7859" s="345" t="s">
        <v>3832</v>
      </c>
      <c r="B7859" s="345" t="s">
        <v>317</v>
      </c>
      <c r="C7859" s="346" t="s">
        <v>193</v>
      </c>
      <c r="D7859" s="347">
        <v>213000</v>
      </c>
      <c r="E7859" s="503">
        <v>0</v>
      </c>
      <c r="F7859" s="499"/>
      <c r="G7859" s="347">
        <v>0</v>
      </c>
    </row>
    <row r="7860" spans="1:7" hidden="1" x14ac:dyDescent="0.25">
      <c r="A7860" s="330" t="s">
        <v>349</v>
      </c>
      <c r="B7860" s="330" t="s">
        <v>377</v>
      </c>
      <c r="C7860" s="331" t="s">
        <v>378</v>
      </c>
      <c r="D7860" s="332">
        <v>9241732.6099999994</v>
      </c>
      <c r="E7860" s="504">
        <v>7638505.2800000003</v>
      </c>
      <c r="F7860" s="499"/>
      <c r="G7860" s="332">
        <v>82.652307768943345</v>
      </c>
    </row>
    <row r="7861" spans="1:7" hidden="1" x14ac:dyDescent="0.25">
      <c r="A7861" s="333" t="s">
        <v>349</v>
      </c>
      <c r="B7861" s="333" t="s">
        <v>3113</v>
      </c>
      <c r="C7861" s="334" t="s">
        <v>3114</v>
      </c>
      <c r="D7861" s="335">
        <v>820751.53</v>
      </c>
      <c r="E7861" s="505">
        <v>431154.71</v>
      </c>
      <c r="F7861" s="499"/>
      <c r="G7861" s="335">
        <v>52.531697382275972</v>
      </c>
    </row>
    <row r="7862" spans="1:7" hidden="1" x14ac:dyDescent="0.25">
      <c r="A7862" s="336" t="s">
        <v>352</v>
      </c>
      <c r="B7862" s="336" t="s">
        <v>452</v>
      </c>
      <c r="C7862" s="337" t="s">
        <v>453</v>
      </c>
      <c r="D7862" s="338">
        <v>15000</v>
      </c>
      <c r="E7862" s="498">
        <v>12199.93</v>
      </c>
      <c r="F7862" s="499"/>
      <c r="G7862" s="338">
        <v>81.332866666666661</v>
      </c>
    </row>
    <row r="7863" spans="1:7" hidden="1" x14ac:dyDescent="0.25">
      <c r="A7863" s="339" t="s">
        <v>324</v>
      </c>
      <c r="B7863" s="339" t="s">
        <v>354</v>
      </c>
      <c r="C7863" s="340" t="s">
        <v>24</v>
      </c>
      <c r="D7863" s="341">
        <v>15000</v>
      </c>
      <c r="E7863" s="506">
        <v>12199.93</v>
      </c>
      <c r="F7863" s="499"/>
      <c r="G7863" s="341">
        <v>81.332866666666661</v>
      </c>
    </row>
    <row r="7864" spans="1:7" hidden="1" x14ac:dyDescent="0.25">
      <c r="A7864" s="342" t="s">
        <v>324</v>
      </c>
      <c r="B7864" s="342" t="s">
        <v>366</v>
      </c>
      <c r="C7864" s="343" t="s">
        <v>38</v>
      </c>
      <c r="D7864" s="344">
        <v>15000</v>
      </c>
      <c r="E7864" s="502">
        <v>12199.93</v>
      </c>
      <c r="F7864" s="499"/>
      <c r="G7864" s="344">
        <v>81.332866666666661</v>
      </c>
    </row>
    <row r="7865" spans="1:7" hidden="1" x14ac:dyDescent="0.25">
      <c r="A7865" s="342" t="s">
        <v>324</v>
      </c>
      <c r="B7865" s="342" t="s">
        <v>419</v>
      </c>
      <c r="C7865" s="343" t="s">
        <v>108</v>
      </c>
      <c r="D7865" s="344">
        <v>15000</v>
      </c>
      <c r="E7865" s="502">
        <v>12199.93</v>
      </c>
      <c r="F7865" s="499"/>
      <c r="G7865" s="344">
        <v>81.332866666666661</v>
      </c>
    </row>
    <row r="7866" spans="1:7" hidden="1" x14ac:dyDescent="0.25">
      <c r="A7866" s="345" t="s">
        <v>3833</v>
      </c>
      <c r="B7866" s="345" t="s">
        <v>317</v>
      </c>
      <c r="C7866" s="346" t="s">
        <v>193</v>
      </c>
      <c r="D7866" s="347">
        <v>9000</v>
      </c>
      <c r="E7866" s="503">
        <v>11632.88</v>
      </c>
      <c r="F7866" s="499"/>
      <c r="G7866" s="347">
        <v>129.25422222222221</v>
      </c>
    </row>
    <row r="7867" spans="1:7" hidden="1" x14ac:dyDescent="0.25">
      <c r="A7867" s="345" t="s">
        <v>3834</v>
      </c>
      <c r="B7867" s="345" t="s">
        <v>318</v>
      </c>
      <c r="C7867" s="346" t="s">
        <v>425</v>
      </c>
      <c r="D7867" s="347">
        <v>6000</v>
      </c>
      <c r="E7867" s="503">
        <v>567.04999999999995</v>
      </c>
      <c r="F7867" s="499"/>
      <c r="G7867" s="347">
        <v>9.4508333333333336</v>
      </c>
    </row>
    <row r="7868" spans="1:7" hidden="1" x14ac:dyDescent="0.25">
      <c r="A7868" s="336" t="s">
        <v>352</v>
      </c>
      <c r="B7868" s="336" t="s">
        <v>541</v>
      </c>
      <c r="C7868" s="337" t="s">
        <v>542</v>
      </c>
      <c r="D7868" s="338">
        <v>0</v>
      </c>
      <c r="E7868" s="498">
        <v>0</v>
      </c>
      <c r="F7868" s="499"/>
      <c r="G7868" s="338">
        <v>0</v>
      </c>
    </row>
    <row r="7869" spans="1:7" hidden="1" x14ac:dyDescent="0.25">
      <c r="A7869" s="339" t="s">
        <v>324</v>
      </c>
      <c r="B7869" s="339" t="s">
        <v>354</v>
      </c>
      <c r="C7869" s="340" t="s">
        <v>24</v>
      </c>
      <c r="D7869" s="341">
        <v>0</v>
      </c>
      <c r="E7869" s="506">
        <v>0</v>
      </c>
      <c r="F7869" s="499"/>
      <c r="G7869" s="341">
        <v>0</v>
      </c>
    </row>
    <row r="7870" spans="1:7" hidden="1" x14ac:dyDescent="0.25">
      <c r="A7870" s="342" t="s">
        <v>324</v>
      </c>
      <c r="B7870" s="342" t="s">
        <v>366</v>
      </c>
      <c r="C7870" s="343" t="s">
        <v>38</v>
      </c>
      <c r="D7870" s="344">
        <v>0</v>
      </c>
      <c r="E7870" s="502">
        <v>0</v>
      </c>
      <c r="F7870" s="499"/>
      <c r="G7870" s="344">
        <v>0</v>
      </c>
    </row>
    <row r="7871" spans="1:7" hidden="1" x14ac:dyDescent="0.25">
      <c r="A7871" s="342" t="s">
        <v>324</v>
      </c>
      <c r="B7871" s="342" t="s">
        <v>419</v>
      </c>
      <c r="C7871" s="343" t="s">
        <v>108</v>
      </c>
      <c r="D7871" s="344">
        <v>0</v>
      </c>
      <c r="E7871" s="502">
        <v>0</v>
      </c>
      <c r="F7871" s="499"/>
      <c r="G7871" s="344">
        <v>0</v>
      </c>
    </row>
    <row r="7872" spans="1:7" hidden="1" x14ac:dyDescent="0.25">
      <c r="A7872" s="345" t="s">
        <v>3835</v>
      </c>
      <c r="B7872" s="345" t="s">
        <v>317</v>
      </c>
      <c r="C7872" s="346" t="s">
        <v>193</v>
      </c>
      <c r="D7872" s="347">
        <v>0</v>
      </c>
      <c r="E7872" s="503">
        <v>0</v>
      </c>
      <c r="F7872" s="499"/>
      <c r="G7872" s="347">
        <v>0</v>
      </c>
    </row>
    <row r="7873" spans="1:7" hidden="1" x14ac:dyDescent="0.25">
      <c r="A7873" s="336" t="s">
        <v>352</v>
      </c>
      <c r="B7873" s="336" t="s">
        <v>611</v>
      </c>
      <c r="C7873" s="337" t="s">
        <v>612</v>
      </c>
      <c r="D7873" s="338">
        <v>10000</v>
      </c>
      <c r="E7873" s="498">
        <v>327.18</v>
      </c>
      <c r="F7873" s="499"/>
      <c r="G7873" s="338">
        <v>3.2717999999999998</v>
      </c>
    </row>
    <row r="7874" spans="1:7" hidden="1" x14ac:dyDescent="0.25">
      <c r="A7874" s="339" t="s">
        <v>324</v>
      </c>
      <c r="B7874" s="339" t="s">
        <v>354</v>
      </c>
      <c r="C7874" s="340" t="s">
        <v>24</v>
      </c>
      <c r="D7874" s="341">
        <v>10000</v>
      </c>
      <c r="E7874" s="506">
        <v>327.18</v>
      </c>
      <c r="F7874" s="499"/>
      <c r="G7874" s="341">
        <v>3.2717999999999998</v>
      </c>
    </row>
    <row r="7875" spans="1:7" hidden="1" x14ac:dyDescent="0.25">
      <c r="A7875" s="342" t="s">
        <v>324</v>
      </c>
      <c r="B7875" s="342" t="s">
        <v>366</v>
      </c>
      <c r="C7875" s="343" t="s">
        <v>38</v>
      </c>
      <c r="D7875" s="344">
        <v>10000</v>
      </c>
      <c r="E7875" s="502">
        <v>327.18</v>
      </c>
      <c r="F7875" s="499"/>
      <c r="G7875" s="344">
        <v>3.2717999999999998</v>
      </c>
    </row>
    <row r="7876" spans="1:7" hidden="1" x14ac:dyDescent="0.25">
      <c r="A7876" s="342" t="s">
        <v>324</v>
      </c>
      <c r="B7876" s="342" t="s">
        <v>419</v>
      </c>
      <c r="C7876" s="343" t="s">
        <v>108</v>
      </c>
      <c r="D7876" s="344">
        <v>10000</v>
      </c>
      <c r="E7876" s="502">
        <v>327.18</v>
      </c>
      <c r="F7876" s="499"/>
      <c r="G7876" s="344">
        <v>3.2717999999999998</v>
      </c>
    </row>
    <row r="7877" spans="1:7" hidden="1" x14ac:dyDescent="0.25">
      <c r="A7877" s="345" t="s">
        <v>3836</v>
      </c>
      <c r="B7877" s="345" t="s">
        <v>317</v>
      </c>
      <c r="C7877" s="346" t="s">
        <v>193</v>
      </c>
      <c r="D7877" s="347">
        <v>10000</v>
      </c>
      <c r="E7877" s="503">
        <v>327.18</v>
      </c>
      <c r="F7877" s="499"/>
      <c r="G7877" s="347">
        <v>3.2717999999999998</v>
      </c>
    </row>
    <row r="7878" spans="1:7" hidden="1" x14ac:dyDescent="0.25">
      <c r="A7878" s="336" t="s">
        <v>352</v>
      </c>
      <c r="B7878" s="336" t="s">
        <v>691</v>
      </c>
      <c r="C7878" s="337" t="s">
        <v>692</v>
      </c>
      <c r="D7878" s="338">
        <v>5000</v>
      </c>
      <c r="E7878" s="498">
        <v>0</v>
      </c>
      <c r="F7878" s="499"/>
      <c r="G7878" s="338">
        <v>0</v>
      </c>
    </row>
    <row r="7879" spans="1:7" hidden="1" x14ac:dyDescent="0.25">
      <c r="A7879" s="339" t="s">
        <v>324</v>
      </c>
      <c r="B7879" s="339" t="s">
        <v>354</v>
      </c>
      <c r="C7879" s="340" t="s">
        <v>24</v>
      </c>
      <c r="D7879" s="341">
        <v>5000</v>
      </c>
      <c r="E7879" s="506">
        <v>0</v>
      </c>
      <c r="F7879" s="499"/>
      <c r="G7879" s="341">
        <v>0</v>
      </c>
    </row>
    <row r="7880" spans="1:7" hidden="1" x14ac:dyDescent="0.25">
      <c r="A7880" s="342" t="s">
        <v>324</v>
      </c>
      <c r="B7880" s="342" t="s">
        <v>366</v>
      </c>
      <c r="C7880" s="343" t="s">
        <v>38</v>
      </c>
      <c r="D7880" s="344">
        <v>5000</v>
      </c>
      <c r="E7880" s="502">
        <v>0</v>
      </c>
      <c r="F7880" s="499"/>
      <c r="G7880" s="344">
        <v>0</v>
      </c>
    </row>
    <row r="7881" spans="1:7" hidden="1" x14ac:dyDescent="0.25">
      <c r="A7881" s="342" t="s">
        <v>324</v>
      </c>
      <c r="B7881" s="342" t="s">
        <v>419</v>
      </c>
      <c r="C7881" s="343" t="s">
        <v>108</v>
      </c>
      <c r="D7881" s="344">
        <v>5000</v>
      </c>
      <c r="E7881" s="502">
        <v>0</v>
      </c>
      <c r="F7881" s="499"/>
      <c r="G7881" s="344">
        <v>0</v>
      </c>
    </row>
    <row r="7882" spans="1:7" hidden="1" x14ac:dyDescent="0.25">
      <c r="A7882" s="345" t="s">
        <v>3837</v>
      </c>
      <c r="B7882" s="345" t="s">
        <v>317</v>
      </c>
      <c r="C7882" s="346" t="s">
        <v>193</v>
      </c>
      <c r="D7882" s="347">
        <v>5000</v>
      </c>
      <c r="E7882" s="503">
        <v>0</v>
      </c>
      <c r="F7882" s="499"/>
      <c r="G7882" s="347">
        <v>0</v>
      </c>
    </row>
    <row r="7883" spans="1:7" hidden="1" x14ac:dyDescent="0.25">
      <c r="A7883" s="336" t="s">
        <v>352</v>
      </c>
      <c r="B7883" s="336" t="s">
        <v>732</v>
      </c>
      <c r="C7883" s="337" t="s">
        <v>733</v>
      </c>
      <c r="D7883" s="338">
        <v>862.18</v>
      </c>
      <c r="E7883" s="498">
        <v>862.18</v>
      </c>
      <c r="F7883" s="499"/>
      <c r="G7883" s="338">
        <v>100</v>
      </c>
    </row>
    <row r="7884" spans="1:7" hidden="1" x14ac:dyDescent="0.25">
      <c r="A7884" s="339" t="s">
        <v>324</v>
      </c>
      <c r="B7884" s="339" t="s">
        <v>354</v>
      </c>
      <c r="C7884" s="340" t="s">
        <v>24</v>
      </c>
      <c r="D7884" s="341">
        <v>862.18</v>
      </c>
      <c r="E7884" s="506">
        <v>862.18</v>
      </c>
      <c r="F7884" s="499"/>
      <c r="G7884" s="341">
        <v>100</v>
      </c>
    </row>
    <row r="7885" spans="1:7" hidden="1" x14ac:dyDescent="0.25">
      <c r="A7885" s="342" t="s">
        <v>324</v>
      </c>
      <c r="B7885" s="342" t="s">
        <v>366</v>
      </c>
      <c r="C7885" s="343" t="s">
        <v>38</v>
      </c>
      <c r="D7885" s="344">
        <v>862.18</v>
      </c>
      <c r="E7885" s="502">
        <v>862.18</v>
      </c>
      <c r="F7885" s="499"/>
      <c r="G7885" s="344">
        <v>100</v>
      </c>
    </row>
    <row r="7886" spans="1:7" hidden="1" x14ac:dyDescent="0.25">
      <c r="A7886" s="342" t="s">
        <v>324</v>
      </c>
      <c r="B7886" s="342" t="s">
        <v>419</v>
      </c>
      <c r="C7886" s="343" t="s">
        <v>108</v>
      </c>
      <c r="D7886" s="344">
        <v>862.18</v>
      </c>
      <c r="E7886" s="502">
        <v>862.18</v>
      </c>
      <c r="F7886" s="499"/>
      <c r="G7886" s="344">
        <v>100</v>
      </c>
    </row>
    <row r="7887" spans="1:7" hidden="1" x14ac:dyDescent="0.25">
      <c r="A7887" s="345" t="s">
        <v>3838</v>
      </c>
      <c r="B7887" s="345" t="s">
        <v>317</v>
      </c>
      <c r="C7887" s="346" t="s">
        <v>193</v>
      </c>
      <c r="D7887" s="347">
        <v>862.18</v>
      </c>
      <c r="E7887" s="503">
        <v>862.18</v>
      </c>
      <c r="F7887" s="499"/>
      <c r="G7887" s="347">
        <v>100</v>
      </c>
    </row>
    <row r="7888" spans="1:7" hidden="1" x14ac:dyDescent="0.25">
      <c r="A7888" s="336" t="s">
        <v>352</v>
      </c>
      <c r="B7888" s="336" t="s">
        <v>773</v>
      </c>
      <c r="C7888" s="337" t="s">
        <v>774</v>
      </c>
      <c r="D7888" s="338">
        <v>200000</v>
      </c>
      <c r="E7888" s="498">
        <v>53992.2</v>
      </c>
      <c r="F7888" s="499"/>
      <c r="G7888" s="338">
        <v>26.996099999999998</v>
      </c>
    </row>
    <row r="7889" spans="1:7" hidden="1" x14ac:dyDescent="0.25">
      <c r="A7889" s="339" t="s">
        <v>324</v>
      </c>
      <c r="B7889" s="339" t="s">
        <v>354</v>
      </c>
      <c r="C7889" s="340" t="s">
        <v>24</v>
      </c>
      <c r="D7889" s="341">
        <v>200000</v>
      </c>
      <c r="E7889" s="506">
        <v>53992.2</v>
      </c>
      <c r="F7889" s="499"/>
      <c r="G7889" s="341">
        <v>26.996099999999998</v>
      </c>
    </row>
    <row r="7890" spans="1:7" hidden="1" x14ac:dyDescent="0.25">
      <c r="A7890" s="342" t="s">
        <v>324</v>
      </c>
      <c r="B7890" s="342" t="s">
        <v>366</v>
      </c>
      <c r="C7890" s="343" t="s">
        <v>38</v>
      </c>
      <c r="D7890" s="344">
        <v>200000</v>
      </c>
      <c r="E7890" s="502">
        <v>53992.2</v>
      </c>
      <c r="F7890" s="499"/>
      <c r="G7890" s="344">
        <v>26.996099999999998</v>
      </c>
    </row>
    <row r="7891" spans="1:7" hidden="1" x14ac:dyDescent="0.25">
      <c r="A7891" s="342" t="s">
        <v>324</v>
      </c>
      <c r="B7891" s="342" t="s">
        <v>419</v>
      </c>
      <c r="C7891" s="343" t="s">
        <v>108</v>
      </c>
      <c r="D7891" s="344">
        <v>20000</v>
      </c>
      <c r="E7891" s="502">
        <v>0</v>
      </c>
      <c r="F7891" s="499"/>
      <c r="G7891" s="344">
        <v>0</v>
      </c>
    </row>
    <row r="7892" spans="1:7" hidden="1" x14ac:dyDescent="0.25">
      <c r="A7892" s="345" t="s">
        <v>3839</v>
      </c>
      <c r="B7892" s="345" t="s">
        <v>318</v>
      </c>
      <c r="C7892" s="346" t="s">
        <v>425</v>
      </c>
      <c r="D7892" s="347">
        <v>20000</v>
      </c>
      <c r="E7892" s="503">
        <v>0</v>
      </c>
      <c r="F7892" s="499"/>
      <c r="G7892" s="347">
        <v>0</v>
      </c>
    </row>
    <row r="7893" spans="1:7" hidden="1" x14ac:dyDescent="0.25">
      <c r="A7893" s="342" t="s">
        <v>324</v>
      </c>
      <c r="B7893" s="342" t="s">
        <v>429</v>
      </c>
      <c r="C7893" s="343" t="s">
        <v>110</v>
      </c>
      <c r="D7893" s="344">
        <v>120000</v>
      </c>
      <c r="E7893" s="502">
        <v>33565.449999999997</v>
      </c>
      <c r="F7893" s="499"/>
      <c r="G7893" s="344">
        <v>27.971208333333333</v>
      </c>
    </row>
    <row r="7894" spans="1:7" hidden="1" x14ac:dyDescent="0.25">
      <c r="A7894" s="345" t="s">
        <v>3840</v>
      </c>
      <c r="B7894" s="345" t="s">
        <v>304</v>
      </c>
      <c r="C7894" s="346" t="s">
        <v>1083</v>
      </c>
      <c r="D7894" s="347">
        <v>100000</v>
      </c>
      <c r="E7894" s="503">
        <v>20106.25</v>
      </c>
      <c r="F7894" s="499"/>
      <c r="G7894" s="347">
        <v>20.106249999999999</v>
      </c>
    </row>
    <row r="7895" spans="1:7" hidden="1" x14ac:dyDescent="0.25">
      <c r="A7895" s="345" t="s">
        <v>3841</v>
      </c>
      <c r="B7895" s="345" t="s">
        <v>439</v>
      </c>
      <c r="C7895" s="346" t="s">
        <v>100</v>
      </c>
      <c r="D7895" s="347">
        <v>20000</v>
      </c>
      <c r="E7895" s="503">
        <v>13459.2</v>
      </c>
      <c r="F7895" s="499"/>
      <c r="G7895" s="347">
        <v>67.296000000000006</v>
      </c>
    </row>
    <row r="7896" spans="1:7" hidden="1" x14ac:dyDescent="0.25">
      <c r="A7896" s="342" t="s">
        <v>324</v>
      </c>
      <c r="B7896" s="342" t="s">
        <v>401</v>
      </c>
      <c r="C7896" s="343" t="s">
        <v>104</v>
      </c>
      <c r="D7896" s="344">
        <v>60000</v>
      </c>
      <c r="E7896" s="502">
        <v>20426.75</v>
      </c>
      <c r="F7896" s="499"/>
      <c r="G7896" s="344">
        <v>34.044583333333335</v>
      </c>
    </row>
    <row r="7897" spans="1:7" hidden="1" x14ac:dyDescent="0.25">
      <c r="A7897" s="345" t="s">
        <v>3842</v>
      </c>
      <c r="B7897" s="345" t="s">
        <v>310</v>
      </c>
      <c r="C7897" s="346" t="s">
        <v>163</v>
      </c>
      <c r="D7897" s="347">
        <v>2000</v>
      </c>
      <c r="E7897" s="503">
        <v>0</v>
      </c>
      <c r="F7897" s="499"/>
      <c r="G7897" s="347">
        <v>0</v>
      </c>
    </row>
    <row r="7898" spans="1:7" hidden="1" x14ac:dyDescent="0.25">
      <c r="A7898" s="345" t="s">
        <v>3843</v>
      </c>
      <c r="B7898" s="345" t="s">
        <v>296</v>
      </c>
      <c r="C7898" s="346" t="s">
        <v>104</v>
      </c>
      <c r="D7898" s="347">
        <v>58000</v>
      </c>
      <c r="E7898" s="503">
        <v>20426.75</v>
      </c>
      <c r="F7898" s="499"/>
      <c r="G7898" s="347">
        <v>35.218534482758621</v>
      </c>
    </row>
    <row r="7899" spans="1:7" hidden="1" x14ac:dyDescent="0.25">
      <c r="A7899" s="336" t="s">
        <v>352</v>
      </c>
      <c r="B7899" s="336" t="s">
        <v>795</v>
      </c>
      <c r="C7899" s="337" t="s">
        <v>796</v>
      </c>
      <c r="D7899" s="338">
        <v>207218</v>
      </c>
      <c r="E7899" s="498">
        <v>0</v>
      </c>
      <c r="F7899" s="499"/>
      <c r="G7899" s="338">
        <v>0</v>
      </c>
    </row>
    <row r="7900" spans="1:7" hidden="1" x14ac:dyDescent="0.25">
      <c r="A7900" s="339" t="s">
        <v>324</v>
      </c>
      <c r="B7900" s="339" t="s">
        <v>354</v>
      </c>
      <c r="C7900" s="340" t="s">
        <v>24</v>
      </c>
      <c r="D7900" s="341">
        <v>207218</v>
      </c>
      <c r="E7900" s="506">
        <v>0</v>
      </c>
      <c r="F7900" s="499"/>
      <c r="G7900" s="341">
        <v>0</v>
      </c>
    </row>
    <row r="7901" spans="1:7" hidden="1" x14ac:dyDescent="0.25">
      <c r="A7901" s="342" t="s">
        <v>324</v>
      </c>
      <c r="B7901" s="342" t="s">
        <v>366</v>
      </c>
      <c r="C7901" s="343" t="s">
        <v>38</v>
      </c>
      <c r="D7901" s="344">
        <v>207218</v>
      </c>
      <c r="E7901" s="502">
        <v>0</v>
      </c>
      <c r="F7901" s="499"/>
      <c r="G7901" s="344">
        <v>0</v>
      </c>
    </row>
    <row r="7902" spans="1:7" hidden="1" x14ac:dyDescent="0.25">
      <c r="A7902" s="342" t="s">
        <v>324</v>
      </c>
      <c r="B7902" s="342" t="s">
        <v>419</v>
      </c>
      <c r="C7902" s="343" t="s">
        <v>108</v>
      </c>
      <c r="D7902" s="344">
        <v>187218</v>
      </c>
      <c r="E7902" s="502">
        <v>0</v>
      </c>
      <c r="F7902" s="499"/>
      <c r="G7902" s="344">
        <v>0</v>
      </c>
    </row>
    <row r="7903" spans="1:7" hidden="1" x14ac:dyDescent="0.25">
      <c r="A7903" s="345" t="s">
        <v>3844</v>
      </c>
      <c r="B7903" s="345" t="s">
        <v>317</v>
      </c>
      <c r="C7903" s="346" t="s">
        <v>193</v>
      </c>
      <c r="D7903" s="347">
        <v>167218</v>
      </c>
      <c r="E7903" s="503">
        <v>0</v>
      </c>
      <c r="F7903" s="499"/>
      <c r="G7903" s="347">
        <v>0</v>
      </c>
    </row>
    <row r="7904" spans="1:7" hidden="1" x14ac:dyDescent="0.25">
      <c r="A7904" s="345" t="s">
        <v>3845</v>
      </c>
      <c r="B7904" s="345" t="s">
        <v>318</v>
      </c>
      <c r="C7904" s="346" t="s">
        <v>425</v>
      </c>
      <c r="D7904" s="347">
        <v>10000</v>
      </c>
      <c r="E7904" s="503">
        <v>0</v>
      </c>
      <c r="F7904" s="499"/>
      <c r="G7904" s="347">
        <v>0</v>
      </c>
    </row>
    <row r="7905" spans="1:7" hidden="1" x14ac:dyDescent="0.25">
      <c r="A7905" s="345" t="s">
        <v>3846</v>
      </c>
      <c r="B7905" s="345" t="s">
        <v>427</v>
      </c>
      <c r="C7905" s="346" t="s">
        <v>428</v>
      </c>
      <c r="D7905" s="347">
        <v>10000</v>
      </c>
      <c r="E7905" s="503">
        <v>0</v>
      </c>
      <c r="F7905" s="499"/>
      <c r="G7905" s="347">
        <v>0</v>
      </c>
    </row>
    <row r="7906" spans="1:7" hidden="1" x14ac:dyDescent="0.25">
      <c r="A7906" s="342" t="s">
        <v>324</v>
      </c>
      <c r="B7906" s="342" t="s">
        <v>401</v>
      </c>
      <c r="C7906" s="343" t="s">
        <v>104</v>
      </c>
      <c r="D7906" s="344">
        <v>20000</v>
      </c>
      <c r="E7906" s="502">
        <v>0</v>
      </c>
      <c r="F7906" s="499"/>
      <c r="G7906" s="344">
        <v>0</v>
      </c>
    </row>
    <row r="7907" spans="1:7" hidden="1" x14ac:dyDescent="0.25">
      <c r="A7907" s="345" t="s">
        <v>3847</v>
      </c>
      <c r="B7907" s="345" t="s">
        <v>296</v>
      </c>
      <c r="C7907" s="346" t="s">
        <v>104</v>
      </c>
      <c r="D7907" s="347">
        <v>20000</v>
      </c>
      <c r="E7907" s="503">
        <v>0</v>
      </c>
      <c r="F7907" s="499"/>
      <c r="G7907" s="347">
        <v>0</v>
      </c>
    </row>
    <row r="7908" spans="1:7" hidden="1" x14ac:dyDescent="0.25">
      <c r="A7908" s="336" t="s">
        <v>352</v>
      </c>
      <c r="B7908" s="336" t="s">
        <v>967</v>
      </c>
      <c r="C7908" s="337" t="s">
        <v>968</v>
      </c>
      <c r="D7908" s="338">
        <v>10000</v>
      </c>
      <c r="E7908" s="498">
        <v>0</v>
      </c>
      <c r="F7908" s="499"/>
      <c r="G7908" s="338">
        <v>0</v>
      </c>
    </row>
    <row r="7909" spans="1:7" hidden="1" x14ac:dyDescent="0.25">
      <c r="A7909" s="339" t="s">
        <v>324</v>
      </c>
      <c r="B7909" s="339" t="s">
        <v>354</v>
      </c>
      <c r="C7909" s="340" t="s">
        <v>24</v>
      </c>
      <c r="D7909" s="341">
        <v>10000</v>
      </c>
      <c r="E7909" s="506">
        <v>0</v>
      </c>
      <c r="F7909" s="499"/>
      <c r="G7909" s="341">
        <v>0</v>
      </c>
    </row>
    <row r="7910" spans="1:7" hidden="1" x14ac:dyDescent="0.25">
      <c r="A7910" s="342" t="s">
        <v>324</v>
      </c>
      <c r="B7910" s="342" t="s">
        <v>366</v>
      </c>
      <c r="C7910" s="343" t="s">
        <v>38</v>
      </c>
      <c r="D7910" s="344">
        <v>10000</v>
      </c>
      <c r="E7910" s="502">
        <v>0</v>
      </c>
      <c r="F7910" s="499"/>
      <c r="G7910" s="344">
        <v>0</v>
      </c>
    </row>
    <row r="7911" spans="1:7" hidden="1" x14ac:dyDescent="0.25">
      <c r="A7911" s="342" t="s">
        <v>324</v>
      </c>
      <c r="B7911" s="342" t="s">
        <v>419</v>
      </c>
      <c r="C7911" s="343" t="s">
        <v>108</v>
      </c>
      <c r="D7911" s="344">
        <v>10000</v>
      </c>
      <c r="E7911" s="502">
        <v>0</v>
      </c>
      <c r="F7911" s="499"/>
      <c r="G7911" s="344">
        <v>0</v>
      </c>
    </row>
    <row r="7912" spans="1:7" hidden="1" x14ac:dyDescent="0.25">
      <c r="A7912" s="345" t="s">
        <v>3848</v>
      </c>
      <c r="B7912" s="345" t="s">
        <v>317</v>
      </c>
      <c r="C7912" s="346" t="s">
        <v>193</v>
      </c>
      <c r="D7912" s="347">
        <v>10000</v>
      </c>
      <c r="E7912" s="503">
        <v>0</v>
      </c>
      <c r="F7912" s="499"/>
      <c r="G7912" s="347">
        <v>0</v>
      </c>
    </row>
    <row r="7913" spans="1:7" hidden="1" x14ac:dyDescent="0.25">
      <c r="A7913" s="336" t="s">
        <v>352</v>
      </c>
      <c r="B7913" s="336" t="s">
        <v>1056</v>
      </c>
      <c r="C7913" s="337" t="s">
        <v>1057</v>
      </c>
      <c r="D7913" s="338">
        <v>372671.35</v>
      </c>
      <c r="E7913" s="498">
        <v>363773.22</v>
      </c>
      <c r="F7913" s="499"/>
      <c r="G7913" s="338">
        <v>97.612338592703736</v>
      </c>
    </row>
    <row r="7914" spans="1:7" hidden="1" x14ac:dyDescent="0.25">
      <c r="A7914" s="339" t="s">
        <v>324</v>
      </c>
      <c r="B7914" s="339" t="s">
        <v>354</v>
      </c>
      <c r="C7914" s="340" t="s">
        <v>24</v>
      </c>
      <c r="D7914" s="341">
        <v>372671.35</v>
      </c>
      <c r="E7914" s="506">
        <v>363773.22</v>
      </c>
      <c r="F7914" s="499"/>
      <c r="G7914" s="341">
        <v>97.612338592703736</v>
      </c>
    </row>
    <row r="7915" spans="1:7" hidden="1" x14ac:dyDescent="0.25">
      <c r="A7915" s="342" t="s">
        <v>324</v>
      </c>
      <c r="B7915" s="342" t="s">
        <v>366</v>
      </c>
      <c r="C7915" s="343" t="s">
        <v>38</v>
      </c>
      <c r="D7915" s="344">
        <v>372671.35</v>
      </c>
      <c r="E7915" s="502">
        <v>363773.22</v>
      </c>
      <c r="F7915" s="499"/>
      <c r="G7915" s="344">
        <v>97.612338592703736</v>
      </c>
    </row>
    <row r="7916" spans="1:7" hidden="1" x14ac:dyDescent="0.25">
      <c r="A7916" s="342" t="s">
        <v>324</v>
      </c>
      <c r="B7916" s="342" t="s">
        <v>419</v>
      </c>
      <c r="C7916" s="343" t="s">
        <v>108</v>
      </c>
      <c r="D7916" s="344">
        <v>372671.35</v>
      </c>
      <c r="E7916" s="502">
        <v>363773.22</v>
      </c>
      <c r="F7916" s="499"/>
      <c r="G7916" s="344">
        <v>97.612338592703736</v>
      </c>
    </row>
    <row r="7917" spans="1:7" hidden="1" x14ac:dyDescent="0.25">
      <c r="A7917" s="345" t="s">
        <v>3849</v>
      </c>
      <c r="B7917" s="345" t="s">
        <v>317</v>
      </c>
      <c r="C7917" s="346" t="s">
        <v>193</v>
      </c>
      <c r="D7917" s="347">
        <v>372671.35</v>
      </c>
      <c r="E7917" s="503">
        <v>363773.22</v>
      </c>
      <c r="F7917" s="499"/>
      <c r="G7917" s="347">
        <v>97.612338592703736</v>
      </c>
    </row>
    <row r="7918" spans="1:7" x14ac:dyDescent="0.25">
      <c r="A7918" s="333" t="s">
        <v>349</v>
      </c>
      <c r="B7918" s="333" t="s">
        <v>271</v>
      </c>
      <c r="C7918" s="334" t="s">
        <v>3128</v>
      </c>
      <c r="D7918" s="335">
        <v>8420981.0800000001</v>
      </c>
      <c r="E7918" s="505">
        <v>7207350.5700000003</v>
      </c>
      <c r="F7918" s="499"/>
      <c r="G7918" s="335">
        <v>85.588015238718484</v>
      </c>
    </row>
    <row r="7919" spans="1:7" hidden="1" x14ac:dyDescent="0.25">
      <c r="A7919" s="336" t="s">
        <v>352</v>
      </c>
      <c r="B7919" s="336" t="s">
        <v>411</v>
      </c>
      <c r="C7919" s="337" t="s">
        <v>412</v>
      </c>
      <c r="D7919" s="338">
        <v>55000</v>
      </c>
      <c r="E7919" s="498">
        <v>54000</v>
      </c>
      <c r="F7919" s="499"/>
      <c r="G7919" s="338">
        <v>98.181818181818187</v>
      </c>
    </row>
    <row r="7920" spans="1:7" hidden="1" x14ac:dyDescent="0.25">
      <c r="A7920" s="339" t="s">
        <v>324</v>
      </c>
      <c r="B7920" s="339" t="s">
        <v>354</v>
      </c>
      <c r="C7920" s="340" t="s">
        <v>24</v>
      </c>
      <c r="D7920" s="341">
        <v>55000</v>
      </c>
      <c r="E7920" s="506">
        <v>54000</v>
      </c>
      <c r="F7920" s="499"/>
      <c r="G7920" s="341">
        <v>98.181818181818187</v>
      </c>
    </row>
    <row r="7921" spans="1:7" hidden="1" x14ac:dyDescent="0.25">
      <c r="A7921" s="342" t="s">
        <v>324</v>
      </c>
      <c r="B7921" s="342" t="s">
        <v>366</v>
      </c>
      <c r="C7921" s="343" t="s">
        <v>38</v>
      </c>
      <c r="D7921" s="344">
        <v>55000</v>
      </c>
      <c r="E7921" s="502">
        <v>54000</v>
      </c>
      <c r="F7921" s="499"/>
      <c r="G7921" s="344">
        <v>98.181818181818187</v>
      </c>
    </row>
    <row r="7922" spans="1:7" hidden="1" x14ac:dyDescent="0.25">
      <c r="A7922" s="342" t="s">
        <v>324</v>
      </c>
      <c r="B7922" s="342" t="s">
        <v>419</v>
      </c>
      <c r="C7922" s="343" t="s">
        <v>108</v>
      </c>
      <c r="D7922" s="344">
        <v>55000</v>
      </c>
      <c r="E7922" s="502">
        <v>54000</v>
      </c>
      <c r="F7922" s="499"/>
      <c r="G7922" s="344">
        <v>98.181818181818187</v>
      </c>
    </row>
    <row r="7923" spans="1:7" hidden="1" x14ac:dyDescent="0.25">
      <c r="A7923" s="345" t="s">
        <v>3850</v>
      </c>
      <c r="B7923" s="345" t="s">
        <v>317</v>
      </c>
      <c r="C7923" s="346" t="s">
        <v>193</v>
      </c>
      <c r="D7923" s="347">
        <v>55000</v>
      </c>
      <c r="E7923" s="503">
        <v>54000</v>
      </c>
      <c r="F7923" s="499"/>
      <c r="G7923" s="347">
        <v>98.181818181818187</v>
      </c>
    </row>
    <row r="7924" spans="1:7" hidden="1" x14ac:dyDescent="0.25">
      <c r="A7924" s="336" t="s">
        <v>352</v>
      </c>
      <c r="B7924" s="336" t="s">
        <v>452</v>
      </c>
      <c r="C7924" s="337" t="s">
        <v>453</v>
      </c>
      <c r="D7924" s="338">
        <v>472600</v>
      </c>
      <c r="E7924" s="498">
        <v>492739.6</v>
      </c>
      <c r="F7924" s="499"/>
      <c r="G7924" s="338">
        <v>104.26144731273804</v>
      </c>
    </row>
    <row r="7925" spans="1:7" hidden="1" x14ac:dyDescent="0.25">
      <c r="A7925" s="339" t="s">
        <v>324</v>
      </c>
      <c r="B7925" s="339" t="s">
        <v>354</v>
      </c>
      <c r="C7925" s="340" t="s">
        <v>24</v>
      </c>
      <c r="D7925" s="341">
        <v>472600</v>
      </c>
      <c r="E7925" s="506">
        <v>492739.6</v>
      </c>
      <c r="F7925" s="499"/>
      <c r="G7925" s="341">
        <v>104.26144731273804</v>
      </c>
    </row>
    <row r="7926" spans="1:7" hidden="1" x14ac:dyDescent="0.25">
      <c r="A7926" s="342" t="s">
        <v>324</v>
      </c>
      <c r="B7926" s="342" t="s">
        <v>366</v>
      </c>
      <c r="C7926" s="343" t="s">
        <v>38</v>
      </c>
      <c r="D7926" s="344">
        <v>470600</v>
      </c>
      <c r="E7926" s="502">
        <v>491134.08</v>
      </c>
      <c r="F7926" s="499"/>
      <c r="G7926" s="344">
        <v>104.36338291542711</v>
      </c>
    </row>
    <row r="7927" spans="1:7" hidden="1" x14ac:dyDescent="0.25">
      <c r="A7927" s="342" t="s">
        <v>324</v>
      </c>
      <c r="B7927" s="342" t="s">
        <v>367</v>
      </c>
      <c r="C7927" s="343" t="s">
        <v>138</v>
      </c>
      <c r="D7927" s="344">
        <v>2200</v>
      </c>
      <c r="E7927" s="502">
        <v>87.8</v>
      </c>
      <c r="F7927" s="499"/>
      <c r="G7927" s="344">
        <v>3.9909090909090907</v>
      </c>
    </row>
    <row r="7928" spans="1:7" hidden="1" x14ac:dyDescent="0.25">
      <c r="A7928" s="345" t="s">
        <v>3851</v>
      </c>
      <c r="B7928" s="345" t="s">
        <v>300</v>
      </c>
      <c r="C7928" s="346" t="s">
        <v>87</v>
      </c>
      <c r="D7928" s="347">
        <v>200</v>
      </c>
      <c r="E7928" s="503">
        <v>0</v>
      </c>
      <c r="F7928" s="499"/>
      <c r="G7928" s="347">
        <v>0</v>
      </c>
    </row>
    <row r="7929" spans="1:7" hidden="1" x14ac:dyDescent="0.25">
      <c r="A7929" s="345" t="s">
        <v>3852</v>
      </c>
      <c r="B7929" s="345" t="s">
        <v>415</v>
      </c>
      <c r="C7929" s="346" t="s">
        <v>88</v>
      </c>
      <c r="D7929" s="347">
        <v>1500</v>
      </c>
      <c r="E7929" s="503">
        <v>0</v>
      </c>
      <c r="F7929" s="499"/>
      <c r="G7929" s="347">
        <v>0</v>
      </c>
    </row>
    <row r="7930" spans="1:7" hidden="1" x14ac:dyDescent="0.25">
      <c r="A7930" s="345" t="s">
        <v>3853</v>
      </c>
      <c r="B7930" s="345" t="s">
        <v>417</v>
      </c>
      <c r="C7930" s="346" t="s">
        <v>418</v>
      </c>
      <c r="D7930" s="347">
        <v>500</v>
      </c>
      <c r="E7930" s="503">
        <v>87.8</v>
      </c>
      <c r="F7930" s="499"/>
      <c r="G7930" s="347">
        <v>17.559999999999999</v>
      </c>
    </row>
    <row r="7931" spans="1:7" hidden="1" x14ac:dyDescent="0.25">
      <c r="A7931" s="342" t="s">
        <v>324</v>
      </c>
      <c r="B7931" s="342" t="s">
        <v>419</v>
      </c>
      <c r="C7931" s="343" t="s">
        <v>108</v>
      </c>
      <c r="D7931" s="344">
        <v>440000</v>
      </c>
      <c r="E7931" s="502">
        <v>468673.44</v>
      </c>
      <c r="F7931" s="499"/>
      <c r="G7931" s="344">
        <v>106.51669090909091</v>
      </c>
    </row>
    <row r="7932" spans="1:7" hidden="1" x14ac:dyDescent="0.25">
      <c r="A7932" s="345" t="s">
        <v>3854</v>
      </c>
      <c r="B7932" s="345" t="s">
        <v>316</v>
      </c>
      <c r="C7932" s="346" t="s">
        <v>421</v>
      </c>
      <c r="D7932" s="347">
        <v>18000</v>
      </c>
      <c r="E7932" s="503">
        <v>24427.200000000001</v>
      </c>
      <c r="F7932" s="499"/>
      <c r="G7932" s="347">
        <v>135.70666666666668</v>
      </c>
    </row>
    <row r="7933" spans="1:7" hidden="1" x14ac:dyDescent="0.25">
      <c r="A7933" s="345" t="s">
        <v>3855</v>
      </c>
      <c r="B7933" s="345" t="s">
        <v>317</v>
      </c>
      <c r="C7933" s="346" t="s">
        <v>193</v>
      </c>
      <c r="D7933" s="347">
        <v>381000</v>
      </c>
      <c r="E7933" s="503">
        <v>426018.19</v>
      </c>
      <c r="F7933" s="499"/>
      <c r="G7933" s="347">
        <v>111.81579790026247</v>
      </c>
    </row>
    <row r="7934" spans="1:7" hidden="1" x14ac:dyDescent="0.25">
      <c r="A7934" s="345" t="s">
        <v>3856</v>
      </c>
      <c r="B7934" s="345" t="s">
        <v>423</v>
      </c>
      <c r="C7934" s="346" t="s">
        <v>90</v>
      </c>
      <c r="D7934" s="347">
        <v>30000</v>
      </c>
      <c r="E7934" s="503">
        <v>13889.43</v>
      </c>
      <c r="F7934" s="499"/>
      <c r="G7934" s="347">
        <v>46.298099999999998</v>
      </c>
    </row>
    <row r="7935" spans="1:7" hidden="1" x14ac:dyDescent="0.25">
      <c r="A7935" s="345" t="s">
        <v>3857</v>
      </c>
      <c r="B7935" s="345" t="s">
        <v>303</v>
      </c>
      <c r="C7935" s="346" t="s">
        <v>975</v>
      </c>
      <c r="D7935" s="347">
        <v>5000</v>
      </c>
      <c r="E7935" s="503">
        <v>2800.54</v>
      </c>
      <c r="F7935" s="499"/>
      <c r="G7935" s="347">
        <v>56.010800000000003</v>
      </c>
    </row>
    <row r="7936" spans="1:7" hidden="1" x14ac:dyDescent="0.25">
      <c r="A7936" s="345" t="s">
        <v>3858</v>
      </c>
      <c r="B7936" s="345" t="s">
        <v>427</v>
      </c>
      <c r="C7936" s="346" t="s">
        <v>428</v>
      </c>
      <c r="D7936" s="347">
        <v>6000</v>
      </c>
      <c r="E7936" s="503">
        <v>1538.08</v>
      </c>
      <c r="F7936" s="499"/>
      <c r="G7936" s="347">
        <v>25.634666666666668</v>
      </c>
    </row>
    <row r="7937" spans="1:13" hidden="1" x14ac:dyDescent="0.25">
      <c r="A7937" s="342" t="s">
        <v>324</v>
      </c>
      <c r="B7937" s="342" t="s">
        <v>429</v>
      </c>
      <c r="C7937" s="343" t="s">
        <v>110</v>
      </c>
      <c r="D7937" s="344">
        <v>22400</v>
      </c>
      <c r="E7937" s="502">
        <v>13109.78</v>
      </c>
      <c r="F7937" s="499"/>
      <c r="G7937" s="344">
        <v>58.525803571428568</v>
      </c>
    </row>
    <row r="7938" spans="1:13" hidden="1" x14ac:dyDescent="0.25">
      <c r="A7938" s="345" t="s">
        <v>3859</v>
      </c>
      <c r="B7938" s="345" t="s">
        <v>431</v>
      </c>
      <c r="C7938" s="346" t="s">
        <v>160</v>
      </c>
      <c r="D7938" s="347">
        <v>1000</v>
      </c>
      <c r="E7938" s="503">
        <v>1242.71</v>
      </c>
      <c r="F7938" s="499"/>
      <c r="G7938" s="347">
        <v>124.271</v>
      </c>
    </row>
    <row r="7939" spans="1:13" hidden="1" x14ac:dyDescent="0.25">
      <c r="A7939" s="345" t="s">
        <v>3860</v>
      </c>
      <c r="B7939" s="345" t="s">
        <v>304</v>
      </c>
      <c r="C7939" s="346" t="s">
        <v>1083</v>
      </c>
      <c r="D7939" s="347">
        <v>11000</v>
      </c>
      <c r="E7939" s="503">
        <v>1190.06</v>
      </c>
      <c r="F7939" s="499"/>
      <c r="G7939" s="347">
        <v>10.818727272727273</v>
      </c>
    </row>
    <row r="7940" spans="1:13" hidden="1" x14ac:dyDescent="0.25">
      <c r="A7940" s="345" t="s">
        <v>3861</v>
      </c>
      <c r="B7940" s="345" t="s">
        <v>433</v>
      </c>
      <c r="C7940" s="346" t="s">
        <v>95</v>
      </c>
      <c r="D7940" s="347">
        <v>5000</v>
      </c>
      <c r="E7940" s="503">
        <v>6173.24</v>
      </c>
      <c r="F7940" s="499"/>
      <c r="G7940" s="347">
        <v>123.4648</v>
      </c>
    </row>
    <row r="7941" spans="1:13" hidden="1" x14ac:dyDescent="0.25">
      <c r="A7941" s="345" t="s">
        <v>3862</v>
      </c>
      <c r="B7941" s="345" t="s">
        <v>312</v>
      </c>
      <c r="C7941" s="346" t="s">
        <v>97</v>
      </c>
      <c r="D7941" s="347">
        <v>2400</v>
      </c>
      <c r="E7941" s="503">
        <v>2440</v>
      </c>
      <c r="F7941" s="499"/>
      <c r="G7941" s="347">
        <v>101.66666666666667</v>
      </c>
    </row>
    <row r="7942" spans="1:13" hidden="1" x14ac:dyDescent="0.25">
      <c r="A7942" s="345" t="s">
        <v>3863</v>
      </c>
      <c r="B7942" s="345" t="s">
        <v>302</v>
      </c>
      <c r="C7942" s="346" t="s">
        <v>99</v>
      </c>
      <c r="D7942" s="347">
        <v>0</v>
      </c>
      <c r="E7942" s="503">
        <v>1256.25</v>
      </c>
      <c r="F7942" s="499"/>
      <c r="G7942" s="347">
        <v>0</v>
      </c>
    </row>
    <row r="7943" spans="1:13" hidden="1" x14ac:dyDescent="0.25">
      <c r="A7943" s="345" t="s">
        <v>3864</v>
      </c>
      <c r="B7943" s="345" t="s">
        <v>439</v>
      </c>
      <c r="C7943" s="346" t="s">
        <v>100</v>
      </c>
      <c r="D7943" s="347">
        <v>3000</v>
      </c>
      <c r="E7943" s="503">
        <v>807.52</v>
      </c>
      <c r="F7943" s="499"/>
      <c r="G7943" s="347">
        <v>26.917333333333332</v>
      </c>
    </row>
    <row r="7944" spans="1:13" hidden="1" x14ac:dyDescent="0.25">
      <c r="A7944" s="342" t="s">
        <v>324</v>
      </c>
      <c r="B7944" s="342" t="s">
        <v>401</v>
      </c>
      <c r="C7944" s="343" t="s">
        <v>104</v>
      </c>
      <c r="D7944" s="344">
        <v>6000</v>
      </c>
      <c r="E7944" s="502">
        <v>9263.06</v>
      </c>
      <c r="F7944" s="499"/>
      <c r="G7944" s="344">
        <v>154.38433333333333</v>
      </c>
    </row>
    <row r="7945" spans="1:13" hidden="1" x14ac:dyDescent="0.25">
      <c r="A7945" s="345" t="s">
        <v>3865</v>
      </c>
      <c r="B7945" s="345" t="s">
        <v>296</v>
      </c>
      <c r="C7945" s="346" t="s">
        <v>104</v>
      </c>
      <c r="D7945" s="347">
        <v>6000</v>
      </c>
      <c r="E7945" s="503">
        <v>9263.06</v>
      </c>
      <c r="F7945" s="499"/>
      <c r="G7945" s="347">
        <v>154.38433333333333</v>
      </c>
    </row>
    <row r="7946" spans="1:13" hidden="1" x14ac:dyDescent="0.25">
      <c r="A7946" s="342" t="s">
        <v>324</v>
      </c>
      <c r="B7946" s="342" t="s">
        <v>447</v>
      </c>
      <c r="C7946" s="343" t="s">
        <v>164</v>
      </c>
      <c r="D7946" s="344">
        <v>2000</v>
      </c>
      <c r="E7946" s="502">
        <v>1605.52</v>
      </c>
      <c r="F7946" s="499"/>
      <c r="G7946" s="344">
        <v>80.275999999999996</v>
      </c>
    </row>
    <row r="7947" spans="1:13" hidden="1" x14ac:dyDescent="0.25">
      <c r="A7947" s="342" t="s">
        <v>324</v>
      </c>
      <c r="B7947" s="342" t="s">
        <v>448</v>
      </c>
      <c r="C7947" s="343" t="s">
        <v>190</v>
      </c>
      <c r="D7947" s="344">
        <v>2000</v>
      </c>
      <c r="E7947" s="502">
        <v>1605.52</v>
      </c>
      <c r="F7947" s="499"/>
      <c r="G7947" s="344">
        <v>80.275999999999996</v>
      </c>
    </row>
    <row r="7948" spans="1:13" hidden="1" x14ac:dyDescent="0.25">
      <c r="A7948" s="345" t="s">
        <v>3866</v>
      </c>
      <c r="B7948" s="345" t="s">
        <v>293</v>
      </c>
      <c r="C7948" s="346" t="s">
        <v>450</v>
      </c>
      <c r="D7948" s="347">
        <v>2000</v>
      </c>
      <c r="E7948" s="503">
        <v>1605.52</v>
      </c>
      <c r="F7948" s="499"/>
      <c r="G7948" s="347">
        <v>80.275999999999996</v>
      </c>
    </row>
    <row r="7949" spans="1:13" x14ac:dyDescent="0.25">
      <c r="A7949" s="336" t="s">
        <v>352</v>
      </c>
      <c r="B7949" s="336" t="s">
        <v>477</v>
      </c>
      <c r="C7949" s="337" t="s">
        <v>478</v>
      </c>
      <c r="D7949" s="338">
        <v>198900</v>
      </c>
      <c r="E7949" s="498">
        <v>182487.78</v>
      </c>
      <c r="F7949" s="499"/>
      <c r="G7949" s="338">
        <v>91.748506787330314</v>
      </c>
      <c r="L7949" s="498">
        <f t="shared" ref="L7949" si="16">E7949/$L$11</f>
        <v>24220.290662950425</v>
      </c>
      <c r="M7949" s="499"/>
    </row>
    <row r="7950" spans="1:13" x14ac:dyDescent="0.25">
      <c r="A7950" s="339" t="s">
        <v>324</v>
      </c>
      <c r="B7950" s="339" t="s">
        <v>354</v>
      </c>
      <c r="C7950" s="340" t="s">
        <v>24</v>
      </c>
      <c r="D7950" s="341">
        <v>198900</v>
      </c>
      <c r="E7950" s="506">
        <v>182487.78</v>
      </c>
      <c r="F7950" s="499"/>
      <c r="G7950" s="341">
        <v>91.748506787330314</v>
      </c>
    </row>
    <row r="7951" spans="1:13" x14ac:dyDescent="0.25">
      <c r="A7951" s="342" t="s">
        <v>324</v>
      </c>
      <c r="B7951" s="342" t="s">
        <v>366</v>
      </c>
      <c r="C7951" s="343" t="s">
        <v>38</v>
      </c>
      <c r="D7951" s="344">
        <v>198900</v>
      </c>
      <c r="E7951" s="502">
        <v>182487.78</v>
      </c>
      <c r="F7951" s="499"/>
      <c r="G7951" s="344">
        <v>91.748506787330314</v>
      </c>
    </row>
    <row r="7952" spans="1:13" x14ac:dyDescent="0.25">
      <c r="A7952" s="342" t="s">
        <v>324</v>
      </c>
      <c r="B7952" s="342" t="s">
        <v>419</v>
      </c>
      <c r="C7952" s="343" t="s">
        <v>108</v>
      </c>
      <c r="D7952" s="344">
        <v>185000</v>
      </c>
      <c r="E7952" s="502">
        <v>168567.78</v>
      </c>
      <c r="F7952" s="499"/>
      <c r="G7952" s="344">
        <v>91.117718918918925</v>
      </c>
    </row>
    <row r="7953" spans="1:7" x14ac:dyDescent="0.25">
      <c r="A7953" s="345" t="s">
        <v>3867</v>
      </c>
      <c r="B7953" s="345" t="s">
        <v>316</v>
      </c>
      <c r="C7953" s="346" t="s">
        <v>421</v>
      </c>
      <c r="D7953" s="347">
        <v>5000</v>
      </c>
      <c r="E7953" s="503">
        <v>2175.27</v>
      </c>
      <c r="F7953" s="499"/>
      <c r="G7953" s="347">
        <v>43.505400000000002</v>
      </c>
    </row>
    <row r="7954" spans="1:7" x14ac:dyDescent="0.25">
      <c r="A7954" s="345" t="s">
        <v>3868</v>
      </c>
      <c r="B7954" s="345" t="s">
        <v>317</v>
      </c>
      <c r="C7954" s="346" t="s">
        <v>193</v>
      </c>
      <c r="D7954" s="347">
        <v>180000</v>
      </c>
      <c r="E7954" s="503">
        <v>166392.51</v>
      </c>
      <c r="F7954" s="499"/>
      <c r="G7954" s="347">
        <v>92.440283333333326</v>
      </c>
    </row>
    <row r="7955" spans="1:7" x14ac:dyDescent="0.25">
      <c r="A7955" s="342" t="s">
        <v>324</v>
      </c>
      <c r="B7955" s="342" t="s">
        <v>401</v>
      </c>
      <c r="C7955" s="343" t="s">
        <v>104</v>
      </c>
      <c r="D7955" s="344">
        <v>13900</v>
      </c>
      <c r="E7955" s="502">
        <v>13920</v>
      </c>
      <c r="F7955" s="499"/>
      <c r="G7955" s="344">
        <v>100.14388489208633</v>
      </c>
    </row>
    <row r="7956" spans="1:7" x14ac:dyDescent="0.25">
      <c r="A7956" s="345" t="s">
        <v>3869</v>
      </c>
      <c r="B7956" s="345" t="s">
        <v>310</v>
      </c>
      <c r="C7956" s="346" t="s">
        <v>163</v>
      </c>
      <c r="D7956" s="347">
        <v>13900</v>
      </c>
      <c r="E7956" s="503">
        <v>13920</v>
      </c>
      <c r="F7956" s="499"/>
      <c r="G7956" s="347">
        <v>100.14388489208633</v>
      </c>
    </row>
    <row r="7957" spans="1:7" hidden="1" x14ac:dyDescent="0.25">
      <c r="A7957" s="336" t="s">
        <v>352</v>
      </c>
      <c r="B7957" s="336" t="s">
        <v>498</v>
      </c>
      <c r="C7957" s="337" t="s">
        <v>499</v>
      </c>
      <c r="D7957" s="338">
        <v>210000</v>
      </c>
      <c r="E7957" s="498">
        <v>202169.38</v>
      </c>
      <c r="F7957" s="499"/>
      <c r="G7957" s="338">
        <v>96.271133333333339</v>
      </c>
    </row>
    <row r="7958" spans="1:7" hidden="1" x14ac:dyDescent="0.25">
      <c r="A7958" s="339" t="s">
        <v>324</v>
      </c>
      <c r="B7958" s="339" t="s">
        <v>354</v>
      </c>
      <c r="C7958" s="340" t="s">
        <v>24</v>
      </c>
      <c r="D7958" s="341">
        <v>210000</v>
      </c>
      <c r="E7958" s="506">
        <v>202169.38</v>
      </c>
      <c r="F7958" s="499"/>
      <c r="G7958" s="341">
        <v>96.271133333333339</v>
      </c>
    </row>
    <row r="7959" spans="1:7" hidden="1" x14ac:dyDescent="0.25">
      <c r="A7959" s="342" t="s">
        <v>324</v>
      </c>
      <c r="B7959" s="342" t="s">
        <v>366</v>
      </c>
      <c r="C7959" s="343" t="s">
        <v>38</v>
      </c>
      <c r="D7959" s="344">
        <v>210000</v>
      </c>
      <c r="E7959" s="502">
        <v>202169.38</v>
      </c>
      <c r="F7959" s="499"/>
      <c r="G7959" s="344">
        <v>96.271133333333339</v>
      </c>
    </row>
    <row r="7960" spans="1:7" hidden="1" x14ac:dyDescent="0.25">
      <c r="A7960" s="342" t="s">
        <v>324</v>
      </c>
      <c r="B7960" s="342" t="s">
        <v>419</v>
      </c>
      <c r="C7960" s="343" t="s">
        <v>108</v>
      </c>
      <c r="D7960" s="344">
        <v>202000</v>
      </c>
      <c r="E7960" s="502">
        <v>194692.82</v>
      </c>
      <c r="F7960" s="499"/>
      <c r="G7960" s="344">
        <v>96.382584158415838</v>
      </c>
    </row>
    <row r="7961" spans="1:7" hidden="1" x14ac:dyDescent="0.25">
      <c r="A7961" s="345" t="s">
        <v>3870</v>
      </c>
      <c r="B7961" s="345" t="s">
        <v>316</v>
      </c>
      <c r="C7961" s="346" t="s">
        <v>421</v>
      </c>
      <c r="D7961" s="347">
        <v>10000</v>
      </c>
      <c r="E7961" s="503">
        <v>7878.86</v>
      </c>
      <c r="F7961" s="499"/>
      <c r="G7961" s="347">
        <v>78.788600000000002</v>
      </c>
    </row>
    <row r="7962" spans="1:7" hidden="1" x14ac:dyDescent="0.25">
      <c r="A7962" s="345" t="s">
        <v>3871</v>
      </c>
      <c r="B7962" s="345" t="s">
        <v>317</v>
      </c>
      <c r="C7962" s="346" t="s">
        <v>193</v>
      </c>
      <c r="D7962" s="347">
        <v>190000</v>
      </c>
      <c r="E7962" s="503">
        <v>186813.96</v>
      </c>
      <c r="F7962" s="499"/>
      <c r="G7962" s="347">
        <v>98.323136842105257</v>
      </c>
    </row>
    <row r="7963" spans="1:7" hidden="1" x14ac:dyDescent="0.25">
      <c r="A7963" s="345" t="s">
        <v>3872</v>
      </c>
      <c r="B7963" s="345" t="s">
        <v>318</v>
      </c>
      <c r="C7963" s="346" t="s">
        <v>425</v>
      </c>
      <c r="D7963" s="347">
        <v>2000</v>
      </c>
      <c r="E7963" s="503">
        <v>0</v>
      </c>
      <c r="F7963" s="499"/>
      <c r="G7963" s="347">
        <v>0</v>
      </c>
    </row>
    <row r="7964" spans="1:7" hidden="1" x14ac:dyDescent="0.25">
      <c r="A7964" s="342" t="s">
        <v>324</v>
      </c>
      <c r="B7964" s="342" t="s">
        <v>429</v>
      </c>
      <c r="C7964" s="343" t="s">
        <v>110</v>
      </c>
      <c r="D7964" s="344">
        <v>8000</v>
      </c>
      <c r="E7964" s="502">
        <v>7476.56</v>
      </c>
      <c r="F7964" s="499"/>
      <c r="G7964" s="344">
        <v>93.456999999999994</v>
      </c>
    </row>
    <row r="7965" spans="1:7" hidden="1" x14ac:dyDescent="0.25">
      <c r="A7965" s="345" t="s">
        <v>3873</v>
      </c>
      <c r="B7965" s="345" t="s">
        <v>304</v>
      </c>
      <c r="C7965" s="346" t="s">
        <v>1083</v>
      </c>
      <c r="D7965" s="347">
        <v>0</v>
      </c>
      <c r="E7965" s="503">
        <v>0</v>
      </c>
      <c r="F7965" s="499"/>
      <c r="G7965" s="347">
        <v>0</v>
      </c>
    </row>
    <row r="7966" spans="1:7" hidden="1" x14ac:dyDescent="0.25">
      <c r="A7966" s="345" t="s">
        <v>3874</v>
      </c>
      <c r="B7966" s="345" t="s">
        <v>433</v>
      </c>
      <c r="C7966" s="346" t="s">
        <v>95</v>
      </c>
      <c r="D7966" s="347">
        <v>8000</v>
      </c>
      <c r="E7966" s="503">
        <v>7476.56</v>
      </c>
      <c r="F7966" s="499"/>
      <c r="G7966" s="347">
        <v>93.456999999999994</v>
      </c>
    </row>
    <row r="7967" spans="1:7" hidden="1" x14ac:dyDescent="0.25">
      <c r="A7967" s="336" t="s">
        <v>352</v>
      </c>
      <c r="B7967" s="336" t="s">
        <v>399</v>
      </c>
      <c r="C7967" s="337" t="s">
        <v>400</v>
      </c>
      <c r="D7967" s="338">
        <v>110000</v>
      </c>
      <c r="E7967" s="498">
        <v>81005.78</v>
      </c>
      <c r="F7967" s="499"/>
      <c r="G7967" s="338">
        <v>73.641618181818188</v>
      </c>
    </row>
    <row r="7968" spans="1:7" hidden="1" x14ac:dyDescent="0.25">
      <c r="A7968" s="339" t="s">
        <v>324</v>
      </c>
      <c r="B7968" s="339" t="s">
        <v>354</v>
      </c>
      <c r="C7968" s="340" t="s">
        <v>24</v>
      </c>
      <c r="D7968" s="341">
        <v>110000</v>
      </c>
      <c r="E7968" s="506">
        <v>81005.78</v>
      </c>
      <c r="F7968" s="499"/>
      <c r="G7968" s="341">
        <v>73.641618181818188</v>
      </c>
    </row>
    <row r="7969" spans="1:7" hidden="1" x14ac:dyDescent="0.25">
      <c r="A7969" s="342" t="s">
        <v>324</v>
      </c>
      <c r="B7969" s="342" t="s">
        <v>366</v>
      </c>
      <c r="C7969" s="343" t="s">
        <v>38</v>
      </c>
      <c r="D7969" s="344">
        <v>110000</v>
      </c>
      <c r="E7969" s="502">
        <v>81005.78</v>
      </c>
      <c r="F7969" s="499"/>
      <c r="G7969" s="344">
        <v>73.641618181818188</v>
      </c>
    </row>
    <row r="7970" spans="1:7" hidden="1" x14ac:dyDescent="0.25">
      <c r="A7970" s="342" t="s">
        <v>324</v>
      </c>
      <c r="B7970" s="342" t="s">
        <v>419</v>
      </c>
      <c r="C7970" s="343" t="s">
        <v>108</v>
      </c>
      <c r="D7970" s="344">
        <v>110000</v>
      </c>
      <c r="E7970" s="502">
        <v>81005.78</v>
      </c>
      <c r="F7970" s="499"/>
      <c r="G7970" s="344">
        <v>73.641618181818188</v>
      </c>
    </row>
    <row r="7971" spans="1:7" hidden="1" x14ac:dyDescent="0.25">
      <c r="A7971" s="345" t="s">
        <v>3875</v>
      </c>
      <c r="B7971" s="345" t="s">
        <v>317</v>
      </c>
      <c r="C7971" s="346" t="s">
        <v>193</v>
      </c>
      <c r="D7971" s="347">
        <v>110000</v>
      </c>
      <c r="E7971" s="503">
        <v>81005.78</v>
      </c>
      <c r="F7971" s="499"/>
      <c r="G7971" s="347">
        <v>73.641618181818188</v>
      </c>
    </row>
    <row r="7972" spans="1:7" hidden="1" x14ac:dyDescent="0.25">
      <c r="A7972" s="336" t="s">
        <v>352</v>
      </c>
      <c r="B7972" s="336" t="s">
        <v>541</v>
      </c>
      <c r="C7972" s="337" t="s">
        <v>542</v>
      </c>
      <c r="D7972" s="338">
        <v>641000</v>
      </c>
      <c r="E7972" s="498">
        <v>466577.93</v>
      </c>
      <c r="F7972" s="499"/>
      <c r="G7972" s="338">
        <v>72.789068642745704</v>
      </c>
    </row>
    <row r="7973" spans="1:7" hidden="1" x14ac:dyDescent="0.25">
      <c r="A7973" s="339" t="s">
        <v>324</v>
      </c>
      <c r="B7973" s="339" t="s">
        <v>354</v>
      </c>
      <c r="C7973" s="340" t="s">
        <v>24</v>
      </c>
      <c r="D7973" s="341">
        <v>641000</v>
      </c>
      <c r="E7973" s="506">
        <v>466577.93</v>
      </c>
      <c r="F7973" s="499"/>
      <c r="G7973" s="341">
        <v>72.789068642745704</v>
      </c>
    </row>
    <row r="7974" spans="1:7" hidden="1" x14ac:dyDescent="0.25">
      <c r="A7974" s="342" t="s">
        <v>324</v>
      </c>
      <c r="B7974" s="342" t="s">
        <v>366</v>
      </c>
      <c r="C7974" s="343" t="s">
        <v>38</v>
      </c>
      <c r="D7974" s="344">
        <v>641000</v>
      </c>
      <c r="E7974" s="502">
        <v>466577.93</v>
      </c>
      <c r="F7974" s="499"/>
      <c r="G7974" s="344">
        <v>72.789068642745704</v>
      </c>
    </row>
    <row r="7975" spans="1:7" hidden="1" x14ac:dyDescent="0.25">
      <c r="A7975" s="342" t="s">
        <v>324</v>
      </c>
      <c r="B7975" s="342" t="s">
        <v>419</v>
      </c>
      <c r="C7975" s="343" t="s">
        <v>108</v>
      </c>
      <c r="D7975" s="344">
        <v>626000</v>
      </c>
      <c r="E7975" s="502">
        <v>448170.36</v>
      </c>
      <c r="F7975" s="499"/>
      <c r="G7975" s="344">
        <v>71.592709265175714</v>
      </c>
    </row>
    <row r="7976" spans="1:7" hidden="1" x14ac:dyDescent="0.25">
      <c r="A7976" s="345" t="s">
        <v>3876</v>
      </c>
      <c r="B7976" s="345" t="s">
        <v>316</v>
      </c>
      <c r="C7976" s="346" t="s">
        <v>421</v>
      </c>
      <c r="D7976" s="347">
        <v>16000</v>
      </c>
      <c r="E7976" s="503">
        <v>13706.39</v>
      </c>
      <c r="F7976" s="499"/>
      <c r="G7976" s="347">
        <v>85.664937499999994</v>
      </c>
    </row>
    <row r="7977" spans="1:7" hidden="1" x14ac:dyDescent="0.25">
      <c r="A7977" s="345" t="s">
        <v>3877</v>
      </c>
      <c r="B7977" s="345" t="s">
        <v>317</v>
      </c>
      <c r="C7977" s="346" t="s">
        <v>193</v>
      </c>
      <c r="D7977" s="347">
        <v>600000</v>
      </c>
      <c r="E7977" s="503">
        <v>434463.97</v>
      </c>
      <c r="F7977" s="499"/>
      <c r="G7977" s="347">
        <v>72.41066166666667</v>
      </c>
    </row>
    <row r="7978" spans="1:7" hidden="1" x14ac:dyDescent="0.25">
      <c r="A7978" s="345" t="s">
        <v>3878</v>
      </c>
      <c r="B7978" s="345" t="s">
        <v>318</v>
      </c>
      <c r="C7978" s="346" t="s">
        <v>425</v>
      </c>
      <c r="D7978" s="347">
        <v>10000</v>
      </c>
      <c r="E7978" s="503">
        <v>0</v>
      </c>
      <c r="F7978" s="499"/>
      <c r="G7978" s="347">
        <v>0</v>
      </c>
    </row>
    <row r="7979" spans="1:7" hidden="1" x14ac:dyDescent="0.25">
      <c r="A7979" s="342" t="s">
        <v>324</v>
      </c>
      <c r="B7979" s="342" t="s">
        <v>429</v>
      </c>
      <c r="C7979" s="343" t="s">
        <v>110</v>
      </c>
      <c r="D7979" s="344">
        <v>15000</v>
      </c>
      <c r="E7979" s="502">
        <v>18407.57</v>
      </c>
      <c r="F7979" s="499"/>
      <c r="G7979" s="344">
        <v>122.71713333333334</v>
      </c>
    </row>
    <row r="7980" spans="1:7" hidden="1" x14ac:dyDescent="0.25">
      <c r="A7980" s="345" t="s">
        <v>3879</v>
      </c>
      <c r="B7980" s="345" t="s">
        <v>312</v>
      </c>
      <c r="C7980" s="346" t="s">
        <v>97</v>
      </c>
      <c r="D7980" s="347">
        <v>15000</v>
      </c>
      <c r="E7980" s="503">
        <v>18407.57</v>
      </c>
      <c r="F7980" s="499"/>
      <c r="G7980" s="347">
        <v>122.71713333333334</v>
      </c>
    </row>
    <row r="7981" spans="1:7" hidden="1" x14ac:dyDescent="0.25">
      <c r="A7981" s="336" t="s">
        <v>352</v>
      </c>
      <c r="B7981" s="336" t="s">
        <v>569</v>
      </c>
      <c r="C7981" s="337" t="s">
        <v>570</v>
      </c>
      <c r="D7981" s="338">
        <v>44800</v>
      </c>
      <c r="E7981" s="498">
        <v>37937.269999999997</v>
      </c>
      <c r="F7981" s="499"/>
      <c r="G7981" s="338">
        <v>84.681406249999995</v>
      </c>
    </row>
    <row r="7982" spans="1:7" hidden="1" x14ac:dyDescent="0.25">
      <c r="A7982" s="339" t="s">
        <v>324</v>
      </c>
      <c r="B7982" s="339" t="s">
        <v>354</v>
      </c>
      <c r="C7982" s="340" t="s">
        <v>24</v>
      </c>
      <c r="D7982" s="341">
        <v>44800</v>
      </c>
      <c r="E7982" s="506">
        <v>35599.269999999997</v>
      </c>
      <c r="F7982" s="499"/>
      <c r="G7982" s="341">
        <v>79.462656249999995</v>
      </c>
    </row>
    <row r="7983" spans="1:7" hidden="1" x14ac:dyDescent="0.25">
      <c r="A7983" s="342" t="s">
        <v>324</v>
      </c>
      <c r="B7983" s="342" t="s">
        <v>366</v>
      </c>
      <c r="C7983" s="343" t="s">
        <v>38</v>
      </c>
      <c r="D7983" s="344">
        <v>44800</v>
      </c>
      <c r="E7983" s="502">
        <v>35599.269999999997</v>
      </c>
      <c r="F7983" s="499"/>
      <c r="G7983" s="344">
        <v>79.462656249999995</v>
      </c>
    </row>
    <row r="7984" spans="1:7" hidden="1" x14ac:dyDescent="0.25">
      <c r="A7984" s="342" t="s">
        <v>324</v>
      </c>
      <c r="B7984" s="342" t="s">
        <v>419</v>
      </c>
      <c r="C7984" s="343" t="s">
        <v>108</v>
      </c>
      <c r="D7984" s="344">
        <v>44800</v>
      </c>
      <c r="E7984" s="502">
        <v>35599.269999999997</v>
      </c>
      <c r="F7984" s="499"/>
      <c r="G7984" s="344">
        <v>79.462656249999995</v>
      </c>
    </row>
    <row r="7985" spans="1:7" hidden="1" x14ac:dyDescent="0.25">
      <c r="A7985" s="345" t="s">
        <v>3880</v>
      </c>
      <c r="B7985" s="345" t="s">
        <v>316</v>
      </c>
      <c r="C7985" s="346" t="s">
        <v>421</v>
      </c>
      <c r="D7985" s="347">
        <v>3000</v>
      </c>
      <c r="E7985" s="503">
        <v>3705.27</v>
      </c>
      <c r="F7985" s="499"/>
      <c r="G7985" s="347">
        <v>123.509</v>
      </c>
    </row>
    <row r="7986" spans="1:7" hidden="1" x14ac:dyDescent="0.25">
      <c r="A7986" s="345" t="s">
        <v>3881</v>
      </c>
      <c r="B7986" s="345" t="s">
        <v>317</v>
      </c>
      <c r="C7986" s="346" t="s">
        <v>193</v>
      </c>
      <c r="D7986" s="347">
        <v>39300</v>
      </c>
      <c r="E7986" s="503">
        <v>29355.23</v>
      </c>
      <c r="F7986" s="499"/>
      <c r="G7986" s="347">
        <v>74.695241730279903</v>
      </c>
    </row>
    <row r="7987" spans="1:7" hidden="1" x14ac:dyDescent="0.25">
      <c r="A7987" s="345" t="s">
        <v>3882</v>
      </c>
      <c r="B7987" s="345" t="s">
        <v>318</v>
      </c>
      <c r="C7987" s="346" t="s">
        <v>425</v>
      </c>
      <c r="D7987" s="347">
        <v>2500</v>
      </c>
      <c r="E7987" s="503">
        <v>2538.77</v>
      </c>
      <c r="F7987" s="499"/>
      <c r="G7987" s="347">
        <v>101.5508</v>
      </c>
    </row>
    <row r="7988" spans="1:7" hidden="1" x14ac:dyDescent="0.25">
      <c r="A7988" s="339" t="s">
        <v>324</v>
      </c>
      <c r="B7988" s="339" t="s">
        <v>1163</v>
      </c>
      <c r="C7988" s="340" t="s">
        <v>26</v>
      </c>
      <c r="D7988" s="341">
        <v>0</v>
      </c>
      <c r="E7988" s="506">
        <v>2338</v>
      </c>
      <c r="F7988" s="499"/>
      <c r="G7988" s="341">
        <v>0</v>
      </c>
    </row>
    <row r="7989" spans="1:7" hidden="1" x14ac:dyDescent="0.25">
      <c r="A7989" s="342" t="s">
        <v>324</v>
      </c>
      <c r="B7989" s="342" t="s">
        <v>1164</v>
      </c>
      <c r="C7989" s="343" t="s">
        <v>1165</v>
      </c>
      <c r="D7989" s="344">
        <v>0</v>
      </c>
      <c r="E7989" s="502">
        <v>2338</v>
      </c>
      <c r="F7989" s="499"/>
      <c r="G7989" s="344">
        <v>0</v>
      </c>
    </row>
    <row r="7990" spans="1:7" hidden="1" x14ac:dyDescent="0.25">
      <c r="A7990" s="342" t="s">
        <v>324</v>
      </c>
      <c r="B7990" s="342" t="s">
        <v>2576</v>
      </c>
      <c r="C7990" s="343" t="s">
        <v>171</v>
      </c>
      <c r="D7990" s="344">
        <v>0</v>
      </c>
      <c r="E7990" s="502">
        <v>2338</v>
      </c>
      <c r="F7990" s="499"/>
      <c r="G7990" s="344">
        <v>0</v>
      </c>
    </row>
    <row r="7991" spans="1:7" hidden="1" x14ac:dyDescent="0.25">
      <c r="A7991" s="345" t="s">
        <v>3883</v>
      </c>
      <c r="B7991" s="345" t="s">
        <v>306</v>
      </c>
      <c r="C7991" s="346" t="s">
        <v>173</v>
      </c>
      <c r="D7991" s="347">
        <v>0</v>
      </c>
      <c r="E7991" s="503">
        <v>2338</v>
      </c>
      <c r="F7991" s="499"/>
      <c r="G7991" s="347">
        <v>0</v>
      </c>
    </row>
    <row r="7992" spans="1:7" hidden="1" x14ac:dyDescent="0.25">
      <c r="A7992" s="345" t="s">
        <v>3884</v>
      </c>
      <c r="B7992" s="345" t="s">
        <v>306</v>
      </c>
      <c r="C7992" s="346" t="s">
        <v>173</v>
      </c>
      <c r="D7992" s="347">
        <v>0</v>
      </c>
      <c r="E7992" s="503">
        <v>0</v>
      </c>
      <c r="F7992" s="499"/>
      <c r="G7992" s="347">
        <v>0</v>
      </c>
    </row>
    <row r="7993" spans="1:7" hidden="1" x14ac:dyDescent="0.25">
      <c r="A7993" s="336" t="s">
        <v>352</v>
      </c>
      <c r="B7993" s="336" t="s">
        <v>591</v>
      </c>
      <c r="C7993" s="337" t="s">
        <v>592</v>
      </c>
      <c r="D7993" s="338">
        <v>138837</v>
      </c>
      <c r="E7993" s="498">
        <v>78658.17</v>
      </c>
      <c r="F7993" s="499"/>
      <c r="G7993" s="338">
        <v>56.655048726204107</v>
      </c>
    </row>
    <row r="7994" spans="1:7" hidden="1" x14ac:dyDescent="0.25">
      <c r="A7994" s="339" t="s">
        <v>324</v>
      </c>
      <c r="B7994" s="339" t="s">
        <v>354</v>
      </c>
      <c r="C7994" s="340" t="s">
        <v>24</v>
      </c>
      <c r="D7994" s="341">
        <v>138837</v>
      </c>
      <c r="E7994" s="506">
        <v>78658.17</v>
      </c>
      <c r="F7994" s="499"/>
      <c r="G7994" s="341">
        <v>56.655048726204107</v>
      </c>
    </row>
    <row r="7995" spans="1:7" hidden="1" x14ac:dyDescent="0.25">
      <c r="A7995" s="342" t="s">
        <v>324</v>
      </c>
      <c r="B7995" s="342" t="s">
        <v>366</v>
      </c>
      <c r="C7995" s="343" t="s">
        <v>38</v>
      </c>
      <c r="D7995" s="344">
        <v>138837</v>
      </c>
      <c r="E7995" s="502">
        <v>78658.17</v>
      </c>
      <c r="F7995" s="499"/>
      <c r="G7995" s="344">
        <v>56.655048726204107</v>
      </c>
    </row>
    <row r="7996" spans="1:7" hidden="1" x14ac:dyDescent="0.25">
      <c r="A7996" s="342" t="s">
        <v>324</v>
      </c>
      <c r="B7996" s="342" t="s">
        <v>419</v>
      </c>
      <c r="C7996" s="343" t="s">
        <v>108</v>
      </c>
      <c r="D7996" s="344">
        <v>138837</v>
      </c>
      <c r="E7996" s="502">
        <v>78658.17</v>
      </c>
      <c r="F7996" s="499"/>
      <c r="G7996" s="344">
        <v>56.655048726204107</v>
      </c>
    </row>
    <row r="7997" spans="1:7" hidden="1" x14ac:dyDescent="0.25">
      <c r="A7997" s="345" t="s">
        <v>3885</v>
      </c>
      <c r="B7997" s="345" t="s">
        <v>316</v>
      </c>
      <c r="C7997" s="346" t="s">
        <v>421</v>
      </c>
      <c r="D7997" s="347">
        <v>0</v>
      </c>
      <c r="E7997" s="503">
        <v>986.11</v>
      </c>
      <c r="F7997" s="499"/>
      <c r="G7997" s="347">
        <v>0</v>
      </c>
    </row>
    <row r="7998" spans="1:7" hidden="1" x14ac:dyDescent="0.25">
      <c r="A7998" s="345" t="s">
        <v>3886</v>
      </c>
      <c r="B7998" s="345" t="s">
        <v>317</v>
      </c>
      <c r="C7998" s="346" t="s">
        <v>193</v>
      </c>
      <c r="D7998" s="347">
        <v>138837</v>
      </c>
      <c r="E7998" s="503">
        <v>77672.06</v>
      </c>
      <c r="F7998" s="499"/>
      <c r="G7998" s="347">
        <v>55.944784171366422</v>
      </c>
    </row>
    <row r="7999" spans="1:7" hidden="1" x14ac:dyDescent="0.25">
      <c r="A7999" s="336" t="s">
        <v>352</v>
      </c>
      <c r="B7999" s="336" t="s">
        <v>611</v>
      </c>
      <c r="C7999" s="337" t="s">
        <v>612</v>
      </c>
      <c r="D7999" s="338">
        <v>370000</v>
      </c>
      <c r="E7999" s="498">
        <v>523114.97</v>
      </c>
      <c r="F7999" s="499"/>
      <c r="G7999" s="338">
        <v>141.38242432432432</v>
      </c>
    </row>
    <row r="8000" spans="1:7" hidden="1" x14ac:dyDescent="0.25">
      <c r="A8000" s="339" t="s">
        <v>324</v>
      </c>
      <c r="B8000" s="339" t="s">
        <v>354</v>
      </c>
      <c r="C8000" s="340" t="s">
        <v>24</v>
      </c>
      <c r="D8000" s="341">
        <v>370000</v>
      </c>
      <c r="E8000" s="506">
        <v>523114.97</v>
      </c>
      <c r="F8000" s="499"/>
      <c r="G8000" s="341">
        <v>141.38242432432432</v>
      </c>
    </row>
    <row r="8001" spans="1:7" hidden="1" x14ac:dyDescent="0.25">
      <c r="A8001" s="342" t="s">
        <v>324</v>
      </c>
      <c r="B8001" s="342" t="s">
        <v>366</v>
      </c>
      <c r="C8001" s="343" t="s">
        <v>38</v>
      </c>
      <c r="D8001" s="344">
        <v>370000</v>
      </c>
      <c r="E8001" s="502">
        <v>523114.97</v>
      </c>
      <c r="F8001" s="499"/>
      <c r="G8001" s="344">
        <v>141.38242432432432</v>
      </c>
    </row>
    <row r="8002" spans="1:7" hidden="1" x14ac:dyDescent="0.25">
      <c r="A8002" s="342" t="s">
        <v>324</v>
      </c>
      <c r="B8002" s="342" t="s">
        <v>419</v>
      </c>
      <c r="C8002" s="343" t="s">
        <v>108</v>
      </c>
      <c r="D8002" s="344">
        <v>370000</v>
      </c>
      <c r="E8002" s="502">
        <v>516989.9</v>
      </c>
      <c r="F8002" s="499"/>
      <c r="G8002" s="344">
        <v>139.727</v>
      </c>
    </row>
    <row r="8003" spans="1:7" hidden="1" x14ac:dyDescent="0.25">
      <c r="A8003" s="345" t="s">
        <v>3887</v>
      </c>
      <c r="B8003" s="345" t="s">
        <v>316</v>
      </c>
      <c r="C8003" s="346" t="s">
        <v>421</v>
      </c>
      <c r="D8003" s="347">
        <v>3000</v>
      </c>
      <c r="E8003" s="503">
        <v>10325.91</v>
      </c>
      <c r="F8003" s="499"/>
      <c r="G8003" s="347">
        <v>344.197</v>
      </c>
    </row>
    <row r="8004" spans="1:7" hidden="1" x14ac:dyDescent="0.25">
      <c r="A8004" s="345" t="s">
        <v>3888</v>
      </c>
      <c r="B8004" s="345" t="s">
        <v>317</v>
      </c>
      <c r="C8004" s="346" t="s">
        <v>193</v>
      </c>
      <c r="D8004" s="347">
        <v>365500</v>
      </c>
      <c r="E8004" s="503">
        <v>505064.83</v>
      </c>
      <c r="F8004" s="499"/>
      <c r="G8004" s="347">
        <v>138.18463201094391</v>
      </c>
    </row>
    <row r="8005" spans="1:7" hidden="1" x14ac:dyDescent="0.25">
      <c r="A8005" s="345" t="s">
        <v>3889</v>
      </c>
      <c r="B8005" s="345" t="s">
        <v>303</v>
      </c>
      <c r="C8005" s="346" t="s">
        <v>975</v>
      </c>
      <c r="D8005" s="347">
        <v>0</v>
      </c>
      <c r="E8005" s="503">
        <v>312.5</v>
      </c>
      <c r="F8005" s="499"/>
      <c r="G8005" s="347">
        <v>0</v>
      </c>
    </row>
    <row r="8006" spans="1:7" hidden="1" x14ac:dyDescent="0.25">
      <c r="A8006" s="345" t="s">
        <v>3890</v>
      </c>
      <c r="B8006" s="345" t="s">
        <v>318</v>
      </c>
      <c r="C8006" s="346" t="s">
        <v>425</v>
      </c>
      <c r="D8006" s="347">
        <v>1500</v>
      </c>
      <c r="E8006" s="503">
        <v>1286.6600000000001</v>
      </c>
      <c r="F8006" s="499"/>
      <c r="G8006" s="347">
        <v>85.777333333333331</v>
      </c>
    </row>
    <row r="8007" spans="1:7" hidden="1" x14ac:dyDescent="0.25">
      <c r="A8007" s="342" t="s">
        <v>324</v>
      </c>
      <c r="B8007" s="342" t="s">
        <v>429</v>
      </c>
      <c r="C8007" s="343" t="s">
        <v>110</v>
      </c>
      <c r="D8007" s="344">
        <v>0</v>
      </c>
      <c r="E8007" s="502">
        <v>6125.07</v>
      </c>
      <c r="F8007" s="499"/>
      <c r="G8007" s="344">
        <v>0</v>
      </c>
    </row>
    <row r="8008" spans="1:7" hidden="1" x14ac:dyDescent="0.25">
      <c r="A8008" s="345" t="s">
        <v>3891</v>
      </c>
      <c r="B8008" s="345" t="s">
        <v>431</v>
      </c>
      <c r="C8008" s="346" t="s">
        <v>160</v>
      </c>
      <c r="D8008" s="347">
        <v>0</v>
      </c>
      <c r="E8008" s="503">
        <v>187.5</v>
      </c>
      <c r="F8008" s="499"/>
      <c r="G8008" s="347">
        <v>0</v>
      </c>
    </row>
    <row r="8009" spans="1:7" hidden="1" x14ac:dyDescent="0.25">
      <c r="A8009" s="345" t="s">
        <v>3892</v>
      </c>
      <c r="B8009" s="345" t="s">
        <v>304</v>
      </c>
      <c r="C8009" s="346" t="s">
        <v>1083</v>
      </c>
      <c r="D8009" s="347">
        <v>0</v>
      </c>
      <c r="E8009" s="503">
        <v>5625.07</v>
      </c>
      <c r="F8009" s="499"/>
      <c r="G8009" s="347">
        <v>0</v>
      </c>
    </row>
    <row r="8010" spans="1:7" hidden="1" x14ac:dyDescent="0.25">
      <c r="A8010" s="345" t="s">
        <v>3893</v>
      </c>
      <c r="B8010" s="345" t="s">
        <v>439</v>
      </c>
      <c r="C8010" s="346" t="s">
        <v>100</v>
      </c>
      <c r="D8010" s="347">
        <v>0</v>
      </c>
      <c r="E8010" s="503">
        <v>312.5</v>
      </c>
      <c r="F8010" s="499"/>
      <c r="G8010" s="347">
        <v>0</v>
      </c>
    </row>
    <row r="8011" spans="1:7" hidden="1" x14ac:dyDescent="0.25">
      <c r="A8011" s="336" t="s">
        <v>352</v>
      </c>
      <c r="B8011" s="336" t="s">
        <v>634</v>
      </c>
      <c r="C8011" s="337" t="s">
        <v>635</v>
      </c>
      <c r="D8011" s="338">
        <v>491545.34</v>
      </c>
      <c r="E8011" s="498">
        <v>479691.78</v>
      </c>
      <c r="F8011" s="499"/>
      <c r="G8011" s="338">
        <v>97.58851136702873</v>
      </c>
    </row>
    <row r="8012" spans="1:7" hidden="1" x14ac:dyDescent="0.25">
      <c r="A8012" s="339" t="s">
        <v>324</v>
      </c>
      <c r="B8012" s="339" t="s">
        <v>354</v>
      </c>
      <c r="C8012" s="340" t="s">
        <v>24</v>
      </c>
      <c r="D8012" s="341">
        <v>491545.34</v>
      </c>
      <c r="E8012" s="506">
        <v>479691.78</v>
      </c>
      <c r="F8012" s="499"/>
      <c r="G8012" s="341">
        <v>97.58851136702873</v>
      </c>
    </row>
    <row r="8013" spans="1:7" hidden="1" x14ac:dyDescent="0.25">
      <c r="A8013" s="342" t="s">
        <v>324</v>
      </c>
      <c r="B8013" s="342" t="s">
        <v>366</v>
      </c>
      <c r="C8013" s="343" t="s">
        <v>38</v>
      </c>
      <c r="D8013" s="344">
        <v>491545.34</v>
      </c>
      <c r="E8013" s="502">
        <v>479691.78</v>
      </c>
      <c r="F8013" s="499"/>
      <c r="G8013" s="344">
        <v>97.58851136702873</v>
      </c>
    </row>
    <row r="8014" spans="1:7" hidden="1" x14ac:dyDescent="0.25">
      <c r="A8014" s="342" t="s">
        <v>324</v>
      </c>
      <c r="B8014" s="342" t="s">
        <v>367</v>
      </c>
      <c r="C8014" s="343" t="s">
        <v>138</v>
      </c>
      <c r="D8014" s="344">
        <v>300</v>
      </c>
      <c r="E8014" s="502">
        <v>0</v>
      </c>
      <c r="F8014" s="499"/>
      <c r="G8014" s="344">
        <v>0</v>
      </c>
    </row>
    <row r="8015" spans="1:7" hidden="1" x14ac:dyDescent="0.25">
      <c r="A8015" s="345" t="s">
        <v>3894</v>
      </c>
      <c r="B8015" s="345" t="s">
        <v>300</v>
      </c>
      <c r="C8015" s="346" t="s">
        <v>87</v>
      </c>
      <c r="D8015" s="347">
        <v>200</v>
      </c>
      <c r="E8015" s="503">
        <v>0</v>
      </c>
      <c r="F8015" s="499"/>
      <c r="G8015" s="347">
        <v>0</v>
      </c>
    </row>
    <row r="8016" spans="1:7" hidden="1" x14ac:dyDescent="0.25">
      <c r="A8016" s="345" t="s">
        <v>3895</v>
      </c>
      <c r="B8016" s="345" t="s">
        <v>415</v>
      </c>
      <c r="C8016" s="346" t="s">
        <v>88</v>
      </c>
      <c r="D8016" s="347">
        <v>100</v>
      </c>
      <c r="E8016" s="503">
        <v>0</v>
      </c>
      <c r="F8016" s="499"/>
      <c r="G8016" s="347">
        <v>0</v>
      </c>
    </row>
    <row r="8017" spans="1:7" hidden="1" x14ac:dyDescent="0.25">
      <c r="A8017" s="342" t="s">
        <v>324</v>
      </c>
      <c r="B8017" s="342" t="s">
        <v>419</v>
      </c>
      <c r="C8017" s="343" t="s">
        <v>108</v>
      </c>
      <c r="D8017" s="344">
        <v>463045.34</v>
      </c>
      <c r="E8017" s="502">
        <v>462426.5</v>
      </c>
      <c r="F8017" s="499"/>
      <c r="G8017" s="344">
        <v>99.866354340160299</v>
      </c>
    </row>
    <row r="8018" spans="1:7" hidden="1" x14ac:dyDescent="0.25">
      <c r="A8018" s="345" t="s">
        <v>3896</v>
      </c>
      <c r="B8018" s="345" t="s">
        <v>316</v>
      </c>
      <c r="C8018" s="346" t="s">
        <v>421</v>
      </c>
      <c r="D8018" s="347">
        <v>15000</v>
      </c>
      <c r="E8018" s="503">
        <v>7253.54</v>
      </c>
      <c r="F8018" s="499"/>
      <c r="G8018" s="347">
        <v>48.35693333333333</v>
      </c>
    </row>
    <row r="8019" spans="1:7" hidden="1" x14ac:dyDescent="0.25">
      <c r="A8019" s="345" t="s">
        <v>3897</v>
      </c>
      <c r="B8019" s="345" t="s">
        <v>317</v>
      </c>
      <c r="C8019" s="346" t="s">
        <v>193</v>
      </c>
      <c r="D8019" s="347">
        <v>402545.34</v>
      </c>
      <c r="E8019" s="503">
        <v>427077.2</v>
      </c>
      <c r="F8019" s="499"/>
      <c r="G8019" s="347">
        <v>106.09418556428948</v>
      </c>
    </row>
    <row r="8020" spans="1:7" hidden="1" x14ac:dyDescent="0.25">
      <c r="A8020" s="345" t="s">
        <v>3898</v>
      </c>
      <c r="B8020" s="345" t="s">
        <v>423</v>
      </c>
      <c r="C8020" s="346" t="s">
        <v>90</v>
      </c>
      <c r="D8020" s="347">
        <v>30000</v>
      </c>
      <c r="E8020" s="503">
        <v>26387.88</v>
      </c>
      <c r="F8020" s="499"/>
      <c r="G8020" s="347">
        <v>87.959599999999995</v>
      </c>
    </row>
    <row r="8021" spans="1:7" hidden="1" x14ac:dyDescent="0.25">
      <c r="A8021" s="345" t="s">
        <v>3899</v>
      </c>
      <c r="B8021" s="345" t="s">
        <v>303</v>
      </c>
      <c r="C8021" s="346" t="s">
        <v>975</v>
      </c>
      <c r="D8021" s="347">
        <v>1500</v>
      </c>
      <c r="E8021" s="503">
        <v>11.82</v>
      </c>
      <c r="F8021" s="499"/>
      <c r="G8021" s="347">
        <v>0.78800000000000003</v>
      </c>
    </row>
    <row r="8022" spans="1:7" hidden="1" x14ac:dyDescent="0.25">
      <c r="A8022" s="345" t="s">
        <v>3900</v>
      </c>
      <c r="B8022" s="345" t="s">
        <v>318</v>
      </c>
      <c r="C8022" s="346" t="s">
        <v>425</v>
      </c>
      <c r="D8022" s="347">
        <v>6000</v>
      </c>
      <c r="E8022" s="503">
        <v>1696.06</v>
      </c>
      <c r="F8022" s="499"/>
      <c r="G8022" s="347">
        <v>28.267666666666667</v>
      </c>
    </row>
    <row r="8023" spans="1:7" hidden="1" x14ac:dyDescent="0.25">
      <c r="A8023" s="345" t="s">
        <v>3901</v>
      </c>
      <c r="B8023" s="345" t="s">
        <v>427</v>
      </c>
      <c r="C8023" s="346" t="s">
        <v>428</v>
      </c>
      <c r="D8023" s="347">
        <v>8000</v>
      </c>
      <c r="E8023" s="503">
        <v>0</v>
      </c>
      <c r="F8023" s="499"/>
      <c r="G8023" s="347">
        <v>0</v>
      </c>
    </row>
    <row r="8024" spans="1:7" hidden="1" x14ac:dyDescent="0.25">
      <c r="A8024" s="342" t="s">
        <v>324</v>
      </c>
      <c r="B8024" s="342" t="s">
        <v>429</v>
      </c>
      <c r="C8024" s="343" t="s">
        <v>110</v>
      </c>
      <c r="D8024" s="344">
        <v>27200</v>
      </c>
      <c r="E8024" s="502">
        <v>17265.28</v>
      </c>
      <c r="F8024" s="499"/>
      <c r="G8024" s="344">
        <v>63.47529411764706</v>
      </c>
    </row>
    <row r="8025" spans="1:7" hidden="1" x14ac:dyDescent="0.25">
      <c r="A8025" s="345" t="s">
        <v>3902</v>
      </c>
      <c r="B8025" s="345" t="s">
        <v>431</v>
      </c>
      <c r="C8025" s="346" t="s">
        <v>160</v>
      </c>
      <c r="D8025" s="347">
        <v>500</v>
      </c>
      <c r="E8025" s="503">
        <v>200</v>
      </c>
      <c r="F8025" s="499"/>
      <c r="G8025" s="347">
        <v>40</v>
      </c>
    </row>
    <row r="8026" spans="1:7" hidden="1" x14ac:dyDescent="0.25">
      <c r="A8026" s="345" t="s">
        <v>3903</v>
      </c>
      <c r="B8026" s="345" t="s">
        <v>304</v>
      </c>
      <c r="C8026" s="346" t="s">
        <v>1083</v>
      </c>
      <c r="D8026" s="347">
        <v>3000</v>
      </c>
      <c r="E8026" s="503">
        <v>2009.5</v>
      </c>
      <c r="F8026" s="499"/>
      <c r="G8026" s="347">
        <v>66.983333333333334</v>
      </c>
    </row>
    <row r="8027" spans="1:7" hidden="1" x14ac:dyDescent="0.25">
      <c r="A8027" s="345" t="s">
        <v>3904</v>
      </c>
      <c r="B8027" s="345" t="s">
        <v>433</v>
      </c>
      <c r="C8027" s="346" t="s">
        <v>95</v>
      </c>
      <c r="D8027" s="347">
        <v>18000</v>
      </c>
      <c r="E8027" s="503">
        <v>8539.64</v>
      </c>
      <c r="F8027" s="499"/>
      <c r="G8027" s="347">
        <v>47.442444444444448</v>
      </c>
    </row>
    <row r="8028" spans="1:7" hidden="1" x14ac:dyDescent="0.25">
      <c r="A8028" s="345" t="s">
        <v>3905</v>
      </c>
      <c r="B8028" s="345" t="s">
        <v>312</v>
      </c>
      <c r="C8028" s="346" t="s">
        <v>97</v>
      </c>
      <c r="D8028" s="347">
        <v>5700</v>
      </c>
      <c r="E8028" s="503">
        <v>6516.14</v>
      </c>
      <c r="F8028" s="499"/>
      <c r="G8028" s="347">
        <v>114.31824561403509</v>
      </c>
    </row>
    <row r="8029" spans="1:7" hidden="1" x14ac:dyDescent="0.25">
      <c r="A8029" s="345" t="s">
        <v>3906</v>
      </c>
      <c r="B8029" s="345" t="s">
        <v>439</v>
      </c>
      <c r="C8029" s="346" t="s">
        <v>100</v>
      </c>
      <c r="D8029" s="347">
        <v>0</v>
      </c>
      <c r="E8029" s="503">
        <v>0</v>
      </c>
      <c r="F8029" s="499"/>
      <c r="G8029" s="347">
        <v>0</v>
      </c>
    </row>
    <row r="8030" spans="1:7" hidden="1" x14ac:dyDescent="0.25">
      <c r="A8030" s="342" t="s">
        <v>324</v>
      </c>
      <c r="B8030" s="342" t="s">
        <v>401</v>
      </c>
      <c r="C8030" s="343" t="s">
        <v>104</v>
      </c>
      <c r="D8030" s="344">
        <v>1000</v>
      </c>
      <c r="E8030" s="502">
        <v>0</v>
      </c>
      <c r="F8030" s="499"/>
      <c r="G8030" s="344">
        <v>0</v>
      </c>
    </row>
    <row r="8031" spans="1:7" hidden="1" x14ac:dyDescent="0.25">
      <c r="A8031" s="345" t="s">
        <v>3907</v>
      </c>
      <c r="B8031" s="345" t="s">
        <v>296</v>
      </c>
      <c r="C8031" s="346" t="s">
        <v>104</v>
      </c>
      <c r="D8031" s="347">
        <v>1000</v>
      </c>
      <c r="E8031" s="503">
        <v>0</v>
      </c>
      <c r="F8031" s="499"/>
      <c r="G8031" s="347">
        <v>0</v>
      </c>
    </row>
    <row r="8032" spans="1:7" hidden="1" x14ac:dyDescent="0.25">
      <c r="A8032" s="336" t="s">
        <v>352</v>
      </c>
      <c r="B8032" s="336" t="s">
        <v>657</v>
      </c>
      <c r="C8032" s="337" t="s">
        <v>658</v>
      </c>
      <c r="D8032" s="338">
        <v>492782.92</v>
      </c>
      <c r="E8032" s="498">
        <v>0</v>
      </c>
      <c r="F8032" s="499"/>
      <c r="G8032" s="338">
        <v>0</v>
      </c>
    </row>
    <row r="8033" spans="1:7" hidden="1" x14ac:dyDescent="0.25">
      <c r="A8033" s="339" t="s">
        <v>324</v>
      </c>
      <c r="B8033" s="339" t="s">
        <v>354</v>
      </c>
      <c r="C8033" s="340" t="s">
        <v>24</v>
      </c>
      <c r="D8033" s="341">
        <v>492782.92</v>
      </c>
      <c r="E8033" s="506">
        <v>0</v>
      </c>
      <c r="F8033" s="499"/>
      <c r="G8033" s="341">
        <v>0</v>
      </c>
    </row>
    <row r="8034" spans="1:7" hidden="1" x14ac:dyDescent="0.25">
      <c r="A8034" s="342" t="s">
        <v>324</v>
      </c>
      <c r="B8034" s="342" t="s">
        <v>366</v>
      </c>
      <c r="C8034" s="343" t="s">
        <v>38</v>
      </c>
      <c r="D8034" s="344">
        <v>492782.92</v>
      </c>
      <c r="E8034" s="502">
        <v>0</v>
      </c>
      <c r="F8034" s="499"/>
      <c r="G8034" s="344">
        <v>0</v>
      </c>
    </row>
    <row r="8035" spans="1:7" hidden="1" x14ac:dyDescent="0.25">
      <c r="A8035" s="342" t="s">
        <v>324</v>
      </c>
      <c r="B8035" s="342" t="s">
        <v>419</v>
      </c>
      <c r="C8035" s="343" t="s">
        <v>108</v>
      </c>
      <c r="D8035" s="344">
        <v>492782.92</v>
      </c>
      <c r="E8035" s="502">
        <v>0</v>
      </c>
      <c r="F8035" s="499"/>
      <c r="G8035" s="344">
        <v>0</v>
      </c>
    </row>
    <row r="8036" spans="1:7" hidden="1" x14ac:dyDescent="0.25">
      <c r="A8036" s="345" t="s">
        <v>3908</v>
      </c>
      <c r="B8036" s="345" t="s">
        <v>317</v>
      </c>
      <c r="C8036" s="346" t="s">
        <v>193</v>
      </c>
      <c r="D8036" s="347">
        <v>492782.92</v>
      </c>
      <c r="E8036" s="503">
        <v>0</v>
      </c>
      <c r="F8036" s="499"/>
      <c r="G8036" s="347">
        <v>0</v>
      </c>
    </row>
    <row r="8037" spans="1:7" hidden="1" x14ac:dyDescent="0.25">
      <c r="A8037" s="345" t="s">
        <v>3909</v>
      </c>
      <c r="B8037" s="345" t="s">
        <v>427</v>
      </c>
      <c r="C8037" s="346" t="s">
        <v>428</v>
      </c>
      <c r="D8037" s="347">
        <v>0</v>
      </c>
      <c r="E8037" s="503">
        <v>0</v>
      </c>
      <c r="F8037" s="499"/>
      <c r="G8037" s="347">
        <v>0</v>
      </c>
    </row>
    <row r="8038" spans="1:7" hidden="1" x14ac:dyDescent="0.25">
      <c r="A8038" s="342" t="s">
        <v>324</v>
      </c>
      <c r="B8038" s="342" t="s">
        <v>429</v>
      </c>
      <c r="C8038" s="343" t="s">
        <v>110</v>
      </c>
      <c r="D8038" s="344">
        <v>0</v>
      </c>
      <c r="E8038" s="502">
        <v>0</v>
      </c>
      <c r="F8038" s="499"/>
      <c r="G8038" s="344">
        <v>0</v>
      </c>
    </row>
    <row r="8039" spans="1:7" hidden="1" x14ac:dyDescent="0.25">
      <c r="A8039" s="345" t="s">
        <v>3910</v>
      </c>
      <c r="B8039" s="345" t="s">
        <v>312</v>
      </c>
      <c r="C8039" s="346" t="s">
        <v>97</v>
      </c>
      <c r="D8039" s="347">
        <v>0</v>
      </c>
      <c r="E8039" s="503">
        <v>0</v>
      </c>
      <c r="F8039" s="499"/>
      <c r="G8039" s="347">
        <v>0</v>
      </c>
    </row>
    <row r="8040" spans="1:7" hidden="1" x14ac:dyDescent="0.25">
      <c r="A8040" s="336" t="s">
        <v>352</v>
      </c>
      <c r="B8040" s="336" t="s">
        <v>676</v>
      </c>
      <c r="C8040" s="337" t="s">
        <v>677</v>
      </c>
      <c r="D8040" s="338">
        <v>139880</v>
      </c>
      <c r="E8040" s="498">
        <v>135095.88</v>
      </c>
      <c r="F8040" s="499"/>
      <c r="G8040" s="338">
        <v>96.57983986273949</v>
      </c>
    </row>
    <row r="8041" spans="1:7" hidden="1" x14ac:dyDescent="0.25">
      <c r="A8041" s="339" t="s">
        <v>324</v>
      </c>
      <c r="B8041" s="339" t="s">
        <v>354</v>
      </c>
      <c r="C8041" s="340" t="s">
        <v>24</v>
      </c>
      <c r="D8041" s="341">
        <v>139880</v>
      </c>
      <c r="E8041" s="506">
        <v>135095.88</v>
      </c>
      <c r="F8041" s="499"/>
      <c r="G8041" s="341">
        <v>96.57983986273949</v>
      </c>
    </row>
    <row r="8042" spans="1:7" hidden="1" x14ac:dyDescent="0.25">
      <c r="A8042" s="342" t="s">
        <v>324</v>
      </c>
      <c r="B8042" s="342" t="s">
        <v>366</v>
      </c>
      <c r="C8042" s="343" t="s">
        <v>38</v>
      </c>
      <c r="D8042" s="344">
        <v>139880</v>
      </c>
      <c r="E8042" s="502">
        <v>135095.88</v>
      </c>
      <c r="F8042" s="499"/>
      <c r="G8042" s="344">
        <v>96.57983986273949</v>
      </c>
    </row>
    <row r="8043" spans="1:7" hidden="1" x14ac:dyDescent="0.25">
      <c r="A8043" s="342" t="s">
        <v>324</v>
      </c>
      <c r="B8043" s="342" t="s">
        <v>419</v>
      </c>
      <c r="C8043" s="343" t="s">
        <v>108</v>
      </c>
      <c r="D8043" s="344">
        <v>139880</v>
      </c>
      <c r="E8043" s="502">
        <v>135095.88</v>
      </c>
      <c r="F8043" s="499"/>
      <c r="G8043" s="344">
        <v>96.57983986273949</v>
      </c>
    </row>
    <row r="8044" spans="1:7" hidden="1" x14ac:dyDescent="0.25">
      <c r="A8044" s="345" t="s">
        <v>3911</v>
      </c>
      <c r="B8044" s="345" t="s">
        <v>316</v>
      </c>
      <c r="C8044" s="346" t="s">
        <v>421</v>
      </c>
      <c r="D8044" s="347">
        <v>4500</v>
      </c>
      <c r="E8044" s="503">
        <v>0</v>
      </c>
      <c r="F8044" s="499"/>
      <c r="G8044" s="347">
        <v>0</v>
      </c>
    </row>
    <row r="8045" spans="1:7" hidden="1" x14ac:dyDescent="0.25">
      <c r="A8045" s="345" t="s">
        <v>3912</v>
      </c>
      <c r="B8045" s="345" t="s">
        <v>317</v>
      </c>
      <c r="C8045" s="346" t="s">
        <v>193</v>
      </c>
      <c r="D8045" s="347">
        <v>135380</v>
      </c>
      <c r="E8045" s="503">
        <v>135095.88</v>
      </c>
      <c r="F8045" s="499"/>
      <c r="G8045" s="347">
        <v>99.790131481755054</v>
      </c>
    </row>
    <row r="8046" spans="1:7" hidden="1" x14ac:dyDescent="0.25">
      <c r="A8046" s="336" t="s">
        <v>352</v>
      </c>
      <c r="B8046" s="336" t="s">
        <v>691</v>
      </c>
      <c r="C8046" s="337" t="s">
        <v>692</v>
      </c>
      <c r="D8046" s="338">
        <v>195000</v>
      </c>
      <c r="E8046" s="498">
        <v>188131</v>
      </c>
      <c r="F8046" s="499"/>
      <c r="G8046" s="338">
        <v>96.477435897435896</v>
      </c>
    </row>
    <row r="8047" spans="1:7" hidden="1" x14ac:dyDescent="0.25">
      <c r="A8047" s="339" t="s">
        <v>324</v>
      </c>
      <c r="B8047" s="339" t="s">
        <v>354</v>
      </c>
      <c r="C8047" s="340" t="s">
        <v>24</v>
      </c>
      <c r="D8047" s="341">
        <v>195000</v>
      </c>
      <c r="E8047" s="506">
        <v>188131</v>
      </c>
      <c r="F8047" s="499"/>
      <c r="G8047" s="341">
        <v>96.477435897435896</v>
      </c>
    </row>
    <row r="8048" spans="1:7" hidden="1" x14ac:dyDescent="0.25">
      <c r="A8048" s="342" t="s">
        <v>324</v>
      </c>
      <c r="B8048" s="342" t="s">
        <v>366</v>
      </c>
      <c r="C8048" s="343" t="s">
        <v>38</v>
      </c>
      <c r="D8048" s="344">
        <v>195000</v>
      </c>
      <c r="E8048" s="502">
        <v>188131</v>
      </c>
      <c r="F8048" s="499"/>
      <c r="G8048" s="344">
        <v>96.477435897435896</v>
      </c>
    </row>
    <row r="8049" spans="1:7" hidden="1" x14ac:dyDescent="0.25">
      <c r="A8049" s="342" t="s">
        <v>324</v>
      </c>
      <c r="B8049" s="342" t="s">
        <v>419</v>
      </c>
      <c r="C8049" s="343" t="s">
        <v>108</v>
      </c>
      <c r="D8049" s="344">
        <v>192500</v>
      </c>
      <c r="E8049" s="502">
        <v>188131</v>
      </c>
      <c r="F8049" s="499"/>
      <c r="G8049" s="344">
        <v>97.730389610389608</v>
      </c>
    </row>
    <row r="8050" spans="1:7" hidden="1" x14ac:dyDescent="0.25">
      <c r="A8050" s="345" t="s">
        <v>3913</v>
      </c>
      <c r="B8050" s="345" t="s">
        <v>316</v>
      </c>
      <c r="C8050" s="346" t="s">
        <v>421</v>
      </c>
      <c r="D8050" s="347">
        <v>10000</v>
      </c>
      <c r="E8050" s="503">
        <v>2026</v>
      </c>
      <c r="F8050" s="499"/>
      <c r="G8050" s="347">
        <v>20.260000000000002</v>
      </c>
    </row>
    <row r="8051" spans="1:7" hidden="1" x14ac:dyDescent="0.25">
      <c r="A8051" s="345" t="s">
        <v>3914</v>
      </c>
      <c r="B8051" s="345" t="s">
        <v>317</v>
      </c>
      <c r="C8051" s="346" t="s">
        <v>193</v>
      </c>
      <c r="D8051" s="347">
        <v>177000</v>
      </c>
      <c r="E8051" s="503">
        <v>186105</v>
      </c>
      <c r="F8051" s="499"/>
      <c r="G8051" s="347">
        <v>105.14406779661017</v>
      </c>
    </row>
    <row r="8052" spans="1:7" hidden="1" x14ac:dyDescent="0.25">
      <c r="A8052" s="345" t="s">
        <v>3915</v>
      </c>
      <c r="B8052" s="345" t="s">
        <v>318</v>
      </c>
      <c r="C8052" s="346" t="s">
        <v>425</v>
      </c>
      <c r="D8052" s="347">
        <v>3000</v>
      </c>
      <c r="E8052" s="503">
        <v>0</v>
      </c>
      <c r="F8052" s="499"/>
      <c r="G8052" s="347">
        <v>0</v>
      </c>
    </row>
    <row r="8053" spans="1:7" hidden="1" x14ac:dyDescent="0.25">
      <c r="A8053" s="345" t="s">
        <v>3916</v>
      </c>
      <c r="B8053" s="345" t="s">
        <v>427</v>
      </c>
      <c r="C8053" s="346" t="s">
        <v>428</v>
      </c>
      <c r="D8053" s="347">
        <v>2500</v>
      </c>
      <c r="E8053" s="503">
        <v>0</v>
      </c>
      <c r="F8053" s="499"/>
      <c r="G8053" s="347">
        <v>0</v>
      </c>
    </row>
    <row r="8054" spans="1:7" hidden="1" x14ac:dyDescent="0.25">
      <c r="A8054" s="342" t="s">
        <v>324</v>
      </c>
      <c r="B8054" s="342" t="s">
        <v>429</v>
      </c>
      <c r="C8054" s="343" t="s">
        <v>110</v>
      </c>
      <c r="D8054" s="344">
        <v>2500</v>
      </c>
      <c r="E8054" s="502">
        <v>0</v>
      </c>
      <c r="F8054" s="499"/>
      <c r="G8054" s="344">
        <v>0</v>
      </c>
    </row>
    <row r="8055" spans="1:7" hidden="1" x14ac:dyDescent="0.25">
      <c r="A8055" s="345" t="s">
        <v>3917</v>
      </c>
      <c r="B8055" s="345" t="s">
        <v>312</v>
      </c>
      <c r="C8055" s="346" t="s">
        <v>97</v>
      </c>
      <c r="D8055" s="347">
        <v>2500</v>
      </c>
      <c r="E8055" s="503">
        <v>0</v>
      </c>
      <c r="F8055" s="499"/>
      <c r="G8055" s="347">
        <v>0</v>
      </c>
    </row>
    <row r="8056" spans="1:7" hidden="1" x14ac:dyDescent="0.25">
      <c r="A8056" s="336" t="s">
        <v>352</v>
      </c>
      <c r="B8056" s="336" t="s">
        <v>710</v>
      </c>
      <c r="C8056" s="337" t="s">
        <v>711</v>
      </c>
      <c r="D8056" s="338">
        <v>421859</v>
      </c>
      <c r="E8056" s="498">
        <v>283221.06</v>
      </c>
      <c r="F8056" s="499"/>
      <c r="G8056" s="338">
        <v>67.136427100050014</v>
      </c>
    </row>
    <row r="8057" spans="1:7" hidden="1" x14ac:dyDescent="0.25">
      <c r="A8057" s="339" t="s">
        <v>324</v>
      </c>
      <c r="B8057" s="339" t="s">
        <v>354</v>
      </c>
      <c r="C8057" s="340" t="s">
        <v>24</v>
      </c>
      <c r="D8057" s="341">
        <v>421859</v>
      </c>
      <c r="E8057" s="506">
        <v>283221.06</v>
      </c>
      <c r="F8057" s="499"/>
      <c r="G8057" s="341">
        <v>67.136427100050014</v>
      </c>
    </row>
    <row r="8058" spans="1:7" hidden="1" x14ac:dyDescent="0.25">
      <c r="A8058" s="342" t="s">
        <v>324</v>
      </c>
      <c r="B8058" s="342" t="s">
        <v>366</v>
      </c>
      <c r="C8058" s="343" t="s">
        <v>38</v>
      </c>
      <c r="D8058" s="344">
        <v>421859</v>
      </c>
      <c r="E8058" s="502">
        <v>283221.06</v>
      </c>
      <c r="F8058" s="499"/>
      <c r="G8058" s="344">
        <v>67.136427100050014</v>
      </c>
    </row>
    <row r="8059" spans="1:7" hidden="1" x14ac:dyDescent="0.25">
      <c r="A8059" s="342" t="s">
        <v>324</v>
      </c>
      <c r="B8059" s="342" t="s">
        <v>367</v>
      </c>
      <c r="C8059" s="343" t="s">
        <v>138</v>
      </c>
      <c r="D8059" s="344">
        <v>1000</v>
      </c>
      <c r="E8059" s="502">
        <v>1600</v>
      </c>
      <c r="F8059" s="499"/>
      <c r="G8059" s="344">
        <v>160</v>
      </c>
    </row>
    <row r="8060" spans="1:7" hidden="1" x14ac:dyDescent="0.25">
      <c r="A8060" s="345" t="s">
        <v>3918</v>
      </c>
      <c r="B8060" s="345" t="s">
        <v>415</v>
      </c>
      <c r="C8060" s="346" t="s">
        <v>88</v>
      </c>
      <c r="D8060" s="347">
        <v>1000</v>
      </c>
      <c r="E8060" s="503">
        <v>1600</v>
      </c>
      <c r="F8060" s="499"/>
      <c r="G8060" s="347">
        <v>160</v>
      </c>
    </row>
    <row r="8061" spans="1:7" hidden="1" x14ac:dyDescent="0.25">
      <c r="A8061" s="342" t="s">
        <v>324</v>
      </c>
      <c r="B8061" s="342" t="s">
        <v>419</v>
      </c>
      <c r="C8061" s="343" t="s">
        <v>108</v>
      </c>
      <c r="D8061" s="344">
        <v>379395</v>
      </c>
      <c r="E8061" s="502">
        <v>267529.71999999997</v>
      </c>
      <c r="F8061" s="499"/>
      <c r="G8061" s="344">
        <v>70.514824918620434</v>
      </c>
    </row>
    <row r="8062" spans="1:7" hidden="1" x14ac:dyDescent="0.25">
      <c r="A8062" s="345" t="s">
        <v>3919</v>
      </c>
      <c r="B8062" s="345" t="s">
        <v>316</v>
      </c>
      <c r="C8062" s="346" t="s">
        <v>421</v>
      </c>
      <c r="D8062" s="347">
        <v>13770</v>
      </c>
      <c r="E8062" s="503">
        <v>2219.33</v>
      </c>
      <c r="F8062" s="499"/>
      <c r="G8062" s="347">
        <v>16.117138707334785</v>
      </c>
    </row>
    <row r="8063" spans="1:7" hidden="1" x14ac:dyDescent="0.25">
      <c r="A8063" s="345" t="s">
        <v>3920</v>
      </c>
      <c r="B8063" s="345" t="s">
        <v>317</v>
      </c>
      <c r="C8063" s="346" t="s">
        <v>193</v>
      </c>
      <c r="D8063" s="347">
        <v>330000</v>
      </c>
      <c r="E8063" s="503">
        <v>259236.14</v>
      </c>
      <c r="F8063" s="499"/>
      <c r="G8063" s="347">
        <v>78.556406060606065</v>
      </c>
    </row>
    <row r="8064" spans="1:7" hidden="1" x14ac:dyDescent="0.25">
      <c r="A8064" s="345" t="s">
        <v>3921</v>
      </c>
      <c r="B8064" s="345" t="s">
        <v>423</v>
      </c>
      <c r="C8064" s="346" t="s">
        <v>90</v>
      </c>
      <c r="D8064" s="347">
        <v>4243</v>
      </c>
      <c r="E8064" s="503">
        <v>6074.25</v>
      </c>
      <c r="F8064" s="499"/>
      <c r="G8064" s="347">
        <v>143.15932123497527</v>
      </c>
    </row>
    <row r="8065" spans="1:7" hidden="1" x14ac:dyDescent="0.25">
      <c r="A8065" s="345" t="s">
        <v>3922</v>
      </c>
      <c r="B8065" s="345" t="s">
        <v>303</v>
      </c>
      <c r="C8065" s="346" t="s">
        <v>975</v>
      </c>
      <c r="D8065" s="347">
        <v>20000</v>
      </c>
      <c r="E8065" s="503">
        <v>0</v>
      </c>
      <c r="F8065" s="499"/>
      <c r="G8065" s="347">
        <v>0</v>
      </c>
    </row>
    <row r="8066" spans="1:7" hidden="1" x14ac:dyDescent="0.25">
      <c r="A8066" s="345" t="s">
        <v>3923</v>
      </c>
      <c r="B8066" s="345" t="s">
        <v>318</v>
      </c>
      <c r="C8066" s="346" t="s">
        <v>425</v>
      </c>
      <c r="D8066" s="347">
        <v>8282</v>
      </c>
      <c r="E8066" s="503">
        <v>0</v>
      </c>
      <c r="F8066" s="499"/>
      <c r="G8066" s="347">
        <v>0</v>
      </c>
    </row>
    <row r="8067" spans="1:7" hidden="1" x14ac:dyDescent="0.25">
      <c r="A8067" s="345" t="s">
        <v>3924</v>
      </c>
      <c r="B8067" s="345" t="s">
        <v>427</v>
      </c>
      <c r="C8067" s="346" t="s">
        <v>428</v>
      </c>
      <c r="D8067" s="347">
        <v>3100</v>
      </c>
      <c r="E8067" s="503">
        <v>0</v>
      </c>
      <c r="F8067" s="499"/>
      <c r="G8067" s="347">
        <v>0</v>
      </c>
    </row>
    <row r="8068" spans="1:7" hidden="1" x14ac:dyDescent="0.25">
      <c r="A8068" s="342" t="s">
        <v>324</v>
      </c>
      <c r="B8068" s="342" t="s">
        <v>429</v>
      </c>
      <c r="C8068" s="343" t="s">
        <v>110</v>
      </c>
      <c r="D8068" s="344">
        <v>28682</v>
      </c>
      <c r="E8068" s="502">
        <v>10057.5</v>
      </c>
      <c r="F8068" s="499"/>
      <c r="G8068" s="344">
        <v>35.065546335680914</v>
      </c>
    </row>
    <row r="8069" spans="1:7" hidden="1" x14ac:dyDescent="0.25">
      <c r="A8069" s="345" t="s">
        <v>3925</v>
      </c>
      <c r="B8069" s="345" t="s">
        <v>304</v>
      </c>
      <c r="C8069" s="346" t="s">
        <v>1083</v>
      </c>
      <c r="D8069" s="347">
        <v>5100</v>
      </c>
      <c r="E8069" s="503">
        <v>8765</v>
      </c>
      <c r="F8069" s="499"/>
      <c r="G8069" s="347">
        <v>171.86274509803923</v>
      </c>
    </row>
    <row r="8070" spans="1:7" hidden="1" x14ac:dyDescent="0.25">
      <c r="A8070" s="345" t="s">
        <v>3926</v>
      </c>
      <c r="B8070" s="345" t="s">
        <v>466</v>
      </c>
      <c r="C8070" s="346" t="s">
        <v>96</v>
      </c>
      <c r="D8070" s="347">
        <v>3582</v>
      </c>
      <c r="E8070" s="503">
        <v>0</v>
      </c>
      <c r="F8070" s="499"/>
      <c r="G8070" s="347">
        <v>0</v>
      </c>
    </row>
    <row r="8071" spans="1:7" hidden="1" x14ac:dyDescent="0.25">
      <c r="A8071" s="345" t="s">
        <v>3927</v>
      </c>
      <c r="B8071" s="345" t="s">
        <v>312</v>
      </c>
      <c r="C8071" s="346" t="s">
        <v>97</v>
      </c>
      <c r="D8071" s="347">
        <v>20000</v>
      </c>
      <c r="E8071" s="503">
        <v>1292.5</v>
      </c>
      <c r="F8071" s="499"/>
      <c r="G8071" s="347">
        <v>6.4625000000000004</v>
      </c>
    </row>
    <row r="8072" spans="1:7" hidden="1" x14ac:dyDescent="0.25">
      <c r="A8072" s="342" t="s">
        <v>324</v>
      </c>
      <c r="B8072" s="342" t="s">
        <v>401</v>
      </c>
      <c r="C8072" s="343" t="s">
        <v>104</v>
      </c>
      <c r="D8072" s="344">
        <v>12782</v>
      </c>
      <c r="E8072" s="502">
        <v>4033.84</v>
      </c>
      <c r="F8072" s="499"/>
      <c r="G8072" s="344">
        <v>31.558754498513533</v>
      </c>
    </row>
    <row r="8073" spans="1:7" hidden="1" x14ac:dyDescent="0.25">
      <c r="A8073" s="345" t="s">
        <v>3928</v>
      </c>
      <c r="B8073" s="345" t="s">
        <v>294</v>
      </c>
      <c r="C8073" s="346" t="s">
        <v>101</v>
      </c>
      <c r="D8073" s="347">
        <v>12782</v>
      </c>
      <c r="E8073" s="503">
        <v>4033.84</v>
      </c>
      <c r="F8073" s="499"/>
      <c r="G8073" s="347">
        <v>31.558754498513533</v>
      </c>
    </row>
    <row r="8074" spans="1:7" hidden="1" x14ac:dyDescent="0.25">
      <c r="A8074" s="336" t="s">
        <v>352</v>
      </c>
      <c r="B8074" s="336" t="s">
        <v>732</v>
      </c>
      <c r="C8074" s="337" t="s">
        <v>733</v>
      </c>
      <c r="D8074" s="338">
        <v>474337.82</v>
      </c>
      <c r="E8074" s="498">
        <v>382087.02</v>
      </c>
      <c r="F8074" s="499"/>
      <c r="G8074" s="338">
        <v>80.551666742491676</v>
      </c>
    </row>
    <row r="8075" spans="1:7" hidden="1" x14ac:dyDescent="0.25">
      <c r="A8075" s="339" t="s">
        <v>324</v>
      </c>
      <c r="B8075" s="339" t="s">
        <v>354</v>
      </c>
      <c r="C8075" s="340" t="s">
        <v>24</v>
      </c>
      <c r="D8075" s="341">
        <v>474337.82</v>
      </c>
      <c r="E8075" s="506">
        <v>382087.02</v>
      </c>
      <c r="F8075" s="499"/>
      <c r="G8075" s="341">
        <v>80.551666742491676</v>
      </c>
    </row>
    <row r="8076" spans="1:7" hidden="1" x14ac:dyDescent="0.25">
      <c r="A8076" s="342" t="s">
        <v>324</v>
      </c>
      <c r="B8076" s="342" t="s">
        <v>366</v>
      </c>
      <c r="C8076" s="343" t="s">
        <v>38</v>
      </c>
      <c r="D8076" s="344">
        <v>473737.82</v>
      </c>
      <c r="E8076" s="502">
        <v>381823.8</v>
      </c>
      <c r="F8076" s="499"/>
      <c r="G8076" s="344">
        <v>80.598124929101076</v>
      </c>
    </row>
    <row r="8077" spans="1:7" hidden="1" x14ac:dyDescent="0.25">
      <c r="A8077" s="342" t="s">
        <v>324</v>
      </c>
      <c r="B8077" s="342" t="s">
        <v>367</v>
      </c>
      <c r="C8077" s="343" t="s">
        <v>138</v>
      </c>
      <c r="D8077" s="344">
        <v>6000</v>
      </c>
      <c r="E8077" s="502">
        <v>0</v>
      </c>
      <c r="F8077" s="499"/>
      <c r="G8077" s="344">
        <v>0</v>
      </c>
    </row>
    <row r="8078" spans="1:7" hidden="1" x14ac:dyDescent="0.25">
      <c r="A8078" s="345" t="s">
        <v>3929</v>
      </c>
      <c r="B8078" s="345" t="s">
        <v>300</v>
      </c>
      <c r="C8078" s="346" t="s">
        <v>87</v>
      </c>
      <c r="D8078" s="347">
        <v>3000</v>
      </c>
      <c r="E8078" s="503">
        <v>0</v>
      </c>
      <c r="F8078" s="499"/>
      <c r="G8078" s="347">
        <v>0</v>
      </c>
    </row>
    <row r="8079" spans="1:7" hidden="1" x14ac:dyDescent="0.25">
      <c r="A8079" s="345" t="s">
        <v>3930</v>
      </c>
      <c r="B8079" s="345" t="s">
        <v>415</v>
      </c>
      <c r="C8079" s="346" t="s">
        <v>88</v>
      </c>
      <c r="D8079" s="347">
        <v>1000</v>
      </c>
      <c r="E8079" s="503">
        <v>0</v>
      </c>
      <c r="F8079" s="499"/>
      <c r="G8079" s="347">
        <v>0</v>
      </c>
    </row>
    <row r="8080" spans="1:7" hidden="1" x14ac:dyDescent="0.25">
      <c r="A8080" s="345" t="s">
        <v>3931</v>
      </c>
      <c r="B8080" s="345" t="s">
        <v>417</v>
      </c>
      <c r="C8080" s="346" t="s">
        <v>418</v>
      </c>
      <c r="D8080" s="347">
        <v>2000</v>
      </c>
      <c r="E8080" s="503">
        <v>0</v>
      </c>
      <c r="F8080" s="499"/>
      <c r="G8080" s="347">
        <v>0</v>
      </c>
    </row>
    <row r="8081" spans="1:7" hidden="1" x14ac:dyDescent="0.25">
      <c r="A8081" s="342" t="s">
        <v>324</v>
      </c>
      <c r="B8081" s="342" t="s">
        <v>419</v>
      </c>
      <c r="C8081" s="343" t="s">
        <v>108</v>
      </c>
      <c r="D8081" s="344">
        <v>394637.82</v>
      </c>
      <c r="E8081" s="502">
        <v>370055.95</v>
      </c>
      <c r="F8081" s="499"/>
      <c r="G8081" s="344">
        <v>93.771030358925046</v>
      </c>
    </row>
    <row r="8082" spans="1:7" hidden="1" x14ac:dyDescent="0.25">
      <c r="A8082" s="345" t="s">
        <v>3932</v>
      </c>
      <c r="B8082" s="345" t="s">
        <v>316</v>
      </c>
      <c r="C8082" s="346" t="s">
        <v>421</v>
      </c>
      <c r="D8082" s="347">
        <v>15000</v>
      </c>
      <c r="E8082" s="503">
        <v>7964.33</v>
      </c>
      <c r="F8082" s="499"/>
      <c r="G8082" s="347">
        <v>53.095533333333336</v>
      </c>
    </row>
    <row r="8083" spans="1:7" hidden="1" x14ac:dyDescent="0.25">
      <c r="A8083" s="345" t="s">
        <v>3933</v>
      </c>
      <c r="B8083" s="345" t="s">
        <v>317</v>
      </c>
      <c r="C8083" s="346" t="s">
        <v>193</v>
      </c>
      <c r="D8083" s="347">
        <v>349137.82</v>
      </c>
      <c r="E8083" s="503">
        <v>346414.03</v>
      </c>
      <c r="F8083" s="499"/>
      <c r="G8083" s="347">
        <v>99.219852492634573</v>
      </c>
    </row>
    <row r="8084" spans="1:7" hidden="1" x14ac:dyDescent="0.25">
      <c r="A8084" s="345" t="s">
        <v>3934</v>
      </c>
      <c r="B8084" s="345" t="s">
        <v>423</v>
      </c>
      <c r="C8084" s="346" t="s">
        <v>90</v>
      </c>
      <c r="D8084" s="347">
        <v>5000</v>
      </c>
      <c r="E8084" s="503">
        <v>2096.41</v>
      </c>
      <c r="F8084" s="499"/>
      <c r="G8084" s="347">
        <v>41.928199999999997</v>
      </c>
    </row>
    <row r="8085" spans="1:7" hidden="1" x14ac:dyDescent="0.25">
      <c r="A8085" s="345" t="s">
        <v>3935</v>
      </c>
      <c r="B8085" s="345" t="s">
        <v>303</v>
      </c>
      <c r="C8085" s="346" t="s">
        <v>975</v>
      </c>
      <c r="D8085" s="347">
        <v>20000</v>
      </c>
      <c r="E8085" s="503">
        <v>0</v>
      </c>
      <c r="F8085" s="499"/>
      <c r="G8085" s="347">
        <v>0</v>
      </c>
    </row>
    <row r="8086" spans="1:7" hidden="1" x14ac:dyDescent="0.25">
      <c r="A8086" s="345" t="s">
        <v>3936</v>
      </c>
      <c r="B8086" s="345" t="s">
        <v>318</v>
      </c>
      <c r="C8086" s="346" t="s">
        <v>425</v>
      </c>
      <c r="D8086" s="347">
        <v>5000</v>
      </c>
      <c r="E8086" s="503">
        <v>13581.18</v>
      </c>
      <c r="F8086" s="499"/>
      <c r="G8086" s="347">
        <v>271.62360000000001</v>
      </c>
    </row>
    <row r="8087" spans="1:7" hidden="1" x14ac:dyDescent="0.25">
      <c r="A8087" s="345" t="s">
        <v>3937</v>
      </c>
      <c r="B8087" s="345" t="s">
        <v>427</v>
      </c>
      <c r="C8087" s="346" t="s">
        <v>428</v>
      </c>
      <c r="D8087" s="347">
        <v>500</v>
      </c>
      <c r="E8087" s="503">
        <v>0</v>
      </c>
      <c r="F8087" s="499"/>
      <c r="G8087" s="347">
        <v>0</v>
      </c>
    </row>
    <row r="8088" spans="1:7" hidden="1" x14ac:dyDescent="0.25">
      <c r="A8088" s="342" t="s">
        <v>324</v>
      </c>
      <c r="B8088" s="342" t="s">
        <v>429</v>
      </c>
      <c r="C8088" s="343" t="s">
        <v>110</v>
      </c>
      <c r="D8088" s="344">
        <v>68000</v>
      </c>
      <c r="E8088" s="502">
        <v>10742.53</v>
      </c>
      <c r="F8088" s="499"/>
      <c r="G8088" s="344">
        <v>15.797838235294117</v>
      </c>
    </row>
    <row r="8089" spans="1:7" hidden="1" x14ac:dyDescent="0.25">
      <c r="A8089" s="345" t="s">
        <v>3938</v>
      </c>
      <c r="B8089" s="345" t="s">
        <v>431</v>
      </c>
      <c r="C8089" s="346" t="s">
        <v>160</v>
      </c>
      <c r="D8089" s="347">
        <v>1000</v>
      </c>
      <c r="E8089" s="503">
        <v>257.3</v>
      </c>
      <c r="F8089" s="499"/>
      <c r="G8089" s="347">
        <v>25.73</v>
      </c>
    </row>
    <row r="8090" spans="1:7" hidden="1" x14ac:dyDescent="0.25">
      <c r="A8090" s="345" t="s">
        <v>3939</v>
      </c>
      <c r="B8090" s="345" t="s">
        <v>304</v>
      </c>
      <c r="C8090" s="346" t="s">
        <v>1083</v>
      </c>
      <c r="D8090" s="347">
        <v>55000</v>
      </c>
      <c r="E8090" s="503">
        <v>5713.13</v>
      </c>
      <c r="F8090" s="499"/>
      <c r="G8090" s="347">
        <v>10.387509090909091</v>
      </c>
    </row>
    <row r="8091" spans="1:7" hidden="1" x14ac:dyDescent="0.25">
      <c r="A8091" s="345" t="s">
        <v>3940</v>
      </c>
      <c r="B8091" s="345" t="s">
        <v>433</v>
      </c>
      <c r="C8091" s="346" t="s">
        <v>95</v>
      </c>
      <c r="D8091" s="347">
        <v>4000</v>
      </c>
      <c r="E8091" s="503">
        <v>363.16</v>
      </c>
      <c r="F8091" s="499"/>
      <c r="G8091" s="347">
        <v>9.0790000000000006</v>
      </c>
    </row>
    <row r="8092" spans="1:7" hidden="1" x14ac:dyDescent="0.25">
      <c r="A8092" s="345" t="s">
        <v>3941</v>
      </c>
      <c r="B8092" s="345" t="s">
        <v>312</v>
      </c>
      <c r="C8092" s="346" t="s">
        <v>97</v>
      </c>
      <c r="D8092" s="347">
        <v>5000</v>
      </c>
      <c r="E8092" s="503">
        <v>4348.9399999999996</v>
      </c>
      <c r="F8092" s="499"/>
      <c r="G8092" s="347">
        <v>86.978800000000007</v>
      </c>
    </row>
    <row r="8093" spans="1:7" hidden="1" x14ac:dyDescent="0.25">
      <c r="A8093" s="345" t="s">
        <v>3942</v>
      </c>
      <c r="B8093" s="345" t="s">
        <v>436</v>
      </c>
      <c r="C8093" s="346" t="s">
        <v>98</v>
      </c>
      <c r="D8093" s="347">
        <v>0</v>
      </c>
      <c r="E8093" s="503">
        <v>0</v>
      </c>
      <c r="F8093" s="499"/>
      <c r="G8093" s="347">
        <v>0</v>
      </c>
    </row>
    <row r="8094" spans="1:7" hidden="1" x14ac:dyDescent="0.25">
      <c r="A8094" s="345" t="s">
        <v>3943</v>
      </c>
      <c r="B8094" s="345" t="s">
        <v>439</v>
      </c>
      <c r="C8094" s="346" t="s">
        <v>100</v>
      </c>
      <c r="D8094" s="347">
        <v>3000</v>
      </c>
      <c r="E8094" s="503">
        <v>60</v>
      </c>
      <c r="F8094" s="499"/>
      <c r="G8094" s="347">
        <v>2</v>
      </c>
    </row>
    <row r="8095" spans="1:7" hidden="1" x14ac:dyDescent="0.25">
      <c r="A8095" s="342" t="s">
        <v>324</v>
      </c>
      <c r="B8095" s="342" t="s">
        <v>401</v>
      </c>
      <c r="C8095" s="343" t="s">
        <v>104</v>
      </c>
      <c r="D8095" s="344">
        <v>5100</v>
      </c>
      <c r="E8095" s="502">
        <v>1025.32</v>
      </c>
      <c r="F8095" s="499"/>
      <c r="G8095" s="344">
        <v>20.104313725490197</v>
      </c>
    </row>
    <row r="8096" spans="1:7" hidden="1" x14ac:dyDescent="0.25">
      <c r="A8096" s="345" t="s">
        <v>3944</v>
      </c>
      <c r="B8096" s="345" t="s">
        <v>294</v>
      </c>
      <c r="C8096" s="346" t="s">
        <v>101</v>
      </c>
      <c r="D8096" s="347">
        <v>500</v>
      </c>
      <c r="E8096" s="503">
        <v>0</v>
      </c>
      <c r="F8096" s="499"/>
      <c r="G8096" s="347">
        <v>0</v>
      </c>
    </row>
    <row r="8097" spans="1:7" hidden="1" x14ac:dyDescent="0.25">
      <c r="A8097" s="345" t="s">
        <v>3945</v>
      </c>
      <c r="B8097" s="345" t="s">
        <v>442</v>
      </c>
      <c r="C8097" s="346" t="s">
        <v>443</v>
      </c>
      <c r="D8097" s="347">
        <v>0</v>
      </c>
      <c r="E8097" s="503">
        <v>0</v>
      </c>
      <c r="F8097" s="499"/>
      <c r="G8097" s="347">
        <v>0</v>
      </c>
    </row>
    <row r="8098" spans="1:7" hidden="1" x14ac:dyDescent="0.25">
      <c r="A8098" s="345" t="s">
        <v>3946</v>
      </c>
      <c r="B8098" s="345" t="s">
        <v>314</v>
      </c>
      <c r="C8098" s="346" t="s">
        <v>445</v>
      </c>
      <c r="D8098" s="347">
        <v>500</v>
      </c>
      <c r="E8098" s="503">
        <v>0</v>
      </c>
      <c r="F8098" s="499"/>
      <c r="G8098" s="347">
        <v>0</v>
      </c>
    </row>
    <row r="8099" spans="1:7" hidden="1" x14ac:dyDescent="0.25">
      <c r="A8099" s="345" t="s">
        <v>3947</v>
      </c>
      <c r="B8099" s="345" t="s">
        <v>315</v>
      </c>
      <c r="C8099" s="346" t="s">
        <v>189</v>
      </c>
      <c r="D8099" s="347">
        <v>100</v>
      </c>
      <c r="E8099" s="503">
        <v>0</v>
      </c>
      <c r="F8099" s="499"/>
      <c r="G8099" s="347">
        <v>0</v>
      </c>
    </row>
    <row r="8100" spans="1:7" hidden="1" x14ac:dyDescent="0.25">
      <c r="A8100" s="345" t="s">
        <v>3948</v>
      </c>
      <c r="B8100" s="345" t="s">
        <v>296</v>
      </c>
      <c r="C8100" s="346" t="s">
        <v>104</v>
      </c>
      <c r="D8100" s="347">
        <v>4000</v>
      </c>
      <c r="E8100" s="503">
        <v>1025.32</v>
      </c>
      <c r="F8100" s="499"/>
      <c r="G8100" s="347">
        <v>25.632999999999999</v>
      </c>
    </row>
    <row r="8101" spans="1:7" hidden="1" x14ac:dyDescent="0.25">
      <c r="A8101" s="342" t="s">
        <v>324</v>
      </c>
      <c r="B8101" s="342" t="s">
        <v>447</v>
      </c>
      <c r="C8101" s="343" t="s">
        <v>164</v>
      </c>
      <c r="D8101" s="344">
        <v>600</v>
      </c>
      <c r="E8101" s="502">
        <v>263.22000000000003</v>
      </c>
      <c r="F8101" s="499"/>
      <c r="G8101" s="344">
        <v>43.87</v>
      </c>
    </row>
    <row r="8102" spans="1:7" hidden="1" x14ac:dyDescent="0.25">
      <c r="A8102" s="342" t="s">
        <v>324</v>
      </c>
      <c r="B8102" s="342" t="s">
        <v>448</v>
      </c>
      <c r="C8102" s="343" t="s">
        <v>190</v>
      </c>
      <c r="D8102" s="344">
        <v>600</v>
      </c>
      <c r="E8102" s="502">
        <v>263.22000000000003</v>
      </c>
      <c r="F8102" s="499"/>
      <c r="G8102" s="344">
        <v>43.87</v>
      </c>
    </row>
    <row r="8103" spans="1:7" hidden="1" x14ac:dyDescent="0.25">
      <c r="A8103" s="345" t="s">
        <v>3949</v>
      </c>
      <c r="B8103" s="345" t="s">
        <v>293</v>
      </c>
      <c r="C8103" s="346" t="s">
        <v>450</v>
      </c>
      <c r="D8103" s="347">
        <v>500</v>
      </c>
      <c r="E8103" s="503">
        <v>263.22000000000003</v>
      </c>
      <c r="F8103" s="499"/>
      <c r="G8103" s="347">
        <v>52.643999999999998</v>
      </c>
    </row>
    <row r="8104" spans="1:7" hidden="1" x14ac:dyDescent="0.25">
      <c r="A8104" s="345" t="s">
        <v>3950</v>
      </c>
      <c r="B8104" s="345" t="s">
        <v>305</v>
      </c>
      <c r="C8104" s="346" t="s">
        <v>166</v>
      </c>
      <c r="D8104" s="347">
        <v>100</v>
      </c>
      <c r="E8104" s="503">
        <v>0</v>
      </c>
      <c r="F8104" s="499"/>
      <c r="G8104" s="347">
        <v>0</v>
      </c>
    </row>
    <row r="8105" spans="1:7" hidden="1" x14ac:dyDescent="0.25">
      <c r="A8105" s="336" t="s">
        <v>352</v>
      </c>
      <c r="B8105" s="336" t="s">
        <v>754</v>
      </c>
      <c r="C8105" s="337" t="s">
        <v>755</v>
      </c>
      <c r="D8105" s="338">
        <v>322000</v>
      </c>
      <c r="E8105" s="498">
        <v>354233.05</v>
      </c>
      <c r="F8105" s="499"/>
      <c r="G8105" s="338">
        <v>110.01026397515528</v>
      </c>
    </row>
    <row r="8106" spans="1:7" hidden="1" x14ac:dyDescent="0.25">
      <c r="A8106" s="339" t="s">
        <v>324</v>
      </c>
      <c r="B8106" s="339" t="s">
        <v>354</v>
      </c>
      <c r="C8106" s="340" t="s">
        <v>24</v>
      </c>
      <c r="D8106" s="341">
        <v>322000</v>
      </c>
      <c r="E8106" s="506">
        <v>354233.05</v>
      </c>
      <c r="F8106" s="499"/>
      <c r="G8106" s="341">
        <v>110.01026397515528</v>
      </c>
    </row>
    <row r="8107" spans="1:7" hidden="1" x14ac:dyDescent="0.25">
      <c r="A8107" s="342" t="s">
        <v>324</v>
      </c>
      <c r="B8107" s="342" t="s">
        <v>366</v>
      </c>
      <c r="C8107" s="343" t="s">
        <v>38</v>
      </c>
      <c r="D8107" s="344">
        <v>321900</v>
      </c>
      <c r="E8107" s="502">
        <v>354221.05</v>
      </c>
      <c r="F8107" s="499"/>
      <c r="G8107" s="344">
        <v>110.04071140105623</v>
      </c>
    </row>
    <row r="8108" spans="1:7" hidden="1" x14ac:dyDescent="0.25">
      <c r="A8108" s="342" t="s">
        <v>324</v>
      </c>
      <c r="B8108" s="342" t="s">
        <v>367</v>
      </c>
      <c r="C8108" s="343" t="s">
        <v>138</v>
      </c>
      <c r="D8108" s="344">
        <v>1000</v>
      </c>
      <c r="E8108" s="502">
        <v>860</v>
      </c>
      <c r="F8108" s="499"/>
      <c r="G8108" s="344">
        <v>86</v>
      </c>
    </row>
    <row r="8109" spans="1:7" hidden="1" x14ac:dyDescent="0.25">
      <c r="A8109" s="345" t="s">
        <v>3951</v>
      </c>
      <c r="B8109" s="345" t="s">
        <v>415</v>
      </c>
      <c r="C8109" s="346" t="s">
        <v>88</v>
      </c>
      <c r="D8109" s="347">
        <v>1000</v>
      </c>
      <c r="E8109" s="503">
        <v>0</v>
      </c>
      <c r="F8109" s="499"/>
      <c r="G8109" s="347">
        <v>0</v>
      </c>
    </row>
    <row r="8110" spans="1:7" hidden="1" x14ac:dyDescent="0.25">
      <c r="A8110" s="345" t="s">
        <v>3952</v>
      </c>
      <c r="B8110" s="345" t="s">
        <v>417</v>
      </c>
      <c r="C8110" s="346" t="s">
        <v>418</v>
      </c>
      <c r="D8110" s="347">
        <v>0</v>
      </c>
      <c r="E8110" s="503">
        <v>860</v>
      </c>
      <c r="F8110" s="499"/>
      <c r="G8110" s="347">
        <v>0</v>
      </c>
    </row>
    <row r="8111" spans="1:7" hidden="1" x14ac:dyDescent="0.25">
      <c r="A8111" s="342" t="s">
        <v>324</v>
      </c>
      <c r="B8111" s="342" t="s">
        <v>419</v>
      </c>
      <c r="C8111" s="343" t="s">
        <v>108</v>
      </c>
      <c r="D8111" s="344">
        <v>308900</v>
      </c>
      <c r="E8111" s="502">
        <v>339814.53</v>
      </c>
      <c r="F8111" s="499"/>
      <c r="G8111" s="344">
        <v>110.00794108125606</v>
      </c>
    </row>
    <row r="8112" spans="1:7" hidden="1" x14ac:dyDescent="0.25">
      <c r="A8112" s="345" t="s">
        <v>3953</v>
      </c>
      <c r="B8112" s="345" t="s">
        <v>316</v>
      </c>
      <c r="C8112" s="346" t="s">
        <v>421</v>
      </c>
      <c r="D8112" s="347">
        <v>30000</v>
      </c>
      <c r="E8112" s="503">
        <v>17039.54</v>
      </c>
      <c r="F8112" s="499"/>
      <c r="G8112" s="347">
        <v>56.79846666666667</v>
      </c>
    </row>
    <row r="8113" spans="1:7" hidden="1" x14ac:dyDescent="0.25">
      <c r="A8113" s="345" t="s">
        <v>3954</v>
      </c>
      <c r="B8113" s="345" t="s">
        <v>317</v>
      </c>
      <c r="C8113" s="346" t="s">
        <v>193</v>
      </c>
      <c r="D8113" s="347">
        <v>248900</v>
      </c>
      <c r="E8113" s="503">
        <v>308842.17</v>
      </c>
      <c r="F8113" s="499"/>
      <c r="G8113" s="347">
        <v>124.08283246283648</v>
      </c>
    </row>
    <row r="8114" spans="1:7" hidden="1" x14ac:dyDescent="0.25">
      <c r="A8114" s="345" t="s">
        <v>3955</v>
      </c>
      <c r="B8114" s="345" t="s">
        <v>423</v>
      </c>
      <c r="C8114" s="346" t="s">
        <v>90</v>
      </c>
      <c r="D8114" s="347">
        <v>20000</v>
      </c>
      <c r="E8114" s="503">
        <v>5831.91</v>
      </c>
      <c r="F8114" s="499"/>
      <c r="G8114" s="347">
        <v>29.159549999999999</v>
      </c>
    </row>
    <row r="8115" spans="1:7" hidden="1" x14ac:dyDescent="0.25">
      <c r="A8115" s="345" t="s">
        <v>3956</v>
      </c>
      <c r="B8115" s="345" t="s">
        <v>303</v>
      </c>
      <c r="C8115" s="346" t="s">
        <v>975</v>
      </c>
      <c r="D8115" s="347">
        <v>3000</v>
      </c>
      <c r="E8115" s="503">
        <v>1111.52</v>
      </c>
      <c r="F8115" s="499"/>
      <c r="G8115" s="347">
        <v>37.050666666666665</v>
      </c>
    </row>
    <row r="8116" spans="1:7" hidden="1" x14ac:dyDescent="0.25">
      <c r="A8116" s="345" t="s">
        <v>3957</v>
      </c>
      <c r="B8116" s="345" t="s">
        <v>318</v>
      </c>
      <c r="C8116" s="346" t="s">
        <v>425</v>
      </c>
      <c r="D8116" s="347">
        <v>5000</v>
      </c>
      <c r="E8116" s="503">
        <v>5389.39</v>
      </c>
      <c r="F8116" s="499"/>
      <c r="G8116" s="347">
        <v>107.7878</v>
      </c>
    </row>
    <row r="8117" spans="1:7" hidden="1" x14ac:dyDescent="0.25">
      <c r="A8117" s="345" t="s">
        <v>3958</v>
      </c>
      <c r="B8117" s="345" t="s">
        <v>427</v>
      </c>
      <c r="C8117" s="346" t="s">
        <v>428</v>
      </c>
      <c r="D8117" s="347">
        <v>2000</v>
      </c>
      <c r="E8117" s="503">
        <v>1600</v>
      </c>
      <c r="F8117" s="499"/>
      <c r="G8117" s="347">
        <v>80</v>
      </c>
    </row>
    <row r="8118" spans="1:7" hidden="1" x14ac:dyDescent="0.25">
      <c r="A8118" s="342" t="s">
        <v>324</v>
      </c>
      <c r="B8118" s="342" t="s">
        <v>429</v>
      </c>
      <c r="C8118" s="343" t="s">
        <v>110</v>
      </c>
      <c r="D8118" s="344">
        <v>12000</v>
      </c>
      <c r="E8118" s="502">
        <v>12416.52</v>
      </c>
      <c r="F8118" s="499"/>
      <c r="G8118" s="344">
        <v>103.471</v>
      </c>
    </row>
    <row r="8119" spans="1:7" hidden="1" x14ac:dyDescent="0.25">
      <c r="A8119" s="345" t="s">
        <v>3959</v>
      </c>
      <c r="B8119" s="345" t="s">
        <v>304</v>
      </c>
      <c r="C8119" s="346" t="s">
        <v>1083</v>
      </c>
      <c r="D8119" s="347">
        <v>3000</v>
      </c>
      <c r="E8119" s="503">
        <v>994.48</v>
      </c>
      <c r="F8119" s="499"/>
      <c r="G8119" s="347">
        <v>33.149333333333331</v>
      </c>
    </row>
    <row r="8120" spans="1:7" hidden="1" x14ac:dyDescent="0.25">
      <c r="A8120" s="345" t="s">
        <v>3960</v>
      </c>
      <c r="B8120" s="345" t="s">
        <v>433</v>
      </c>
      <c r="C8120" s="346" t="s">
        <v>95</v>
      </c>
      <c r="D8120" s="347">
        <v>5000</v>
      </c>
      <c r="E8120" s="503">
        <v>8082.04</v>
      </c>
      <c r="F8120" s="499"/>
      <c r="G8120" s="347">
        <v>161.64080000000001</v>
      </c>
    </row>
    <row r="8121" spans="1:7" hidden="1" x14ac:dyDescent="0.25">
      <c r="A8121" s="345" t="s">
        <v>3961</v>
      </c>
      <c r="B8121" s="345" t="s">
        <v>466</v>
      </c>
      <c r="C8121" s="346" t="s">
        <v>96</v>
      </c>
      <c r="D8121" s="347">
        <v>0</v>
      </c>
      <c r="E8121" s="503">
        <v>0</v>
      </c>
      <c r="F8121" s="499"/>
      <c r="G8121" s="347">
        <v>0</v>
      </c>
    </row>
    <row r="8122" spans="1:7" hidden="1" x14ac:dyDescent="0.25">
      <c r="A8122" s="345" t="s">
        <v>3962</v>
      </c>
      <c r="B8122" s="345" t="s">
        <v>312</v>
      </c>
      <c r="C8122" s="346" t="s">
        <v>97</v>
      </c>
      <c r="D8122" s="347">
        <v>4000</v>
      </c>
      <c r="E8122" s="503">
        <v>3340</v>
      </c>
      <c r="F8122" s="499"/>
      <c r="G8122" s="347">
        <v>83.5</v>
      </c>
    </row>
    <row r="8123" spans="1:7" hidden="1" x14ac:dyDescent="0.25">
      <c r="A8123" s="342" t="s">
        <v>324</v>
      </c>
      <c r="B8123" s="342" t="s">
        <v>401</v>
      </c>
      <c r="C8123" s="343" t="s">
        <v>104</v>
      </c>
      <c r="D8123" s="344">
        <v>0</v>
      </c>
      <c r="E8123" s="502">
        <v>1130</v>
      </c>
      <c r="F8123" s="499"/>
      <c r="G8123" s="344">
        <v>0</v>
      </c>
    </row>
    <row r="8124" spans="1:7" hidden="1" x14ac:dyDescent="0.25">
      <c r="A8124" s="345" t="s">
        <v>3963</v>
      </c>
      <c r="B8124" s="345" t="s">
        <v>296</v>
      </c>
      <c r="C8124" s="346" t="s">
        <v>104</v>
      </c>
      <c r="D8124" s="347">
        <v>0</v>
      </c>
      <c r="E8124" s="503">
        <v>1130</v>
      </c>
      <c r="F8124" s="499"/>
      <c r="G8124" s="347">
        <v>0</v>
      </c>
    </row>
    <row r="8125" spans="1:7" hidden="1" x14ac:dyDescent="0.25">
      <c r="A8125" s="342" t="s">
        <v>324</v>
      </c>
      <c r="B8125" s="342" t="s">
        <v>447</v>
      </c>
      <c r="C8125" s="343" t="s">
        <v>164</v>
      </c>
      <c r="D8125" s="344">
        <v>100</v>
      </c>
      <c r="E8125" s="502">
        <v>12</v>
      </c>
      <c r="F8125" s="499"/>
      <c r="G8125" s="344">
        <v>12</v>
      </c>
    </row>
    <row r="8126" spans="1:7" hidden="1" x14ac:dyDescent="0.25">
      <c r="A8126" s="342" t="s">
        <v>324</v>
      </c>
      <c r="B8126" s="342" t="s">
        <v>448</v>
      </c>
      <c r="C8126" s="343" t="s">
        <v>190</v>
      </c>
      <c r="D8126" s="344">
        <v>100</v>
      </c>
      <c r="E8126" s="502">
        <v>12</v>
      </c>
      <c r="F8126" s="499"/>
      <c r="G8126" s="344">
        <v>12</v>
      </c>
    </row>
    <row r="8127" spans="1:7" hidden="1" x14ac:dyDescent="0.25">
      <c r="A8127" s="345" t="s">
        <v>3964</v>
      </c>
      <c r="B8127" s="345" t="s">
        <v>293</v>
      </c>
      <c r="C8127" s="346" t="s">
        <v>3965</v>
      </c>
      <c r="D8127" s="347">
        <v>100</v>
      </c>
      <c r="E8127" s="503">
        <v>12</v>
      </c>
      <c r="F8127" s="499"/>
      <c r="G8127" s="347">
        <v>12</v>
      </c>
    </row>
    <row r="8128" spans="1:7" hidden="1" x14ac:dyDescent="0.25">
      <c r="A8128" s="345" t="s">
        <v>3966</v>
      </c>
      <c r="B8128" s="345" t="s">
        <v>293</v>
      </c>
      <c r="C8128" s="346" t="s">
        <v>3965</v>
      </c>
      <c r="D8128" s="347">
        <v>0</v>
      </c>
      <c r="E8128" s="503">
        <v>0</v>
      </c>
      <c r="F8128" s="499"/>
      <c r="G8128" s="347">
        <v>0</v>
      </c>
    </row>
    <row r="8129" spans="1:7" hidden="1" x14ac:dyDescent="0.25">
      <c r="A8129" s="336" t="s">
        <v>352</v>
      </c>
      <c r="B8129" s="336" t="s">
        <v>773</v>
      </c>
      <c r="C8129" s="337" t="s">
        <v>774</v>
      </c>
      <c r="D8129" s="338">
        <v>455000</v>
      </c>
      <c r="E8129" s="498">
        <v>417864.05</v>
      </c>
      <c r="F8129" s="499"/>
      <c r="G8129" s="338">
        <v>91.838252747252753</v>
      </c>
    </row>
    <row r="8130" spans="1:7" hidden="1" x14ac:dyDescent="0.25">
      <c r="A8130" s="339" t="s">
        <v>324</v>
      </c>
      <c r="B8130" s="339" t="s">
        <v>354</v>
      </c>
      <c r="C8130" s="340" t="s">
        <v>24</v>
      </c>
      <c r="D8130" s="341">
        <v>435000</v>
      </c>
      <c r="E8130" s="506">
        <v>417864.05</v>
      </c>
      <c r="F8130" s="499"/>
      <c r="G8130" s="341">
        <v>96.060701149425284</v>
      </c>
    </row>
    <row r="8131" spans="1:7" hidden="1" x14ac:dyDescent="0.25">
      <c r="A8131" s="342" t="s">
        <v>324</v>
      </c>
      <c r="B8131" s="342" t="s">
        <v>366</v>
      </c>
      <c r="C8131" s="343" t="s">
        <v>38</v>
      </c>
      <c r="D8131" s="344">
        <v>435000</v>
      </c>
      <c r="E8131" s="502">
        <v>417864.05</v>
      </c>
      <c r="F8131" s="499"/>
      <c r="G8131" s="344">
        <v>96.060701149425284</v>
      </c>
    </row>
    <row r="8132" spans="1:7" hidden="1" x14ac:dyDescent="0.25">
      <c r="A8132" s="342" t="s">
        <v>324</v>
      </c>
      <c r="B8132" s="342" t="s">
        <v>367</v>
      </c>
      <c r="C8132" s="343" t="s">
        <v>138</v>
      </c>
      <c r="D8132" s="344">
        <v>1000</v>
      </c>
      <c r="E8132" s="502">
        <v>700</v>
      </c>
      <c r="F8132" s="499"/>
      <c r="G8132" s="344">
        <v>70</v>
      </c>
    </row>
    <row r="8133" spans="1:7" hidden="1" x14ac:dyDescent="0.25">
      <c r="A8133" s="345" t="s">
        <v>3967</v>
      </c>
      <c r="B8133" s="345" t="s">
        <v>415</v>
      </c>
      <c r="C8133" s="346" t="s">
        <v>88</v>
      </c>
      <c r="D8133" s="347">
        <v>1000</v>
      </c>
      <c r="E8133" s="503">
        <v>700</v>
      </c>
      <c r="F8133" s="499"/>
      <c r="G8133" s="347">
        <v>70</v>
      </c>
    </row>
    <row r="8134" spans="1:7" hidden="1" x14ac:dyDescent="0.25">
      <c r="A8134" s="342" t="s">
        <v>324</v>
      </c>
      <c r="B8134" s="342" t="s">
        <v>419</v>
      </c>
      <c r="C8134" s="343" t="s">
        <v>108</v>
      </c>
      <c r="D8134" s="344">
        <v>377000</v>
      </c>
      <c r="E8134" s="502">
        <v>407601.55</v>
      </c>
      <c r="F8134" s="499"/>
      <c r="G8134" s="344">
        <v>108.11712201591511</v>
      </c>
    </row>
    <row r="8135" spans="1:7" hidden="1" x14ac:dyDescent="0.25">
      <c r="A8135" s="345" t="s">
        <v>3968</v>
      </c>
      <c r="B8135" s="345" t="s">
        <v>316</v>
      </c>
      <c r="C8135" s="346" t="s">
        <v>421</v>
      </c>
      <c r="D8135" s="347">
        <v>10000</v>
      </c>
      <c r="E8135" s="503">
        <v>175.3</v>
      </c>
      <c r="F8135" s="499"/>
      <c r="G8135" s="347">
        <v>1.7529999999999999</v>
      </c>
    </row>
    <row r="8136" spans="1:7" hidden="1" x14ac:dyDescent="0.25">
      <c r="A8136" s="345" t="s">
        <v>3969</v>
      </c>
      <c r="B8136" s="345" t="s">
        <v>317</v>
      </c>
      <c r="C8136" s="346" t="s">
        <v>193</v>
      </c>
      <c r="D8136" s="347">
        <v>350000</v>
      </c>
      <c r="E8136" s="503">
        <v>404319.38</v>
      </c>
      <c r="F8136" s="499"/>
      <c r="G8136" s="347">
        <v>115.51982285714286</v>
      </c>
    </row>
    <row r="8137" spans="1:7" hidden="1" x14ac:dyDescent="0.25">
      <c r="A8137" s="345" t="s">
        <v>3970</v>
      </c>
      <c r="B8137" s="345" t="s">
        <v>423</v>
      </c>
      <c r="C8137" s="346" t="s">
        <v>90</v>
      </c>
      <c r="D8137" s="347">
        <v>5000</v>
      </c>
      <c r="E8137" s="503">
        <v>121.99</v>
      </c>
      <c r="F8137" s="499"/>
      <c r="G8137" s="347">
        <v>2.4398</v>
      </c>
    </row>
    <row r="8138" spans="1:7" hidden="1" x14ac:dyDescent="0.25">
      <c r="A8138" s="345" t="s">
        <v>3971</v>
      </c>
      <c r="B8138" s="345" t="s">
        <v>318</v>
      </c>
      <c r="C8138" s="346" t="s">
        <v>425</v>
      </c>
      <c r="D8138" s="347">
        <v>10000</v>
      </c>
      <c r="E8138" s="503">
        <v>0</v>
      </c>
      <c r="F8138" s="499"/>
      <c r="G8138" s="347">
        <v>0</v>
      </c>
    </row>
    <row r="8139" spans="1:7" hidden="1" x14ac:dyDescent="0.25">
      <c r="A8139" s="345" t="s">
        <v>3972</v>
      </c>
      <c r="B8139" s="345" t="s">
        <v>427</v>
      </c>
      <c r="C8139" s="346" t="s">
        <v>428</v>
      </c>
      <c r="D8139" s="347">
        <v>2000</v>
      </c>
      <c r="E8139" s="503">
        <v>2984.88</v>
      </c>
      <c r="F8139" s="499"/>
      <c r="G8139" s="347">
        <v>149.244</v>
      </c>
    </row>
    <row r="8140" spans="1:7" hidden="1" x14ac:dyDescent="0.25">
      <c r="A8140" s="342" t="s">
        <v>324</v>
      </c>
      <c r="B8140" s="342" t="s">
        <v>429</v>
      </c>
      <c r="C8140" s="343" t="s">
        <v>110</v>
      </c>
      <c r="D8140" s="344">
        <v>37000</v>
      </c>
      <c r="E8140" s="502">
        <v>9562.5</v>
      </c>
      <c r="F8140" s="499"/>
      <c r="G8140" s="344">
        <v>25.844594594594593</v>
      </c>
    </row>
    <row r="8141" spans="1:7" hidden="1" x14ac:dyDescent="0.25">
      <c r="A8141" s="345" t="s">
        <v>3973</v>
      </c>
      <c r="B8141" s="345" t="s">
        <v>304</v>
      </c>
      <c r="C8141" s="346" t="s">
        <v>1083</v>
      </c>
      <c r="D8141" s="347">
        <v>20000</v>
      </c>
      <c r="E8141" s="503">
        <v>0</v>
      </c>
      <c r="F8141" s="499"/>
      <c r="G8141" s="347">
        <v>0</v>
      </c>
    </row>
    <row r="8142" spans="1:7" hidden="1" x14ac:dyDescent="0.25">
      <c r="A8142" s="345" t="s">
        <v>3974</v>
      </c>
      <c r="B8142" s="345" t="s">
        <v>433</v>
      </c>
      <c r="C8142" s="346" t="s">
        <v>95</v>
      </c>
      <c r="D8142" s="347">
        <v>2000</v>
      </c>
      <c r="E8142" s="503">
        <v>0</v>
      </c>
      <c r="F8142" s="499"/>
      <c r="G8142" s="347">
        <v>0</v>
      </c>
    </row>
    <row r="8143" spans="1:7" hidden="1" x14ac:dyDescent="0.25">
      <c r="A8143" s="345" t="s">
        <v>3975</v>
      </c>
      <c r="B8143" s="345" t="s">
        <v>312</v>
      </c>
      <c r="C8143" s="346" t="s">
        <v>97</v>
      </c>
      <c r="D8143" s="347">
        <v>10000</v>
      </c>
      <c r="E8143" s="503">
        <v>9562.5</v>
      </c>
      <c r="F8143" s="499"/>
      <c r="G8143" s="347">
        <v>95.625</v>
      </c>
    </row>
    <row r="8144" spans="1:7" hidden="1" x14ac:dyDescent="0.25">
      <c r="A8144" s="345" t="s">
        <v>3976</v>
      </c>
      <c r="B8144" s="345" t="s">
        <v>439</v>
      </c>
      <c r="C8144" s="346" t="s">
        <v>100</v>
      </c>
      <c r="D8144" s="347">
        <v>5000</v>
      </c>
      <c r="E8144" s="503">
        <v>0</v>
      </c>
      <c r="F8144" s="499"/>
      <c r="G8144" s="347">
        <v>0</v>
      </c>
    </row>
    <row r="8145" spans="1:7" hidden="1" x14ac:dyDescent="0.25">
      <c r="A8145" s="342" t="s">
        <v>324</v>
      </c>
      <c r="B8145" s="342" t="s">
        <v>401</v>
      </c>
      <c r="C8145" s="343" t="s">
        <v>104</v>
      </c>
      <c r="D8145" s="344">
        <v>20000</v>
      </c>
      <c r="E8145" s="502">
        <v>0</v>
      </c>
      <c r="F8145" s="499"/>
      <c r="G8145" s="344">
        <v>0</v>
      </c>
    </row>
    <row r="8146" spans="1:7" hidden="1" x14ac:dyDescent="0.25">
      <c r="A8146" s="345" t="s">
        <v>3977</v>
      </c>
      <c r="B8146" s="345" t="s">
        <v>296</v>
      </c>
      <c r="C8146" s="346" t="s">
        <v>104</v>
      </c>
      <c r="D8146" s="347">
        <v>20000</v>
      </c>
      <c r="E8146" s="503">
        <v>0</v>
      </c>
      <c r="F8146" s="499"/>
      <c r="G8146" s="347">
        <v>0</v>
      </c>
    </row>
    <row r="8147" spans="1:7" hidden="1" x14ac:dyDescent="0.25">
      <c r="A8147" s="339" t="s">
        <v>324</v>
      </c>
      <c r="B8147" s="339" t="s">
        <v>1163</v>
      </c>
      <c r="C8147" s="340" t="s">
        <v>26</v>
      </c>
      <c r="D8147" s="341">
        <v>20000</v>
      </c>
      <c r="E8147" s="506">
        <v>0</v>
      </c>
      <c r="F8147" s="499"/>
      <c r="G8147" s="341">
        <v>0</v>
      </c>
    </row>
    <row r="8148" spans="1:7" hidden="1" x14ac:dyDescent="0.25">
      <c r="A8148" s="342" t="s">
        <v>324</v>
      </c>
      <c r="B8148" s="342" t="s">
        <v>1164</v>
      </c>
      <c r="C8148" s="343" t="s">
        <v>1165</v>
      </c>
      <c r="D8148" s="344">
        <v>20000</v>
      </c>
      <c r="E8148" s="502">
        <v>0</v>
      </c>
      <c r="F8148" s="499"/>
      <c r="G8148" s="344">
        <v>0</v>
      </c>
    </row>
    <row r="8149" spans="1:7" hidden="1" x14ac:dyDescent="0.25">
      <c r="A8149" s="342" t="s">
        <v>324</v>
      </c>
      <c r="B8149" s="342" t="s">
        <v>2576</v>
      </c>
      <c r="C8149" s="343" t="s">
        <v>171</v>
      </c>
      <c r="D8149" s="344">
        <v>20000</v>
      </c>
      <c r="E8149" s="502">
        <v>0</v>
      </c>
      <c r="F8149" s="499"/>
      <c r="G8149" s="344">
        <v>0</v>
      </c>
    </row>
    <row r="8150" spans="1:7" hidden="1" x14ac:dyDescent="0.25">
      <c r="A8150" s="345" t="s">
        <v>3978</v>
      </c>
      <c r="B8150" s="345" t="s">
        <v>306</v>
      </c>
      <c r="C8150" s="346" t="s">
        <v>173</v>
      </c>
      <c r="D8150" s="347">
        <v>5000</v>
      </c>
      <c r="E8150" s="503">
        <v>0</v>
      </c>
      <c r="F8150" s="499"/>
      <c r="G8150" s="347">
        <v>0</v>
      </c>
    </row>
    <row r="8151" spans="1:7" hidden="1" x14ac:dyDescent="0.25">
      <c r="A8151" s="345" t="s">
        <v>3979</v>
      </c>
      <c r="B8151" s="345" t="s">
        <v>308</v>
      </c>
      <c r="C8151" s="346" t="s">
        <v>198</v>
      </c>
      <c r="D8151" s="347">
        <v>0</v>
      </c>
      <c r="E8151" s="503">
        <v>0</v>
      </c>
      <c r="F8151" s="499"/>
      <c r="G8151" s="347">
        <v>0</v>
      </c>
    </row>
    <row r="8152" spans="1:7" hidden="1" x14ac:dyDescent="0.25">
      <c r="A8152" s="345" t="s">
        <v>3980</v>
      </c>
      <c r="B8152" s="345" t="s">
        <v>308</v>
      </c>
      <c r="C8152" s="346" t="s">
        <v>173</v>
      </c>
      <c r="D8152" s="347">
        <v>15000</v>
      </c>
      <c r="E8152" s="503">
        <v>0</v>
      </c>
      <c r="F8152" s="499"/>
      <c r="G8152" s="347">
        <v>0</v>
      </c>
    </row>
    <row r="8153" spans="1:7" hidden="1" x14ac:dyDescent="0.25">
      <c r="A8153" s="336" t="s">
        <v>352</v>
      </c>
      <c r="B8153" s="336" t="s">
        <v>795</v>
      </c>
      <c r="C8153" s="337" t="s">
        <v>796</v>
      </c>
      <c r="D8153" s="338">
        <v>380000</v>
      </c>
      <c r="E8153" s="498">
        <v>362388.75</v>
      </c>
      <c r="F8153" s="499"/>
      <c r="G8153" s="338">
        <v>95.365460526315786</v>
      </c>
    </row>
    <row r="8154" spans="1:7" hidden="1" x14ac:dyDescent="0.25">
      <c r="A8154" s="339" t="s">
        <v>324</v>
      </c>
      <c r="B8154" s="339" t="s">
        <v>354</v>
      </c>
      <c r="C8154" s="340" t="s">
        <v>24</v>
      </c>
      <c r="D8154" s="341">
        <v>380000</v>
      </c>
      <c r="E8154" s="506">
        <v>362388.75</v>
      </c>
      <c r="F8154" s="499"/>
      <c r="G8154" s="341">
        <v>95.365460526315786</v>
      </c>
    </row>
    <row r="8155" spans="1:7" hidden="1" x14ac:dyDescent="0.25">
      <c r="A8155" s="342" t="s">
        <v>324</v>
      </c>
      <c r="B8155" s="342" t="s">
        <v>366</v>
      </c>
      <c r="C8155" s="343" t="s">
        <v>38</v>
      </c>
      <c r="D8155" s="344">
        <v>380000</v>
      </c>
      <c r="E8155" s="502">
        <v>362388.75</v>
      </c>
      <c r="F8155" s="499"/>
      <c r="G8155" s="344">
        <v>95.365460526315786</v>
      </c>
    </row>
    <row r="8156" spans="1:7" hidden="1" x14ac:dyDescent="0.25">
      <c r="A8156" s="342" t="s">
        <v>324</v>
      </c>
      <c r="B8156" s="342" t="s">
        <v>419</v>
      </c>
      <c r="C8156" s="343" t="s">
        <v>108</v>
      </c>
      <c r="D8156" s="344">
        <v>360000</v>
      </c>
      <c r="E8156" s="502">
        <v>357701.25</v>
      </c>
      <c r="F8156" s="499"/>
      <c r="G8156" s="344">
        <v>99.361458333333331</v>
      </c>
    </row>
    <row r="8157" spans="1:7" hidden="1" x14ac:dyDescent="0.25">
      <c r="A8157" s="345" t="s">
        <v>3981</v>
      </c>
      <c r="B8157" s="345" t="s">
        <v>316</v>
      </c>
      <c r="C8157" s="346" t="s">
        <v>421</v>
      </c>
      <c r="D8157" s="347">
        <v>10000</v>
      </c>
      <c r="E8157" s="503">
        <v>17503.96</v>
      </c>
      <c r="F8157" s="499"/>
      <c r="G8157" s="347">
        <v>175.03960000000001</v>
      </c>
    </row>
    <row r="8158" spans="1:7" hidden="1" x14ac:dyDescent="0.25">
      <c r="A8158" s="345" t="s">
        <v>3982</v>
      </c>
      <c r="B8158" s="345" t="s">
        <v>317</v>
      </c>
      <c r="C8158" s="346" t="s">
        <v>193</v>
      </c>
      <c r="D8158" s="347">
        <v>350000</v>
      </c>
      <c r="E8158" s="503">
        <v>325404.36</v>
      </c>
      <c r="F8158" s="499"/>
      <c r="G8158" s="347">
        <v>92.972674285714291</v>
      </c>
    </row>
    <row r="8159" spans="1:7" hidden="1" x14ac:dyDescent="0.25">
      <c r="A8159" s="345" t="s">
        <v>3983</v>
      </c>
      <c r="B8159" s="345" t="s">
        <v>427</v>
      </c>
      <c r="C8159" s="346" t="s">
        <v>428</v>
      </c>
      <c r="D8159" s="347">
        <v>0</v>
      </c>
      <c r="E8159" s="503">
        <v>14792.93</v>
      </c>
      <c r="F8159" s="499"/>
      <c r="G8159" s="347">
        <v>0</v>
      </c>
    </row>
    <row r="8160" spans="1:7" hidden="1" x14ac:dyDescent="0.25">
      <c r="A8160" s="342" t="s">
        <v>324</v>
      </c>
      <c r="B8160" s="342" t="s">
        <v>429</v>
      </c>
      <c r="C8160" s="343" t="s">
        <v>110</v>
      </c>
      <c r="D8160" s="344">
        <v>10000</v>
      </c>
      <c r="E8160" s="502">
        <v>4687.5</v>
      </c>
      <c r="F8160" s="499"/>
      <c r="G8160" s="344">
        <v>46.875</v>
      </c>
    </row>
    <row r="8161" spans="1:7" hidden="1" x14ac:dyDescent="0.25">
      <c r="A8161" s="345" t="s">
        <v>3984</v>
      </c>
      <c r="B8161" s="345" t="s">
        <v>312</v>
      </c>
      <c r="C8161" s="346" t="s">
        <v>97</v>
      </c>
      <c r="D8161" s="347">
        <v>10000</v>
      </c>
      <c r="E8161" s="503">
        <v>4687.5</v>
      </c>
      <c r="F8161" s="499"/>
      <c r="G8161" s="347">
        <v>46.875</v>
      </c>
    </row>
    <row r="8162" spans="1:7" hidden="1" x14ac:dyDescent="0.25">
      <c r="A8162" s="342" t="s">
        <v>324</v>
      </c>
      <c r="B8162" s="342" t="s">
        <v>401</v>
      </c>
      <c r="C8162" s="343" t="s">
        <v>104</v>
      </c>
      <c r="D8162" s="344">
        <v>10000</v>
      </c>
      <c r="E8162" s="502">
        <v>0</v>
      </c>
      <c r="F8162" s="499"/>
      <c r="G8162" s="344">
        <v>0</v>
      </c>
    </row>
    <row r="8163" spans="1:7" hidden="1" x14ac:dyDescent="0.25">
      <c r="A8163" s="345" t="s">
        <v>3985</v>
      </c>
      <c r="B8163" s="345" t="s">
        <v>296</v>
      </c>
      <c r="C8163" s="346" t="s">
        <v>104</v>
      </c>
      <c r="D8163" s="347">
        <v>10000</v>
      </c>
      <c r="E8163" s="503">
        <v>0</v>
      </c>
      <c r="F8163" s="499"/>
      <c r="G8163" s="347">
        <v>0</v>
      </c>
    </row>
    <row r="8164" spans="1:7" hidden="1" x14ac:dyDescent="0.25">
      <c r="A8164" s="336" t="s">
        <v>352</v>
      </c>
      <c r="B8164" s="336" t="s">
        <v>816</v>
      </c>
      <c r="C8164" s="337" t="s">
        <v>817</v>
      </c>
      <c r="D8164" s="338">
        <v>140000</v>
      </c>
      <c r="E8164" s="498">
        <v>154059</v>
      </c>
      <c r="F8164" s="499"/>
      <c r="G8164" s="338">
        <v>110.04214285714286</v>
      </c>
    </row>
    <row r="8165" spans="1:7" hidden="1" x14ac:dyDescent="0.25">
      <c r="A8165" s="339" t="s">
        <v>324</v>
      </c>
      <c r="B8165" s="339" t="s">
        <v>354</v>
      </c>
      <c r="C8165" s="340" t="s">
        <v>24</v>
      </c>
      <c r="D8165" s="341">
        <v>140000</v>
      </c>
      <c r="E8165" s="506">
        <v>154059</v>
      </c>
      <c r="F8165" s="499"/>
      <c r="G8165" s="341">
        <v>110.04214285714286</v>
      </c>
    </row>
    <row r="8166" spans="1:7" hidden="1" x14ac:dyDescent="0.25">
      <c r="A8166" s="342" t="s">
        <v>324</v>
      </c>
      <c r="B8166" s="342" t="s">
        <v>366</v>
      </c>
      <c r="C8166" s="343" t="s">
        <v>38</v>
      </c>
      <c r="D8166" s="344">
        <v>140000</v>
      </c>
      <c r="E8166" s="502">
        <v>154059</v>
      </c>
      <c r="F8166" s="499"/>
      <c r="G8166" s="344">
        <v>110.04214285714286</v>
      </c>
    </row>
    <row r="8167" spans="1:7" hidden="1" x14ac:dyDescent="0.25">
      <c r="A8167" s="342" t="s">
        <v>324</v>
      </c>
      <c r="B8167" s="342" t="s">
        <v>419</v>
      </c>
      <c r="C8167" s="343" t="s">
        <v>108</v>
      </c>
      <c r="D8167" s="344">
        <v>140000</v>
      </c>
      <c r="E8167" s="502">
        <v>154059</v>
      </c>
      <c r="F8167" s="499"/>
      <c r="G8167" s="344">
        <v>110.04214285714286</v>
      </c>
    </row>
    <row r="8168" spans="1:7" hidden="1" x14ac:dyDescent="0.25">
      <c r="A8168" s="345" t="s">
        <v>3986</v>
      </c>
      <c r="B8168" s="345" t="s">
        <v>316</v>
      </c>
      <c r="C8168" s="346" t="s">
        <v>421</v>
      </c>
      <c r="D8168" s="347">
        <v>20000</v>
      </c>
      <c r="E8168" s="503">
        <v>0</v>
      </c>
      <c r="F8168" s="499"/>
      <c r="G8168" s="347">
        <v>0</v>
      </c>
    </row>
    <row r="8169" spans="1:7" hidden="1" x14ac:dyDescent="0.25">
      <c r="A8169" s="345" t="s">
        <v>3987</v>
      </c>
      <c r="B8169" s="345" t="s">
        <v>317</v>
      </c>
      <c r="C8169" s="346" t="s">
        <v>193</v>
      </c>
      <c r="D8169" s="347">
        <v>120000</v>
      </c>
      <c r="E8169" s="503">
        <v>154059</v>
      </c>
      <c r="F8169" s="499"/>
      <c r="G8169" s="347">
        <v>128.38249999999999</v>
      </c>
    </row>
    <row r="8170" spans="1:7" hidden="1" x14ac:dyDescent="0.25">
      <c r="A8170" s="336" t="s">
        <v>352</v>
      </c>
      <c r="B8170" s="336" t="s">
        <v>836</v>
      </c>
      <c r="C8170" s="337" t="s">
        <v>837</v>
      </c>
      <c r="D8170" s="338">
        <v>166000</v>
      </c>
      <c r="E8170" s="498">
        <v>143411.04</v>
      </c>
      <c r="F8170" s="499"/>
      <c r="G8170" s="338">
        <v>86.392192771084339</v>
      </c>
    </row>
    <row r="8171" spans="1:7" hidden="1" x14ac:dyDescent="0.25">
      <c r="A8171" s="339" t="s">
        <v>324</v>
      </c>
      <c r="B8171" s="339" t="s">
        <v>354</v>
      </c>
      <c r="C8171" s="340" t="s">
        <v>24</v>
      </c>
      <c r="D8171" s="341">
        <v>166000</v>
      </c>
      <c r="E8171" s="506">
        <v>143411.04</v>
      </c>
      <c r="F8171" s="499"/>
      <c r="G8171" s="341">
        <v>86.392192771084339</v>
      </c>
    </row>
    <row r="8172" spans="1:7" hidden="1" x14ac:dyDescent="0.25">
      <c r="A8172" s="342" t="s">
        <v>324</v>
      </c>
      <c r="B8172" s="342" t="s">
        <v>366</v>
      </c>
      <c r="C8172" s="343" t="s">
        <v>38</v>
      </c>
      <c r="D8172" s="344">
        <v>166000</v>
      </c>
      <c r="E8172" s="502">
        <v>143411.04</v>
      </c>
      <c r="F8172" s="499"/>
      <c r="G8172" s="344">
        <v>86.392192771084339</v>
      </c>
    </row>
    <row r="8173" spans="1:7" hidden="1" x14ac:dyDescent="0.25">
      <c r="A8173" s="342" t="s">
        <v>324</v>
      </c>
      <c r="B8173" s="342" t="s">
        <v>419</v>
      </c>
      <c r="C8173" s="343" t="s">
        <v>108</v>
      </c>
      <c r="D8173" s="344">
        <v>156000</v>
      </c>
      <c r="E8173" s="502">
        <v>139873.54</v>
      </c>
      <c r="F8173" s="499"/>
      <c r="G8173" s="344">
        <v>89.662525641025638</v>
      </c>
    </row>
    <row r="8174" spans="1:7" hidden="1" x14ac:dyDescent="0.25">
      <c r="A8174" s="345" t="s">
        <v>3988</v>
      </c>
      <c r="B8174" s="345" t="s">
        <v>316</v>
      </c>
      <c r="C8174" s="346" t="s">
        <v>421</v>
      </c>
      <c r="D8174" s="347">
        <v>6000</v>
      </c>
      <c r="E8174" s="503">
        <v>10813.96</v>
      </c>
      <c r="F8174" s="499"/>
      <c r="G8174" s="347">
        <v>180.23266666666666</v>
      </c>
    </row>
    <row r="8175" spans="1:7" hidden="1" x14ac:dyDescent="0.25">
      <c r="A8175" s="345" t="s">
        <v>3989</v>
      </c>
      <c r="B8175" s="345" t="s">
        <v>317</v>
      </c>
      <c r="C8175" s="346" t="s">
        <v>193</v>
      </c>
      <c r="D8175" s="347">
        <v>150000</v>
      </c>
      <c r="E8175" s="503">
        <v>129059.58</v>
      </c>
      <c r="F8175" s="499"/>
      <c r="G8175" s="347">
        <v>86.039720000000003</v>
      </c>
    </row>
    <row r="8176" spans="1:7" hidden="1" x14ac:dyDescent="0.25">
      <c r="A8176" s="342" t="s">
        <v>324</v>
      </c>
      <c r="B8176" s="342" t="s">
        <v>429</v>
      </c>
      <c r="C8176" s="343" t="s">
        <v>110</v>
      </c>
      <c r="D8176" s="344">
        <v>10000</v>
      </c>
      <c r="E8176" s="502">
        <v>3537.5</v>
      </c>
      <c r="F8176" s="499"/>
      <c r="G8176" s="344">
        <v>35.375</v>
      </c>
    </row>
    <row r="8177" spans="1:7" hidden="1" x14ac:dyDescent="0.25">
      <c r="A8177" s="345" t="s">
        <v>3990</v>
      </c>
      <c r="B8177" s="345" t="s">
        <v>312</v>
      </c>
      <c r="C8177" s="346" t="s">
        <v>97</v>
      </c>
      <c r="D8177" s="347">
        <v>10000</v>
      </c>
      <c r="E8177" s="503">
        <v>3537.5</v>
      </c>
      <c r="F8177" s="499"/>
      <c r="G8177" s="347">
        <v>35.375</v>
      </c>
    </row>
    <row r="8178" spans="1:7" hidden="1" x14ac:dyDescent="0.25">
      <c r="A8178" s="336" t="s">
        <v>352</v>
      </c>
      <c r="B8178" s="336" t="s">
        <v>860</v>
      </c>
      <c r="C8178" s="337" t="s">
        <v>861</v>
      </c>
      <c r="D8178" s="338">
        <v>186739</v>
      </c>
      <c r="E8178" s="498">
        <v>214849</v>
      </c>
      <c r="F8178" s="499"/>
      <c r="G8178" s="338">
        <v>115.05309549692352</v>
      </c>
    </row>
    <row r="8179" spans="1:7" hidden="1" x14ac:dyDescent="0.25">
      <c r="A8179" s="339" t="s">
        <v>324</v>
      </c>
      <c r="B8179" s="339" t="s">
        <v>354</v>
      </c>
      <c r="C8179" s="340" t="s">
        <v>24</v>
      </c>
      <c r="D8179" s="341">
        <v>186739</v>
      </c>
      <c r="E8179" s="506">
        <v>214849</v>
      </c>
      <c r="F8179" s="499"/>
      <c r="G8179" s="341">
        <v>115.05309549692352</v>
      </c>
    </row>
    <row r="8180" spans="1:7" hidden="1" x14ac:dyDescent="0.25">
      <c r="A8180" s="342" t="s">
        <v>324</v>
      </c>
      <c r="B8180" s="342" t="s">
        <v>366</v>
      </c>
      <c r="C8180" s="343" t="s">
        <v>38</v>
      </c>
      <c r="D8180" s="344">
        <v>186739</v>
      </c>
      <c r="E8180" s="502">
        <v>214849</v>
      </c>
      <c r="F8180" s="499"/>
      <c r="G8180" s="344">
        <v>115.05309549692352</v>
      </c>
    </row>
    <row r="8181" spans="1:7" hidden="1" x14ac:dyDescent="0.25">
      <c r="A8181" s="342" t="s">
        <v>324</v>
      </c>
      <c r="B8181" s="342" t="s">
        <v>419</v>
      </c>
      <c r="C8181" s="343" t="s">
        <v>108</v>
      </c>
      <c r="D8181" s="344">
        <v>186739</v>
      </c>
      <c r="E8181" s="502">
        <v>210737</v>
      </c>
      <c r="F8181" s="499"/>
      <c r="G8181" s="344">
        <v>112.85109163056458</v>
      </c>
    </row>
    <row r="8182" spans="1:7" hidden="1" x14ac:dyDescent="0.25">
      <c r="A8182" s="345" t="s">
        <v>3991</v>
      </c>
      <c r="B8182" s="345" t="s">
        <v>316</v>
      </c>
      <c r="C8182" s="346" t="s">
        <v>421</v>
      </c>
      <c r="D8182" s="347">
        <v>0</v>
      </c>
      <c r="E8182" s="503">
        <v>2067</v>
      </c>
      <c r="F8182" s="499"/>
      <c r="G8182" s="347">
        <v>0</v>
      </c>
    </row>
    <row r="8183" spans="1:7" hidden="1" x14ac:dyDescent="0.25">
      <c r="A8183" s="345" t="s">
        <v>3992</v>
      </c>
      <c r="B8183" s="345" t="s">
        <v>317</v>
      </c>
      <c r="C8183" s="346" t="s">
        <v>193</v>
      </c>
      <c r="D8183" s="347">
        <v>186739</v>
      </c>
      <c r="E8183" s="503">
        <v>208670</v>
      </c>
      <c r="F8183" s="499"/>
      <c r="G8183" s="347">
        <v>111.7441991228399</v>
      </c>
    </row>
    <row r="8184" spans="1:7" hidden="1" x14ac:dyDescent="0.25">
      <c r="A8184" s="345" t="s">
        <v>3993</v>
      </c>
      <c r="B8184" s="345" t="s">
        <v>423</v>
      </c>
      <c r="C8184" s="346" t="s">
        <v>90</v>
      </c>
      <c r="D8184" s="347">
        <v>0</v>
      </c>
      <c r="E8184" s="503">
        <v>0</v>
      </c>
      <c r="F8184" s="499"/>
      <c r="G8184" s="347">
        <v>0</v>
      </c>
    </row>
    <row r="8185" spans="1:7" hidden="1" x14ac:dyDescent="0.25">
      <c r="A8185" s="345" t="s">
        <v>3994</v>
      </c>
      <c r="B8185" s="345" t="s">
        <v>303</v>
      </c>
      <c r="C8185" s="346" t="s">
        <v>975</v>
      </c>
      <c r="D8185" s="347">
        <v>0</v>
      </c>
      <c r="E8185" s="503">
        <v>0</v>
      </c>
      <c r="F8185" s="499"/>
      <c r="G8185" s="347">
        <v>0</v>
      </c>
    </row>
    <row r="8186" spans="1:7" hidden="1" x14ac:dyDescent="0.25">
      <c r="A8186" s="342" t="s">
        <v>324</v>
      </c>
      <c r="B8186" s="342" t="s">
        <v>429</v>
      </c>
      <c r="C8186" s="343" t="s">
        <v>110</v>
      </c>
      <c r="D8186" s="344">
        <v>0</v>
      </c>
      <c r="E8186" s="502">
        <v>4112</v>
      </c>
      <c r="F8186" s="499"/>
      <c r="G8186" s="344">
        <v>0</v>
      </c>
    </row>
    <row r="8187" spans="1:7" hidden="1" x14ac:dyDescent="0.25">
      <c r="A8187" s="345" t="s">
        <v>3995</v>
      </c>
      <c r="B8187" s="345" t="s">
        <v>304</v>
      </c>
      <c r="C8187" s="346" t="s">
        <v>1083</v>
      </c>
      <c r="D8187" s="347">
        <v>0</v>
      </c>
      <c r="E8187" s="503">
        <v>4112</v>
      </c>
      <c r="F8187" s="499"/>
      <c r="G8187" s="347">
        <v>0</v>
      </c>
    </row>
    <row r="8188" spans="1:7" hidden="1" x14ac:dyDescent="0.25">
      <c r="A8188" s="336" t="s">
        <v>352</v>
      </c>
      <c r="B8188" s="336" t="s">
        <v>877</v>
      </c>
      <c r="C8188" s="337" t="s">
        <v>878</v>
      </c>
      <c r="D8188" s="338">
        <v>150000</v>
      </c>
      <c r="E8188" s="498">
        <v>258329.08</v>
      </c>
      <c r="F8188" s="499"/>
      <c r="G8188" s="338">
        <v>172.21938666666668</v>
      </c>
    </row>
    <row r="8189" spans="1:7" hidden="1" x14ac:dyDescent="0.25">
      <c r="A8189" s="339" t="s">
        <v>324</v>
      </c>
      <c r="B8189" s="339" t="s">
        <v>354</v>
      </c>
      <c r="C8189" s="340" t="s">
        <v>24</v>
      </c>
      <c r="D8189" s="341">
        <v>150000</v>
      </c>
      <c r="E8189" s="506">
        <v>258329.08</v>
      </c>
      <c r="F8189" s="499"/>
      <c r="G8189" s="341">
        <v>172.21938666666668</v>
      </c>
    </row>
    <row r="8190" spans="1:7" hidden="1" x14ac:dyDescent="0.25">
      <c r="A8190" s="342" t="s">
        <v>324</v>
      </c>
      <c r="B8190" s="342" t="s">
        <v>366</v>
      </c>
      <c r="C8190" s="343" t="s">
        <v>38</v>
      </c>
      <c r="D8190" s="344">
        <v>150000</v>
      </c>
      <c r="E8190" s="502">
        <v>258329.08</v>
      </c>
      <c r="F8190" s="499"/>
      <c r="G8190" s="344">
        <v>172.21938666666668</v>
      </c>
    </row>
    <row r="8191" spans="1:7" hidden="1" x14ac:dyDescent="0.25">
      <c r="A8191" s="342" t="s">
        <v>324</v>
      </c>
      <c r="B8191" s="342" t="s">
        <v>419</v>
      </c>
      <c r="C8191" s="343" t="s">
        <v>108</v>
      </c>
      <c r="D8191" s="344">
        <v>150000</v>
      </c>
      <c r="E8191" s="502">
        <v>258329.08</v>
      </c>
      <c r="F8191" s="499"/>
      <c r="G8191" s="344">
        <v>172.21938666666668</v>
      </c>
    </row>
    <row r="8192" spans="1:7" hidden="1" x14ac:dyDescent="0.25">
      <c r="A8192" s="345" t="s">
        <v>3996</v>
      </c>
      <c r="B8192" s="345" t="s">
        <v>317</v>
      </c>
      <c r="C8192" s="346" t="s">
        <v>193</v>
      </c>
      <c r="D8192" s="347">
        <v>150000</v>
      </c>
      <c r="E8192" s="503">
        <v>258329.08</v>
      </c>
      <c r="F8192" s="499"/>
      <c r="G8192" s="347">
        <v>172.21938666666668</v>
      </c>
    </row>
    <row r="8193" spans="1:7" hidden="1" x14ac:dyDescent="0.25">
      <c r="A8193" s="336" t="s">
        <v>352</v>
      </c>
      <c r="B8193" s="336" t="s">
        <v>899</v>
      </c>
      <c r="C8193" s="337" t="s">
        <v>900</v>
      </c>
      <c r="D8193" s="338">
        <v>309500</v>
      </c>
      <c r="E8193" s="498">
        <v>317609.63</v>
      </c>
      <c r="F8193" s="499"/>
      <c r="G8193" s="338">
        <v>102.62023586429726</v>
      </c>
    </row>
    <row r="8194" spans="1:7" hidden="1" x14ac:dyDescent="0.25">
      <c r="A8194" s="339" t="s">
        <v>324</v>
      </c>
      <c r="B8194" s="339" t="s">
        <v>354</v>
      </c>
      <c r="C8194" s="340" t="s">
        <v>24</v>
      </c>
      <c r="D8194" s="341">
        <v>309500</v>
      </c>
      <c r="E8194" s="506">
        <v>317609.63</v>
      </c>
      <c r="F8194" s="499"/>
      <c r="G8194" s="341">
        <v>102.62023586429726</v>
      </c>
    </row>
    <row r="8195" spans="1:7" hidden="1" x14ac:dyDescent="0.25">
      <c r="A8195" s="342" t="s">
        <v>324</v>
      </c>
      <c r="B8195" s="342" t="s">
        <v>366</v>
      </c>
      <c r="C8195" s="343" t="s">
        <v>38</v>
      </c>
      <c r="D8195" s="344">
        <v>309500</v>
      </c>
      <c r="E8195" s="502">
        <v>317609.63</v>
      </c>
      <c r="F8195" s="499"/>
      <c r="G8195" s="344">
        <v>102.62023586429726</v>
      </c>
    </row>
    <row r="8196" spans="1:7" hidden="1" x14ac:dyDescent="0.25">
      <c r="A8196" s="342" t="s">
        <v>324</v>
      </c>
      <c r="B8196" s="342" t="s">
        <v>419</v>
      </c>
      <c r="C8196" s="343" t="s">
        <v>108</v>
      </c>
      <c r="D8196" s="344">
        <v>308500</v>
      </c>
      <c r="E8196" s="502">
        <v>317279.63</v>
      </c>
      <c r="F8196" s="499"/>
      <c r="G8196" s="344">
        <v>102.84590923824959</v>
      </c>
    </row>
    <row r="8197" spans="1:7" hidden="1" x14ac:dyDescent="0.25">
      <c r="A8197" s="345" t="s">
        <v>3997</v>
      </c>
      <c r="B8197" s="345" t="s">
        <v>316</v>
      </c>
      <c r="C8197" s="346" t="s">
        <v>421</v>
      </c>
      <c r="D8197" s="347">
        <v>6500</v>
      </c>
      <c r="E8197" s="503">
        <v>7031.03</v>
      </c>
      <c r="F8197" s="499"/>
      <c r="G8197" s="347">
        <v>108.1696923076923</v>
      </c>
    </row>
    <row r="8198" spans="1:7" hidden="1" x14ac:dyDescent="0.25">
      <c r="A8198" s="345" t="s">
        <v>3998</v>
      </c>
      <c r="B8198" s="345" t="s">
        <v>317</v>
      </c>
      <c r="C8198" s="346" t="s">
        <v>193</v>
      </c>
      <c r="D8198" s="347">
        <v>291000</v>
      </c>
      <c r="E8198" s="503">
        <v>303486.90000000002</v>
      </c>
      <c r="F8198" s="499"/>
      <c r="G8198" s="347">
        <v>104.29103092783505</v>
      </c>
    </row>
    <row r="8199" spans="1:7" hidden="1" x14ac:dyDescent="0.25">
      <c r="A8199" s="345" t="s">
        <v>3999</v>
      </c>
      <c r="B8199" s="345" t="s">
        <v>423</v>
      </c>
      <c r="C8199" s="346" t="s">
        <v>90</v>
      </c>
      <c r="D8199" s="347">
        <v>11000</v>
      </c>
      <c r="E8199" s="503">
        <v>6761.7</v>
      </c>
      <c r="F8199" s="499"/>
      <c r="G8199" s="347">
        <v>61.47</v>
      </c>
    </row>
    <row r="8200" spans="1:7" hidden="1" x14ac:dyDescent="0.25">
      <c r="A8200" s="342" t="s">
        <v>324</v>
      </c>
      <c r="B8200" s="342" t="s">
        <v>429</v>
      </c>
      <c r="C8200" s="343" t="s">
        <v>110</v>
      </c>
      <c r="D8200" s="344">
        <v>1000</v>
      </c>
      <c r="E8200" s="502">
        <v>330</v>
      </c>
      <c r="F8200" s="499"/>
      <c r="G8200" s="344">
        <v>33</v>
      </c>
    </row>
    <row r="8201" spans="1:7" hidden="1" x14ac:dyDescent="0.25">
      <c r="A8201" s="345" t="s">
        <v>4000</v>
      </c>
      <c r="B8201" s="345" t="s">
        <v>312</v>
      </c>
      <c r="C8201" s="346" t="s">
        <v>97</v>
      </c>
      <c r="D8201" s="347">
        <v>1000</v>
      </c>
      <c r="E8201" s="503">
        <v>330</v>
      </c>
      <c r="F8201" s="499"/>
      <c r="G8201" s="347">
        <v>33</v>
      </c>
    </row>
    <row r="8202" spans="1:7" hidden="1" x14ac:dyDescent="0.25">
      <c r="A8202" s="336" t="s">
        <v>352</v>
      </c>
      <c r="B8202" s="336" t="s">
        <v>918</v>
      </c>
      <c r="C8202" s="337" t="s">
        <v>919</v>
      </c>
      <c r="D8202" s="338">
        <v>174000</v>
      </c>
      <c r="E8202" s="498">
        <v>216297.5</v>
      </c>
      <c r="F8202" s="499"/>
      <c r="G8202" s="338">
        <v>124.30890804597701</v>
      </c>
    </row>
    <row r="8203" spans="1:7" hidden="1" x14ac:dyDescent="0.25">
      <c r="A8203" s="339" t="s">
        <v>324</v>
      </c>
      <c r="B8203" s="339" t="s">
        <v>354</v>
      </c>
      <c r="C8203" s="340" t="s">
        <v>24</v>
      </c>
      <c r="D8203" s="341">
        <v>174000</v>
      </c>
      <c r="E8203" s="506">
        <v>216297.5</v>
      </c>
      <c r="F8203" s="499"/>
      <c r="G8203" s="341">
        <v>124.30890804597701</v>
      </c>
    </row>
    <row r="8204" spans="1:7" hidden="1" x14ac:dyDescent="0.25">
      <c r="A8204" s="342" t="s">
        <v>324</v>
      </c>
      <c r="B8204" s="342" t="s">
        <v>366</v>
      </c>
      <c r="C8204" s="343" t="s">
        <v>38</v>
      </c>
      <c r="D8204" s="344">
        <v>174000</v>
      </c>
      <c r="E8204" s="502">
        <v>216297.5</v>
      </c>
      <c r="F8204" s="499"/>
      <c r="G8204" s="344">
        <v>124.30890804597701</v>
      </c>
    </row>
    <row r="8205" spans="1:7" hidden="1" x14ac:dyDescent="0.25">
      <c r="A8205" s="342" t="s">
        <v>324</v>
      </c>
      <c r="B8205" s="342" t="s">
        <v>419</v>
      </c>
      <c r="C8205" s="343" t="s">
        <v>108</v>
      </c>
      <c r="D8205" s="344">
        <v>174000</v>
      </c>
      <c r="E8205" s="502">
        <v>216297.5</v>
      </c>
      <c r="F8205" s="499"/>
      <c r="G8205" s="344">
        <v>124.30890804597701</v>
      </c>
    </row>
    <row r="8206" spans="1:7" hidden="1" x14ac:dyDescent="0.25">
      <c r="A8206" s="345" t="s">
        <v>4001</v>
      </c>
      <c r="B8206" s="345" t="s">
        <v>317</v>
      </c>
      <c r="C8206" s="346" t="s">
        <v>193</v>
      </c>
      <c r="D8206" s="347">
        <v>174000</v>
      </c>
      <c r="E8206" s="503">
        <v>216297.5</v>
      </c>
      <c r="F8206" s="499"/>
      <c r="G8206" s="347">
        <v>124.30890804597701</v>
      </c>
    </row>
    <row r="8207" spans="1:7" hidden="1" x14ac:dyDescent="0.25">
      <c r="A8207" s="336" t="s">
        <v>352</v>
      </c>
      <c r="B8207" s="336" t="s">
        <v>936</v>
      </c>
      <c r="C8207" s="337" t="s">
        <v>937</v>
      </c>
      <c r="D8207" s="338">
        <v>266000</v>
      </c>
      <c r="E8207" s="498">
        <v>297322.56</v>
      </c>
      <c r="F8207" s="499"/>
      <c r="G8207" s="338">
        <v>111.7753984962406</v>
      </c>
    </row>
    <row r="8208" spans="1:7" hidden="1" x14ac:dyDescent="0.25">
      <c r="A8208" s="339" t="s">
        <v>324</v>
      </c>
      <c r="B8208" s="339" t="s">
        <v>354</v>
      </c>
      <c r="C8208" s="340" t="s">
        <v>24</v>
      </c>
      <c r="D8208" s="341">
        <v>266000</v>
      </c>
      <c r="E8208" s="506">
        <v>297322.56</v>
      </c>
      <c r="F8208" s="499"/>
      <c r="G8208" s="341">
        <v>111.7753984962406</v>
      </c>
    </row>
    <row r="8209" spans="1:7" hidden="1" x14ac:dyDescent="0.25">
      <c r="A8209" s="342" t="s">
        <v>324</v>
      </c>
      <c r="B8209" s="342" t="s">
        <v>366</v>
      </c>
      <c r="C8209" s="343" t="s">
        <v>38</v>
      </c>
      <c r="D8209" s="344">
        <v>266000</v>
      </c>
      <c r="E8209" s="502">
        <v>297322.56</v>
      </c>
      <c r="F8209" s="499"/>
      <c r="G8209" s="344">
        <v>111.7753984962406</v>
      </c>
    </row>
    <row r="8210" spans="1:7" hidden="1" x14ac:dyDescent="0.25">
      <c r="A8210" s="342" t="s">
        <v>324</v>
      </c>
      <c r="B8210" s="342" t="s">
        <v>419</v>
      </c>
      <c r="C8210" s="343" t="s">
        <v>108</v>
      </c>
      <c r="D8210" s="344">
        <v>266000</v>
      </c>
      <c r="E8210" s="502">
        <v>297322.56</v>
      </c>
      <c r="F8210" s="499"/>
      <c r="G8210" s="344">
        <v>111.7753984962406</v>
      </c>
    </row>
    <row r="8211" spans="1:7" hidden="1" x14ac:dyDescent="0.25">
      <c r="A8211" s="345" t="s">
        <v>4002</v>
      </c>
      <c r="B8211" s="345" t="s">
        <v>317</v>
      </c>
      <c r="C8211" s="346" t="s">
        <v>193</v>
      </c>
      <c r="D8211" s="347">
        <v>266000</v>
      </c>
      <c r="E8211" s="503">
        <v>297322.56</v>
      </c>
      <c r="F8211" s="499"/>
      <c r="G8211" s="347">
        <v>111.7753984962406</v>
      </c>
    </row>
    <row r="8212" spans="1:7" hidden="1" x14ac:dyDescent="0.25">
      <c r="A8212" s="336" t="s">
        <v>352</v>
      </c>
      <c r="B8212" s="336" t="s">
        <v>950</v>
      </c>
      <c r="C8212" s="337" t="s">
        <v>951</v>
      </c>
      <c r="D8212" s="338">
        <v>55000</v>
      </c>
      <c r="E8212" s="498">
        <v>45637.599999999999</v>
      </c>
      <c r="F8212" s="499"/>
      <c r="G8212" s="338">
        <v>82.977454545454549</v>
      </c>
    </row>
    <row r="8213" spans="1:7" hidden="1" x14ac:dyDescent="0.25">
      <c r="A8213" s="339" t="s">
        <v>324</v>
      </c>
      <c r="B8213" s="339" t="s">
        <v>354</v>
      </c>
      <c r="C8213" s="340" t="s">
        <v>24</v>
      </c>
      <c r="D8213" s="341">
        <v>55000</v>
      </c>
      <c r="E8213" s="506">
        <v>45637.599999999999</v>
      </c>
      <c r="F8213" s="499"/>
      <c r="G8213" s="341">
        <v>82.977454545454549</v>
      </c>
    </row>
    <row r="8214" spans="1:7" hidden="1" x14ac:dyDescent="0.25">
      <c r="A8214" s="342" t="s">
        <v>324</v>
      </c>
      <c r="B8214" s="342" t="s">
        <v>366</v>
      </c>
      <c r="C8214" s="343" t="s">
        <v>38</v>
      </c>
      <c r="D8214" s="344">
        <v>55000</v>
      </c>
      <c r="E8214" s="502">
        <v>45637.599999999999</v>
      </c>
      <c r="F8214" s="499"/>
      <c r="G8214" s="344">
        <v>82.977454545454549</v>
      </c>
    </row>
    <row r="8215" spans="1:7" hidden="1" x14ac:dyDescent="0.25">
      <c r="A8215" s="342" t="s">
        <v>324</v>
      </c>
      <c r="B8215" s="342" t="s">
        <v>419</v>
      </c>
      <c r="C8215" s="343" t="s">
        <v>108</v>
      </c>
      <c r="D8215" s="344">
        <v>55000</v>
      </c>
      <c r="E8215" s="502">
        <v>45637.599999999999</v>
      </c>
      <c r="F8215" s="499"/>
      <c r="G8215" s="344">
        <v>82.977454545454549</v>
      </c>
    </row>
    <row r="8216" spans="1:7" hidden="1" x14ac:dyDescent="0.25">
      <c r="A8216" s="345" t="s">
        <v>4003</v>
      </c>
      <c r="B8216" s="345" t="s">
        <v>316</v>
      </c>
      <c r="C8216" s="346" t="s">
        <v>421</v>
      </c>
      <c r="D8216" s="347">
        <v>7000</v>
      </c>
      <c r="E8216" s="503">
        <v>0</v>
      </c>
      <c r="F8216" s="499"/>
      <c r="G8216" s="347">
        <v>0</v>
      </c>
    </row>
    <row r="8217" spans="1:7" hidden="1" x14ac:dyDescent="0.25">
      <c r="A8217" s="345" t="s">
        <v>4004</v>
      </c>
      <c r="B8217" s="345" t="s">
        <v>317</v>
      </c>
      <c r="C8217" s="346" t="s">
        <v>193</v>
      </c>
      <c r="D8217" s="347">
        <v>48000</v>
      </c>
      <c r="E8217" s="503">
        <v>45637.599999999999</v>
      </c>
      <c r="F8217" s="499"/>
      <c r="G8217" s="347">
        <v>95.078333333333333</v>
      </c>
    </row>
    <row r="8218" spans="1:7" hidden="1" x14ac:dyDescent="0.25">
      <c r="A8218" s="336" t="s">
        <v>352</v>
      </c>
      <c r="B8218" s="336" t="s">
        <v>967</v>
      </c>
      <c r="C8218" s="337" t="s">
        <v>968</v>
      </c>
      <c r="D8218" s="338">
        <v>105000</v>
      </c>
      <c r="E8218" s="498">
        <v>119908</v>
      </c>
      <c r="F8218" s="499"/>
      <c r="G8218" s="338">
        <v>114.19809523809523</v>
      </c>
    </row>
    <row r="8219" spans="1:7" hidden="1" x14ac:dyDescent="0.25">
      <c r="A8219" s="339" t="s">
        <v>324</v>
      </c>
      <c r="B8219" s="339" t="s">
        <v>354</v>
      </c>
      <c r="C8219" s="340" t="s">
        <v>24</v>
      </c>
      <c r="D8219" s="341">
        <v>105000</v>
      </c>
      <c r="E8219" s="506">
        <v>119908</v>
      </c>
      <c r="F8219" s="499"/>
      <c r="G8219" s="341">
        <v>114.19809523809523</v>
      </c>
    </row>
    <row r="8220" spans="1:7" hidden="1" x14ac:dyDescent="0.25">
      <c r="A8220" s="342" t="s">
        <v>324</v>
      </c>
      <c r="B8220" s="342" t="s">
        <v>366</v>
      </c>
      <c r="C8220" s="343" t="s">
        <v>38</v>
      </c>
      <c r="D8220" s="344">
        <v>105000</v>
      </c>
      <c r="E8220" s="502">
        <v>119908</v>
      </c>
      <c r="F8220" s="499"/>
      <c r="G8220" s="344">
        <v>114.19809523809523</v>
      </c>
    </row>
    <row r="8221" spans="1:7" hidden="1" x14ac:dyDescent="0.25">
      <c r="A8221" s="342" t="s">
        <v>324</v>
      </c>
      <c r="B8221" s="342" t="s">
        <v>419</v>
      </c>
      <c r="C8221" s="343" t="s">
        <v>108</v>
      </c>
      <c r="D8221" s="344">
        <v>105000</v>
      </c>
      <c r="E8221" s="502">
        <v>119908</v>
      </c>
      <c r="F8221" s="499"/>
      <c r="G8221" s="344">
        <v>114.19809523809523</v>
      </c>
    </row>
    <row r="8222" spans="1:7" hidden="1" x14ac:dyDescent="0.25">
      <c r="A8222" s="345" t="s">
        <v>4005</v>
      </c>
      <c r="B8222" s="345" t="s">
        <v>317</v>
      </c>
      <c r="C8222" s="346" t="s">
        <v>193</v>
      </c>
      <c r="D8222" s="347">
        <v>105000</v>
      </c>
      <c r="E8222" s="503">
        <v>119908</v>
      </c>
      <c r="F8222" s="499"/>
      <c r="G8222" s="347">
        <v>114.19809523809523</v>
      </c>
    </row>
    <row r="8223" spans="1:7" hidden="1" x14ac:dyDescent="0.25">
      <c r="A8223" s="336" t="s">
        <v>352</v>
      </c>
      <c r="B8223" s="336" t="s">
        <v>991</v>
      </c>
      <c r="C8223" s="337" t="s">
        <v>992</v>
      </c>
      <c r="D8223" s="338">
        <v>190200</v>
      </c>
      <c r="E8223" s="498">
        <v>196072.65</v>
      </c>
      <c r="F8223" s="499"/>
      <c r="G8223" s="338">
        <v>103.08761829652997</v>
      </c>
    </row>
    <row r="8224" spans="1:7" hidden="1" x14ac:dyDescent="0.25">
      <c r="A8224" s="339" t="s">
        <v>324</v>
      </c>
      <c r="B8224" s="339" t="s">
        <v>354</v>
      </c>
      <c r="C8224" s="340" t="s">
        <v>24</v>
      </c>
      <c r="D8224" s="341">
        <v>190200</v>
      </c>
      <c r="E8224" s="506">
        <v>196072.65</v>
      </c>
      <c r="F8224" s="499"/>
      <c r="G8224" s="341">
        <v>103.08761829652997</v>
      </c>
    </row>
    <row r="8225" spans="1:7" hidden="1" x14ac:dyDescent="0.25">
      <c r="A8225" s="342" t="s">
        <v>324</v>
      </c>
      <c r="B8225" s="342" t="s">
        <v>366</v>
      </c>
      <c r="C8225" s="343" t="s">
        <v>38</v>
      </c>
      <c r="D8225" s="344">
        <v>190200</v>
      </c>
      <c r="E8225" s="502">
        <v>196072.65</v>
      </c>
      <c r="F8225" s="499"/>
      <c r="G8225" s="344">
        <v>103.08761829652997</v>
      </c>
    </row>
    <row r="8226" spans="1:7" hidden="1" x14ac:dyDescent="0.25">
      <c r="A8226" s="342" t="s">
        <v>324</v>
      </c>
      <c r="B8226" s="342" t="s">
        <v>419</v>
      </c>
      <c r="C8226" s="343" t="s">
        <v>108</v>
      </c>
      <c r="D8226" s="344">
        <v>190200</v>
      </c>
      <c r="E8226" s="502">
        <v>196072.65</v>
      </c>
      <c r="F8226" s="499"/>
      <c r="G8226" s="344">
        <v>103.08761829652997</v>
      </c>
    </row>
    <row r="8227" spans="1:7" hidden="1" x14ac:dyDescent="0.25">
      <c r="A8227" s="345" t="s">
        <v>4006</v>
      </c>
      <c r="B8227" s="345" t="s">
        <v>316</v>
      </c>
      <c r="C8227" s="346" t="s">
        <v>421</v>
      </c>
      <c r="D8227" s="347">
        <v>2500</v>
      </c>
      <c r="E8227" s="503">
        <v>3034.15</v>
      </c>
      <c r="F8227" s="499"/>
      <c r="G8227" s="347">
        <v>121.366</v>
      </c>
    </row>
    <row r="8228" spans="1:7" hidden="1" x14ac:dyDescent="0.25">
      <c r="A8228" s="345" t="s">
        <v>4007</v>
      </c>
      <c r="B8228" s="345" t="s">
        <v>317</v>
      </c>
      <c r="C8228" s="346" t="s">
        <v>193</v>
      </c>
      <c r="D8228" s="347">
        <v>187700</v>
      </c>
      <c r="E8228" s="503">
        <v>193038.5</v>
      </c>
      <c r="F8228" s="499"/>
      <c r="G8228" s="347">
        <v>102.84416622269579</v>
      </c>
    </row>
    <row r="8229" spans="1:7" hidden="1" x14ac:dyDescent="0.25">
      <c r="A8229" s="336" t="s">
        <v>352</v>
      </c>
      <c r="B8229" s="336" t="s">
        <v>1035</v>
      </c>
      <c r="C8229" s="337" t="s">
        <v>1036</v>
      </c>
      <c r="D8229" s="338">
        <v>505000</v>
      </c>
      <c r="E8229" s="498">
        <v>508299.16</v>
      </c>
      <c r="F8229" s="499"/>
      <c r="G8229" s="338">
        <v>100.65329900990099</v>
      </c>
    </row>
    <row r="8230" spans="1:7" hidden="1" x14ac:dyDescent="0.25">
      <c r="A8230" s="339" t="s">
        <v>324</v>
      </c>
      <c r="B8230" s="339" t="s">
        <v>354</v>
      </c>
      <c r="C8230" s="340" t="s">
        <v>24</v>
      </c>
      <c r="D8230" s="341">
        <v>505000</v>
      </c>
      <c r="E8230" s="506">
        <v>508299.16</v>
      </c>
      <c r="F8230" s="499"/>
      <c r="G8230" s="341">
        <v>100.65329900990099</v>
      </c>
    </row>
    <row r="8231" spans="1:7" hidden="1" x14ac:dyDescent="0.25">
      <c r="A8231" s="342" t="s">
        <v>324</v>
      </c>
      <c r="B8231" s="342" t="s">
        <v>355</v>
      </c>
      <c r="C8231" s="343" t="s">
        <v>25</v>
      </c>
      <c r="D8231" s="344">
        <v>15000</v>
      </c>
      <c r="E8231" s="502">
        <v>23534.81</v>
      </c>
      <c r="F8231" s="499"/>
      <c r="G8231" s="344">
        <v>156.89873333333333</v>
      </c>
    </row>
    <row r="8232" spans="1:7" hidden="1" x14ac:dyDescent="0.25">
      <c r="A8232" s="342" t="s">
        <v>324</v>
      </c>
      <c r="B8232" s="342" t="s">
        <v>361</v>
      </c>
      <c r="C8232" s="343" t="s">
        <v>135</v>
      </c>
      <c r="D8232" s="344">
        <v>15000</v>
      </c>
      <c r="E8232" s="502">
        <v>23534.81</v>
      </c>
      <c r="F8232" s="499"/>
      <c r="G8232" s="344">
        <v>156.89873333333333</v>
      </c>
    </row>
    <row r="8233" spans="1:7" hidden="1" x14ac:dyDescent="0.25">
      <c r="A8233" s="345" t="s">
        <v>4008</v>
      </c>
      <c r="B8233" s="345" t="s">
        <v>298</v>
      </c>
      <c r="C8233" s="346" t="s">
        <v>135</v>
      </c>
      <c r="D8233" s="347">
        <v>15000</v>
      </c>
      <c r="E8233" s="503">
        <v>23534.81</v>
      </c>
      <c r="F8233" s="499"/>
      <c r="G8233" s="347">
        <v>156.89873333333333</v>
      </c>
    </row>
    <row r="8234" spans="1:7" hidden="1" x14ac:dyDescent="0.25">
      <c r="A8234" s="342" t="s">
        <v>324</v>
      </c>
      <c r="B8234" s="342" t="s">
        <v>366</v>
      </c>
      <c r="C8234" s="343" t="s">
        <v>38</v>
      </c>
      <c r="D8234" s="344">
        <v>490000</v>
      </c>
      <c r="E8234" s="502">
        <v>484764.35</v>
      </c>
      <c r="F8234" s="499"/>
      <c r="G8234" s="344">
        <v>98.9315</v>
      </c>
    </row>
    <row r="8235" spans="1:7" hidden="1" x14ac:dyDescent="0.25">
      <c r="A8235" s="342" t="s">
        <v>324</v>
      </c>
      <c r="B8235" s="342" t="s">
        <v>419</v>
      </c>
      <c r="C8235" s="343" t="s">
        <v>108</v>
      </c>
      <c r="D8235" s="344">
        <v>479000</v>
      </c>
      <c r="E8235" s="502">
        <v>442944.86</v>
      </c>
      <c r="F8235" s="499"/>
      <c r="G8235" s="344">
        <v>92.472830897703545</v>
      </c>
    </row>
    <row r="8236" spans="1:7" hidden="1" x14ac:dyDescent="0.25">
      <c r="A8236" s="345" t="s">
        <v>4009</v>
      </c>
      <c r="B8236" s="345" t="s">
        <v>316</v>
      </c>
      <c r="C8236" s="346" t="s">
        <v>421</v>
      </c>
      <c r="D8236" s="347">
        <v>10000</v>
      </c>
      <c r="E8236" s="503">
        <v>10717.99</v>
      </c>
      <c r="F8236" s="499"/>
      <c r="G8236" s="347">
        <v>107.1799</v>
      </c>
    </row>
    <row r="8237" spans="1:7" hidden="1" x14ac:dyDescent="0.25">
      <c r="A8237" s="345" t="s">
        <v>4010</v>
      </c>
      <c r="B8237" s="345" t="s">
        <v>317</v>
      </c>
      <c r="C8237" s="346" t="s">
        <v>193</v>
      </c>
      <c r="D8237" s="347">
        <v>446000</v>
      </c>
      <c r="E8237" s="503">
        <v>403720.38</v>
      </c>
      <c r="F8237" s="499"/>
      <c r="G8237" s="347">
        <v>90.520264573991028</v>
      </c>
    </row>
    <row r="8238" spans="1:7" hidden="1" x14ac:dyDescent="0.25">
      <c r="A8238" s="345" t="s">
        <v>4011</v>
      </c>
      <c r="B8238" s="345" t="s">
        <v>423</v>
      </c>
      <c r="C8238" s="346" t="s">
        <v>90</v>
      </c>
      <c r="D8238" s="347">
        <v>15000</v>
      </c>
      <c r="E8238" s="503">
        <v>13173.04</v>
      </c>
      <c r="F8238" s="499"/>
      <c r="G8238" s="347">
        <v>87.820266666666669</v>
      </c>
    </row>
    <row r="8239" spans="1:7" hidden="1" x14ac:dyDescent="0.25">
      <c r="A8239" s="345" t="s">
        <v>4012</v>
      </c>
      <c r="B8239" s="345" t="s">
        <v>303</v>
      </c>
      <c r="C8239" s="346" t="s">
        <v>975</v>
      </c>
      <c r="D8239" s="347">
        <v>2500</v>
      </c>
      <c r="E8239" s="503">
        <v>30.12</v>
      </c>
      <c r="F8239" s="499"/>
      <c r="G8239" s="347">
        <v>1.2048000000000001</v>
      </c>
    </row>
    <row r="8240" spans="1:7" hidden="1" x14ac:dyDescent="0.25">
      <c r="A8240" s="345" t="s">
        <v>4013</v>
      </c>
      <c r="B8240" s="345" t="s">
        <v>318</v>
      </c>
      <c r="C8240" s="346" t="s">
        <v>425</v>
      </c>
      <c r="D8240" s="347">
        <v>2500</v>
      </c>
      <c r="E8240" s="503">
        <v>9787.51</v>
      </c>
      <c r="F8240" s="499"/>
      <c r="G8240" s="347">
        <v>391.50040000000001</v>
      </c>
    </row>
    <row r="8241" spans="1:7" hidden="1" x14ac:dyDescent="0.25">
      <c r="A8241" s="345" t="s">
        <v>4014</v>
      </c>
      <c r="B8241" s="345" t="s">
        <v>427</v>
      </c>
      <c r="C8241" s="346" t="s">
        <v>428</v>
      </c>
      <c r="D8241" s="347">
        <v>3000</v>
      </c>
      <c r="E8241" s="503">
        <v>5515.82</v>
      </c>
      <c r="F8241" s="499"/>
      <c r="G8241" s="347">
        <v>183.86066666666667</v>
      </c>
    </row>
    <row r="8242" spans="1:7" hidden="1" x14ac:dyDescent="0.25">
      <c r="A8242" s="342" t="s">
        <v>324</v>
      </c>
      <c r="B8242" s="342" t="s">
        <v>429</v>
      </c>
      <c r="C8242" s="343" t="s">
        <v>110</v>
      </c>
      <c r="D8242" s="344">
        <v>11000</v>
      </c>
      <c r="E8242" s="502">
        <v>41819.49</v>
      </c>
      <c r="F8242" s="499"/>
      <c r="G8242" s="344">
        <v>380.17718181818179</v>
      </c>
    </row>
    <row r="8243" spans="1:7" hidden="1" x14ac:dyDescent="0.25">
      <c r="A8243" s="345" t="s">
        <v>4015</v>
      </c>
      <c r="B8243" s="345" t="s">
        <v>304</v>
      </c>
      <c r="C8243" s="346" t="s">
        <v>1083</v>
      </c>
      <c r="D8243" s="347">
        <v>4000</v>
      </c>
      <c r="E8243" s="503">
        <v>31796.99</v>
      </c>
      <c r="F8243" s="499"/>
      <c r="G8243" s="347">
        <v>794.92475000000002</v>
      </c>
    </row>
    <row r="8244" spans="1:7" hidden="1" x14ac:dyDescent="0.25">
      <c r="A8244" s="345" t="s">
        <v>4016</v>
      </c>
      <c r="B8244" s="345" t="s">
        <v>312</v>
      </c>
      <c r="C8244" s="346" t="s">
        <v>97</v>
      </c>
      <c r="D8244" s="347">
        <v>2000</v>
      </c>
      <c r="E8244" s="503">
        <v>3655</v>
      </c>
      <c r="F8244" s="499"/>
      <c r="G8244" s="347">
        <v>182.75</v>
      </c>
    </row>
    <row r="8245" spans="1:7" hidden="1" x14ac:dyDescent="0.25">
      <c r="A8245" s="345" t="s">
        <v>4017</v>
      </c>
      <c r="B8245" s="345" t="s">
        <v>302</v>
      </c>
      <c r="C8245" s="346" t="s">
        <v>99</v>
      </c>
      <c r="D8245" s="347">
        <v>5000</v>
      </c>
      <c r="E8245" s="503">
        <v>6367.5</v>
      </c>
      <c r="F8245" s="499"/>
      <c r="G8245" s="347">
        <v>127.35</v>
      </c>
    </row>
    <row r="8246" spans="1:7" hidden="1" x14ac:dyDescent="0.25">
      <c r="A8246" s="336" t="s">
        <v>352</v>
      </c>
      <c r="B8246" s="336" t="s">
        <v>1056</v>
      </c>
      <c r="C8246" s="337" t="s">
        <v>1057</v>
      </c>
      <c r="D8246" s="338">
        <v>560000</v>
      </c>
      <c r="E8246" s="498">
        <v>14151.88</v>
      </c>
      <c r="F8246" s="499"/>
      <c r="G8246" s="338">
        <v>2.5271214285714287</v>
      </c>
    </row>
    <row r="8247" spans="1:7" hidden="1" x14ac:dyDescent="0.25">
      <c r="A8247" s="339" t="s">
        <v>324</v>
      </c>
      <c r="B8247" s="339" t="s">
        <v>354</v>
      </c>
      <c r="C8247" s="340" t="s">
        <v>24</v>
      </c>
      <c r="D8247" s="341">
        <v>560000</v>
      </c>
      <c r="E8247" s="506">
        <v>14151.88</v>
      </c>
      <c r="F8247" s="499"/>
      <c r="G8247" s="341">
        <v>2.5271214285714287</v>
      </c>
    </row>
    <row r="8248" spans="1:7" hidden="1" x14ac:dyDescent="0.25">
      <c r="A8248" s="342" t="s">
        <v>324</v>
      </c>
      <c r="B8248" s="342" t="s">
        <v>366</v>
      </c>
      <c r="C8248" s="343" t="s">
        <v>38</v>
      </c>
      <c r="D8248" s="344">
        <v>560000</v>
      </c>
      <c r="E8248" s="502">
        <v>14151.88</v>
      </c>
      <c r="F8248" s="499"/>
      <c r="G8248" s="344">
        <v>2.5271214285714287</v>
      </c>
    </row>
    <row r="8249" spans="1:7" hidden="1" x14ac:dyDescent="0.25">
      <c r="A8249" s="342" t="s">
        <v>324</v>
      </c>
      <c r="B8249" s="342" t="s">
        <v>367</v>
      </c>
      <c r="C8249" s="343" t="s">
        <v>138</v>
      </c>
      <c r="D8249" s="344">
        <v>7000</v>
      </c>
      <c r="E8249" s="502">
        <v>39.729999999999997</v>
      </c>
      <c r="F8249" s="499"/>
      <c r="G8249" s="344">
        <v>0.56757142857142862</v>
      </c>
    </row>
    <row r="8250" spans="1:7" hidden="1" x14ac:dyDescent="0.25">
      <c r="A8250" s="345" t="s">
        <v>4018</v>
      </c>
      <c r="B8250" s="345" t="s">
        <v>300</v>
      </c>
      <c r="C8250" s="346" t="s">
        <v>87</v>
      </c>
      <c r="D8250" s="347">
        <v>4000</v>
      </c>
      <c r="E8250" s="503">
        <v>39.729999999999997</v>
      </c>
      <c r="F8250" s="499"/>
      <c r="G8250" s="347">
        <v>0.99324999999999997</v>
      </c>
    </row>
    <row r="8251" spans="1:7" hidden="1" x14ac:dyDescent="0.25">
      <c r="A8251" s="345" t="s">
        <v>4019</v>
      </c>
      <c r="B8251" s="345" t="s">
        <v>415</v>
      </c>
      <c r="C8251" s="346" t="s">
        <v>88</v>
      </c>
      <c r="D8251" s="347">
        <v>3000</v>
      </c>
      <c r="E8251" s="503">
        <v>0</v>
      </c>
      <c r="F8251" s="499"/>
      <c r="G8251" s="347">
        <v>0</v>
      </c>
    </row>
    <row r="8252" spans="1:7" hidden="1" x14ac:dyDescent="0.25">
      <c r="A8252" s="342" t="s">
        <v>324</v>
      </c>
      <c r="B8252" s="342" t="s">
        <v>419</v>
      </c>
      <c r="C8252" s="343" t="s">
        <v>108</v>
      </c>
      <c r="D8252" s="344">
        <v>511000</v>
      </c>
      <c r="E8252" s="502">
        <v>10149.030000000001</v>
      </c>
      <c r="F8252" s="499"/>
      <c r="G8252" s="344">
        <v>1.9861115459882583</v>
      </c>
    </row>
    <row r="8253" spans="1:7" hidden="1" x14ac:dyDescent="0.25">
      <c r="A8253" s="345" t="s">
        <v>4020</v>
      </c>
      <c r="B8253" s="345" t="s">
        <v>316</v>
      </c>
      <c r="C8253" s="346" t="s">
        <v>421</v>
      </c>
      <c r="D8253" s="347">
        <v>30000</v>
      </c>
      <c r="E8253" s="503">
        <v>6250.03</v>
      </c>
      <c r="F8253" s="499"/>
      <c r="G8253" s="347">
        <v>20.833433333333332</v>
      </c>
    </row>
    <row r="8254" spans="1:7" hidden="1" x14ac:dyDescent="0.25">
      <c r="A8254" s="345" t="s">
        <v>4021</v>
      </c>
      <c r="B8254" s="345" t="s">
        <v>317</v>
      </c>
      <c r="C8254" s="346" t="s">
        <v>193</v>
      </c>
      <c r="D8254" s="347">
        <v>454000</v>
      </c>
      <c r="E8254" s="503">
        <v>0</v>
      </c>
      <c r="F8254" s="499"/>
      <c r="G8254" s="347">
        <v>0</v>
      </c>
    </row>
    <row r="8255" spans="1:7" hidden="1" x14ac:dyDescent="0.25">
      <c r="A8255" s="345" t="s">
        <v>4022</v>
      </c>
      <c r="B8255" s="345" t="s">
        <v>318</v>
      </c>
      <c r="C8255" s="346" t="s">
        <v>425</v>
      </c>
      <c r="D8255" s="347">
        <v>20000</v>
      </c>
      <c r="E8255" s="503">
        <v>3899</v>
      </c>
      <c r="F8255" s="499"/>
      <c r="G8255" s="347">
        <v>19.495000000000001</v>
      </c>
    </row>
    <row r="8256" spans="1:7" hidden="1" x14ac:dyDescent="0.25">
      <c r="A8256" s="345" t="s">
        <v>4023</v>
      </c>
      <c r="B8256" s="345" t="s">
        <v>427</v>
      </c>
      <c r="C8256" s="346" t="s">
        <v>428</v>
      </c>
      <c r="D8256" s="347">
        <v>7000</v>
      </c>
      <c r="E8256" s="503">
        <v>0</v>
      </c>
      <c r="F8256" s="499"/>
      <c r="G8256" s="347">
        <v>0</v>
      </c>
    </row>
    <row r="8257" spans="1:7" hidden="1" x14ac:dyDescent="0.25">
      <c r="A8257" s="342" t="s">
        <v>324</v>
      </c>
      <c r="B8257" s="342" t="s">
        <v>429</v>
      </c>
      <c r="C8257" s="343" t="s">
        <v>110</v>
      </c>
      <c r="D8257" s="344">
        <v>25000</v>
      </c>
      <c r="E8257" s="502">
        <v>3245</v>
      </c>
      <c r="F8257" s="499"/>
      <c r="G8257" s="344">
        <v>12.98</v>
      </c>
    </row>
    <row r="8258" spans="1:7" hidden="1" x14ac:dyDescent="0.25">
      <c r="A8258" s="345" t="s">
        <v>4024</v>
      </c>
      <c r="B8258" s="345" t="s">
        <v>304</v>
      </c>
      <c r="C8258" s="346" t="s">
        <v>1083</v>
      </c>
      <c r="D8258" s="347">
        <v>10000</v>
      </c>
      <c r="E8258" s="503">
        <v>0</v>
      </c>
      <c r="F8258" s="499"/>
      <c r="G8258" s="347">
        <v>0</v>
      </c>
    </row>
    <row r="8259" spans="1:7" hidden="1" x14ac:dyDescent="0.25">
      <c r="A8259" s="345" t="s">
        <v>4025</v>
      </c>
      <c r="B8259" s="345" t="s">
        <v>433</v>
      </c>
      <c r="C8259" s="346" t="s">
        <v>95</v>
      </c>
      <c r="D8259" s="347">
        <v>5000</v>
      </c>
      <c r="E8259" s="503">
        <v>0</v>
      </c>
      <c r="F8259" s="499"/>
      <c r="G8259" s="347">
        <v>0</v>
      </c>
    </row>
    <row r="8260" spans="1:7" hidden="1" x14ac:dyDescent="0.25">
      <c r="A8260" s="345" t="s">
        <v>4026</v>
      </c>
      <c r="B8260" s="345" t="s">
        <v>312</v>
      </c>
      <c r="C8260" s="346" t="s">
        <v>97</v>
      </c>
      <c r="D8260" s="347">
        <v>10000</v>
      </c>
      <c r="E8260" s="503">
        <v>3245</v>
      </c>
      <c r="F8260" s="499"/>
      <c r="G8260" s="347">
        <v>32.450000000000003</v>
      </c>
    </row>
    <row r="8261" spans="1:7" hidden="1" x14ac:dyDescent="0.25">
      <c r="A8261" s="342" t="s">
        <v>324</v>
      </c>
      <c r="B8261" s="342" t="s">
        <v>401</v>
      </c>
      <c r="C8261" s="343" t="s">
        <v>104</v>
      </c>
      <c r="D8261" s="344">
        <v>17000</v>
      </c>
      <c r="E8261" s="502">
        <v>718.12</v>
      </c>
      <c r="F8261" s="499"/>
      <c r="G8261" s="344">
        <v>4.2242352941176469</v>
      </c>
    </row>
    <row r="8262" spans="1:7" hidden="1" x14ac:dyDescent="0.25">
      <c r="A8262" s="345" t="s">
        <v>4027</v>
      </c>
      <c r="B8262" s="345" t="s">
        <v>296</v>
      </c>
      <c r="C8262" s="346" t="s">
        <v>104</v>
      </c>
      <c r="D8262" s="347">
        <v>17000</v>
      </c>
      <c r="E8262" s="503">
        <v>718.12</v>
      </c>
      <c r="F8262" s="499"/>
      <c r="G8262" s="347">
        <v>4.2242352941176469</v>
      </c>
    </row>
    <row r="8263" spans="1:7" x14ac:dyDescent="0.25">
      <c r="A8263" s="330" t="s">
        <v>349</v>
      </c>
      <c r="B8263" s="330" t="s">
        <v>385</v>
      </c>
      <c r="C8263" s="331" t="s">
        <v>386</v>
      </c>
      <c r="D8263" s="332">
        <v>1820891</v>
      </c>
      <c r="E8263" s="504">
        <v>1705964.01</v>
      </c>
      <c r="F8263" s="499"/>
      <c r="G8263" s="332">
        <v>93.688420119600792</v>
      </c>
    </row>
    <row r="8264" spans="1:7" x14ac:dyDescent="0.25">
      <c r="A8264" s="333" t="s">
        <v>349</v>
      </c>
      <c r="B8264" s="333" t="s">
        <v>65</v>
      </c>
      <c r="C8264" s="334" t="s">
        <v>3270</v>
      </c>
      <c r="D8264" s="335">
        <v>1820891</v>
      </c>
      <c r="E8264" s="505">
        <v>1705964.01</v>
      </c>
      <c r="F8264" s="499"/>
      <c r="G8264" s="335">
        <v>93.688420119600792</v>
      </c>
    </row>
    <row r="8265" spans="1:7" hidden="1" x14ac:dyDescent="0.25">
      <c r="A8265" s="336" t="s">
        <v>352</v>
      </c>
      <c r="B8265" s="336" t="s">
        <v>411</v>
      </c>
      <c r="C8265" s="337" t="s">
        <v>412</v>
      </c>
      <c r="D8265" s="338">
        <v>55000</v>
      </c>
      <c r="E8265" s="498">
        <v>50437.88</v>
      </c>
      <c r="F8265" s="499"/>
      <c r="G8265" s="338">
        <v>91.705236363636359</v>
      </c>
    </row>
    <row r="8266" spans="1:7" hidden="1" x14ac:dyDescent="0.25">
      <c r="A8266" s="339" t="s">
        <v>324</v>
      </c>
      <c r="B8266" s="339" t="s">
        <v>354</v>
      </c>
      <c r="C8266" s="340" t="s">
        <v>24</v>
      </c>
      <c r="D8266" s="341">
        <v>55000</v>
      </c>
      <c r="E8266" s="506">
        <v>50437.88</v>
      </c>
      <c r="F8266" s="499"/>
      <c r="G8266" s="341">
        <v>91.705236363636359</v>
      </c>
    </row>
    <row r="8267" spans="1:7" hidden="1" x14ac:dyDescent="0.25">
      <c r="A8267" s="342" t="s">
        <v>324</v>
      </c>
      <c r="B8267" s="342" t="s">
        <v>366</v>
      </c>
      <c r="C8267" s="343" t="s">
        <v>38</v>
      </c>
      <c r="D8267" s="344">
        <v>55000</v>
      </c>
      <c r="E8267" s="502">
        <v>50437.88</v>
      </c>
      <c r="F8267" s="499"/>
      <c r="G8267" s="344">
        <v>91.705236363636359</v>
      </c>
    </row>
    <row r="8268" spans="1:7" hidden="1" x14ac:dyDescent="0.25">
      <c r="A8268" s="342" t="s">
        <v>324</v>
      </c>
      <c r="B8268" s="342" t="s">
        <v>419</v>
      </c>
      <c r="C8268" s="343" t="s">
        <v>108</v>
      </c>
      <c r="D8268" s="344">
        <v>55000</v>
      </c>
      <c r="E8268" s="502">
        <v>50437.88</v>
      </c>
      <c r="F8268" s="499"/>
      <c r="G8268" s="344">
        <v>91.705236363636359</v>
      </c>
    </row>
    <row r="8269" spans="1:7" hidden="1" x14ac:dyDescent="0.25">
      <c r="A8269" s="345" t="s">
        <v>4028</v>
      </c>
      <c r="B8269" s="345" t="s">
        <v>317</v>
      </c>
      <c r="C8269" s="346" t="s">
        <v>193</v>
      </c>
      <c r="D8269" s="347">
        <v>55000</v>
      </c>
      <c r="E8269" s="503">
        <v>50437.88</v>
      </c>
      <c r="F8269" s="499"/>
      <c r="G8269" s="347">
        <v>91.705236363636359</v>
      </c>
    </row>
    <row r="8270" spans="1:7" hidden="1" x14ac:dyDescent="0.25">
      <c r="A8270" s="336" t="s">
        <v>352</v>
      </c>
      <c r="B8270" s="336" t="s">
        <v>452</v>
      </c>
      <c r="C8270" s="337" t="s">
        <v>453</v>
      </c>
      <c r="D8270" s="338">
        <v>75000</v>
      </c>
      <c r="E8270" s="498">
        <v>64320</v>
      </c>
      <c r="F8270" s="499"/>
      <c r="G8270" s="338">
        <v>85.76</v>
      </c>
    </row>
    <row r="8271" spans="1:7" hidden="1" x14ac:dyDescent="0.25">
      <c r="A8271" s="339" t="s">
        <v>324</v>
      </c>
      <c r="B8271" s="339" t="s">
        <v>354</v>
      </c>
      <c r="C8271" s="340" t="s">
        <v>24</v>
      </c>
      <c r="D8271" s="341">
        <v>75000</v>
      </c>
      <c r="E8271" s="506">
        <v>64320</v>
      </c>
      <c r="F8271" s="499"/>
      <c r="G8271" s="341">
        <v>85.76</v>
      </c>
    </row>
    <row r="8272" spans="1:7" hidden="1" x14ac:dyDescent="0.25">
      <c r="A8272" s="342" t="s">
        <v>324</v>
      </c>
      <c r="B8272" s="342" t="s">
        <v>366</v>
      </c>
      <c r="C8272" s="343" t="s">
        <v>38</v>
      </c>
      <c r="D8272" s="344">
        <v>75000</v>
      </c>
      <c r="E8272" s="502">
        <v>64320</v>
      </c>
      <c r="F8272" s="499"/>
      <c r="G8272" s="344">
        <v>85.76</v>
      </c>
    </row>
    <row r="8273" spans="1:13" hidden="1" x14ac:dyDescent="0.25">
      <c r="A8273" s="342" t="s">
        <v>324</v>
      </c>
      <c r="B8273" s="342" t="s">
        <v>419</v>
      </c>
      <c r="C8273" s="343" t="s">
        <v>108</v>
      </c>
      <c r="D8273" s="344">
        <v>75000</v>
      </c>
      <c r="E8273" s="502">
        <v>64320</v>
      </c>
      <c r="F8273" s="499"/>
      <c r="G8273" s="344">
        <v>85.76</v>
      </c>
    </row>
    <row r="8274" spans="1:13" hidden="1" x14ac:dyDescent="0.25">
      <c r="A8274" s="345" t="s">
        <v>4029</v>
      </c>
      <c r="B8274" s="345" t="s">
        <v>316</v>
      </c>
      <c r="C8274" s="346" t="s">
        <v>421</v>
      </c>
      <c r="D8274" s="347">
        <v>0</v>
      </c>
      <c r="E8274" s="503">
        <v>0</v>
      </c>
      <c r="F8274" s="499"/>
      <c r="G8274" s="347">
        <v>0</v>
      </c>
    </row>
    <row r="8275" spans="1:13" hidden="1" x14ac:dyDescent="0.25">
      <c r="A8275" s="345" t="s">
        <v>4030</v>
      </c>
      <c r="B8275" s="345" t="s">
        <v>317</v>
      </c>
      <c r="C8275" s="346" t="s">
        <v>193</v>
      </c>
      <c r="D8275" s="347">
        <v>75000</v>
      </c>
      <c r="E8275" s="503">
        <v>64320</v>
      </c>
      <c r="F8275" s="499"/>
      <c r="G8275" s="347">
        <v>85.76</v>
      </c>
    </row>
    <row r="8276" spans="1:13" hidden="1" x14ac:dyDescent="0.25">
      <c r="A8276" s="345" t="s">
        <v>4031</v>
      </c>
      <c r="B8276" s="345" t="s">
        <v>423</v>
      </c>
      <c r="C8276" s="346" t="s">
        <v>90</v>
      </c>
      <c r="D8276" s="347">
        <v>0</v>
      </c>
      <c r="E8276" s="503">
        <v>0</v>
      </c>
      <c r="F8276" s="499"/>
      <c r="G8276" s="347">
        <v>0</v>
      </c>
    </row>
    <row r="8277" spans="1:13" hidden="1" x14ac:dyDescent="0.25">
      <c r="A8277" s="345" t="s">
        <v>4032</v>
      </c>
      <c r="B8277" s="345" t="s">
        <v>303</v>
      </c>
      <c r="C8277" s="346" t="s">
        <v>975</v>
      </c>
      <c r="D8277" s="347">
        <v>0</v>
      </c>
      <c r="E8277" s="503">
        <v>0</v>
      </c>
      <c r="F8277" s="499"/>
      <c r="G8277" s="347">
        <v>0</v>
      </c>
    </row>
    <row r="8278" spans="1:13" hidden="1" x14ac:dyDescent="0.25">
      <c r="A8278" s="345" t="s">
        <v>4033</v>
      </c>
      <c r="B8278" s="345" t="s">
        <v>318</v>
      </c>
      <c r="C8278" s="346" t="s">
        <v>425</v>
      </c>
      <c r="D8278" s="347">
        <v>0</v>
      </c>
      <c r="E8278" s="503">
        <v>0</v>
      </c>
      <c r="F8278" s="499"/>
      <c r="G8278" s="347">
        <v>0</v>
      </c>
    </row>
    <row r="8279" spans="1:13" hidden="1" x14ac:dyDescent="0.25">
      <c r="A8279" s="345" t="s">
        <v>4034</v>
      </c>
      <c r="B8279" s="345" t="s">
        <v>427</v>
      </c>
      <c r="C8279" s="346" t="s">
        <v>428</v>
      </c>
      <c r="D8279" s="347">
        <v>0</v>
      </c>
      <c r="E8279" s="503">
        <v>0</v>
      </c>
      <c r="F8279" s="499"/>
      <c r="G8279" s="347">
        <v>0</v>
      </c>
    </row>
    <row r="8280" spans="1:13" hidden="1" x14ac:dyDescent="0.25">
      <c r="A8280" s="342" t="s">
        <v>324</v>
      </c>
      <c r="B8280" s="342" t="s">
        <v>429</v>
      </c>
      <c r="C8280" s="343" t="s">
        <v>110</v>
      </c>
      <c r="D8280" s="344">
        <v>0</v>
      </c>
      <c r="E8280" s="502">
        <v>0</v>
      </c>
      <c r="F8280" s="499"/>
      <c r="G8280" s="344">
        <v>0</v>
      </c>
    </row>
    <row r="8281" spans="1:13" hidden="1" x14ac:dyDescent="0.25">
      <c r="A8281" s="345" t="s">
        <v>4035</v>
      </c>
      <c r="B8281" s="345" t="s">
        <v>304</v>
      </c>
      <c r="C8281" s="346" t="s">
        <v>1083</v>
      </c>
      <c r="D8281" s="347">
        <v>0</v>
      </c>
      <c r="E8281" s="503">
        <v>0</v>
      </c>
      <c r="F8281" s="499"/>
      <c r="G8281" s="347">
        <v>0</v>
      </c>
    </row>
    <row r="8282" spans="1:13" hidden="1" x14ac:dyDescent="0.25">
      <c r="A8282" s="345" t="s">
        <v>4036</v>
      </c>
      <c r="B8282" s="345" t="s">
        <v>433</v>
      </c>
      <c r="C8282" s="346" t="s">
        <v>95</v>
      </c>
      <c r="D8282" s="347">
        <v>0</v>
      </c>
      <c r="E8282" s="503">
        <v>0</v>
      </c>
      <c r="F8282" s="499"/>
      <c r="G8282" s="347">
        <v>0</v>
      </c>
    </row>
    <row r="8283" spans="1:13" hidden="1" x14ac:dyDescent="0.25">
      <c r="A8283" s="345" t="s">
        <v>4037</v>
      </c>
      <c r="B8283" s="345" t="s">
        <v>312</v>
      </c>
      <c r="C8283" s="346" t="s">
        <v>97</v>
      </c>
      <c r="D8283" s="347">
        <v>0</v>
      </c>
      <c r="E8283" s="503">
        <v>0</v>
      </c>
      <c r="F8283" s="499"/>
      <c r="G8283" s="347">
        <v>0</v>
      </c>
    </row>
    <row r="8284" spans="1:13" x14ac:dyDescent="0.25">
      <c r="A8284" s="336" t="s">
        <v>352</v>
      </c>
      <c r="B8284" s="336" t="s">
        <v>477</v>
      </c>
      <c r="C8284" s="337" t="s">
        <v>478</v>
      </c>
      <c r="D8284" s="338">
        <v>102736</v>
      </c>
      <c r="E8284" s="498">
        <v>117595.93</v>
      </c>
      <c r="F8284" s="499"/>
      <c r="G8284" s="338">
        <v>114.46418976794892</v>
      </c>
      <c r="L8284" s="498">
        <f t="shared" ref="L8284" si="17">E8284/$L$11</f>
        <v>15607.662087729774</v>
      </c>
      <c r="M8284" s="499"/>
    </row>
    <row r="8285" spans="1:13" x14ac:dyDescent="0.25">
      <c r="A8285" s="339" t="s">
        <v>324</v>
      </c>
      <c r="B8285" s="339" t="s">
        <v>354</v>
      </c>
      <c r="C8285" s="340" t="s">
        <v>24</v>
      </c>
      <c r="D8285" s="341">
        <v>92736</v>
      </c>
      <c r="E8285" s="506">
        <v>117595.93</v>
      </c>
      <c r="F8285" s="499"/>
      <c r="G8285" s="341">
        <v>126.80720540027605</v>
      </c>
    </row>
    <row r="8286" spans="1:13" x14ac:dyDescent="0.25">
      <c r="A8286" s="342" t="s">
        <v>324</v>
      </c>
      <c r="B8286" s="342" t="s">
        <v>366</v>
      </c>
      <c r="C8286" s="343" t="s">
        <v>38</v>
      </c>
      <c r="D8286" s="344">
        <v>92736</v>
      </c>
      <c r="E8286" s="502">
        <v>117595.93</v>
      </c>
      <c r="F8286" s="499"/>
      <c r="G8286" s="344">
        <v>126.80720540027605</v>
      </c>
    </row>
    <row r="8287" spans="1:13" x14ac:dyDescent="0.25">
      <c r="A8287" s="342" t="s">
        <v>324</v>
      </c>
      <c r="B8287" s="342" t="s">
        <v>419</v>
      </c>
      <c r="C8287" s="343" t="s">
        <v>108</v>
      </c>
      <c r="D8287" s="344">
        <v>82736</v>
      </c>
      <c r="E8287" s="502">
        <v>117595.93</v>
      </c>
      <c r="F8287" s="499"/>
      <c r="G8287" s="344">
        <v>142.13393202475342</v>
      </c>
    </row>
    <row r="8288" spans="1:13" x14ac:dyDescent="0.25">
      <c r="A8288" s="345" t="s">
        <v>4038</v>
      </c>
      <c r="B8288" s="345" t="s">
        <v>317</v>
      </c>
      <c r="C8288" s="346" t="s">
        <v>193</v>
      </c>
      <c r="D8288" s="347">
        <v>82736</v>
      </c>
      <c r="E8288" s="503">
        <v>117595.93</v>
      </c>
      <c r="F8288" s="499"/>
      <c r="G8288" s="347">
        <v>142.13393202475342</v>
      </c>
    </row>
    <row r="8289" spans="1:7" x14ac:dyDescent="0.25">
      <c r="A8289" s="342" t="s">
        <v>324</v>
      </c>
      <c r="B8289" s="342" t="s">
        <v>429</v>
      </c>
      <c r="C8289" s="343" t="s">
        <v>110</v>
      </c>
      <c r="D8289" s="344">
        <v>10000</v>
      </c>
      <c r="E8289" s="502">
        <v>0</v>
      </c>
      <c r="F8289" s="499"/>
      <c r="G8289" s="344">
        <v>0</v>
      </c>
    </row>
    <row r="8290" spans="1:7" x14ac:dyDescent="0.25">
      <c r="A8290" s="345" t="s">
        <v>4039</v>
      </c>
      <c r="B8290" s="345" t="s">
        <v>304</v>
      </c>
      <c r="C8290" s="346" t="s">
        <v>1083</v>
      </c>
      <c r="D8290" s="347">
        <v>10000</v>
      </c>
      <c r="E8290" s="503">
        <v>0</v>
      </c>
      <c r="F8290" s="499"/>
      <c r="G8290" s="347">
        <v>0</v>
      </c>
    </row>
    <row r="8291" spans="1:7" x14ac:dyDescent="0.25">
      <c r="A8291" s="339" t="s">
        <v>324</v>
      </c>
      <c r="B8291" s="339" t="s">
        <v>1163</v>
      </c>
      <c r="C8291" s="340" t="s">
        <v>26</v>
      </c>
      <c r="D8291" s="341">
        <v>10000</v>
      </c>
      <c r="E8291" s="506">
        <v>0</v>
      </c>
      <c r="F8291" s="499"/>
      <c r="G8291" s="341">
        <v>0</v>
      </c>
    </row>
    <row r="8292" spans="1:7" x14ac:dyDescent="0.25">
      <c r="A8292" s="342" t="s">
        <v>324</v>
      </c>
      <c r="B8292" s="342" t="s">
        <v>1164</v>
      </c>
      <c r="C8292" s="343" t="s">
        <v>1165</v>
      </c>
      <c r="D8292" s="344">
        <v>10000</v>
      </c>
      <c r="E8292" s="502">
        <v>0</v>
      </c>
      <c r="F8292" s="499"/>
      <c r="G8292" s="344">
        <v>0</v>
      </c>
    </row>
    <row r="8293" spans="1:7" x14ac:dyDescent="0.25">
      <c r="A8293" s="342" t="s">
        <v>324</v>
      </c>
      <c r="B8293" s="342" t="s">
        <v>2576</v>
      </c>
      <c r="C8293" s="343" t="s">
        <v>171</v>
      </c>
      <c r="D8293" s="344">
        <v>10000</v>
      </c>
      <c r="E8293" s="502">
        <v>0</v>
      </c>
      <c r="F8293" s="499"/>
      <c r="G8293" s="344">
        <v>0</v>
      </c>
    </row>
    <row r="8294" spans="1:7" x14ac:dyDescent="0.25">
      <c r="A8294" s="345" t="s">
        <v>4040</v>
      </c>
      <c r="B8294" s="345" t="s">
        <v>308</v>
      </c>
      <c r="C8294" s="346" t="s">
        <v>198</v>
      </c>
      <c r="D8294" s="347">
        <v>10000</v>
      </c>
      <c r="E8294" s="503">
        <v>0</v>
      </c>
      <c r="F8294" s="499"/>
      <c r="G8294" s="347">
        <v>0</v>
      </c>
    </row>
    <row r="8295" spans="1:7" hidden="1" x14ac:dyDescent="0.25">
      <c r="A8295" s="336" t="s">
        <v>352</v>
      </c>
      <c r="B8295" s="336" t="s">
        <v>498</v>
      </c>
      <c r="C8295" s="337" t="s">
        <v>499</v>
      </c>
      <c r="D8295" s="338">
        <v>130000</v>
      </c>
      <c r="E8295" s="498">
        <v>124704</v>
      </c>
      <c r="F8295" s="499"/>
      <c r="G8295" s="338">
        <v>95.926153846153852</v>
      </c>
    </row>
    <row r="8296" spans="1:7" hidden="1" x14ac:dyDescent="0.25">
      <c r="A8296" s="339" t="s">
        <v>324</v>
      </c>
      <c r="B8296" s="339" t="s">
        <v>354</v>
      </c>
      <c r="C8296" s="340" t="s">
        <v>24</v>
      </c>
      <c r="D8296" s="341">
        <v>130000</v>
      </c>
      <c r="E8296" s="506">
        <v>124704</v>
      </c>
      <c r="F8296" s="499"/>
      <c r="G8296" s="341">
        <v>95.926153846153852</v>
      </c>
    </row>
    <row r="8297" spans="1:7" hidden="1" x14ac:dyDescent="0.25">
      <c r="A8297" s="342" t="s">
        <v>324</v>
      </c>
      <c r="B8297" s="342" t="s">
        <v>366</v>
      </c>
      <c r="C8297" s="343" t="s">
        <v>38</v>
      </c>
      <c r="D8297" s="344">
        <v>130000</v>
      </c>
      <c r="E8297" s="502">
        <v>124704</v>
      </c>
      <c r="F8297" s="499"/>
      <c r="G8297" s="344">
        <v>95.926153846153852</v>
      </c>
    </row>
    <row r="8298" spans="1:7" hidden="1" x14ac:dyDescent="0.25">
      <c r="A8298" s="342" t="s">
        <v>324</v>
      </c>
      <c r="B8298" s="342" t="s">
        <v>419</v>
      </c>
      <c r="C8298" s="343" t="s">
        <v>108</v>
      </c>
      <c r="D8298" s="344">
        <v>130000</v>
      </c>
      <c r="E8298" s="502">
        <v>124704</v>
      </c>
      <c r="F8298" s="499"/>
      <c r="G8298" s="344">
        <v>95.926153846153852</v>
      </c>
    </row>
    <row r="8299" spans="1:7" hidden="1" x14ac:dyDescent="0.25">
      <c r="A8299" s="345" t="s">
        <v>4041</v>
      </c>
      <c r="B8299" s="345" t="s">
        <v>317</v>
      </c>
      <c r="C8299" s="346" t="s">
        <v>193</v>
      </c>
      <c r="D8299" s="347">
        <v>130000</v>
      </c>
      <c r="E8299" s="503">
        <v>124704</v>
      </c>
      <c r="F8299" s="499"/>
      <c r="G8299" s="347">
        <v>95.926153846153852</v>
      </c>
    </row>
    <row r="8300" spans="1:7" hidden="1" x14ac:dyDescent="0.25">
      <c r="A8300" s="336" t="s">
        <v>352</v>
      </c>
      <c r="B8300" s="336" t="s">
        <v>399</v>
      </c>
      <c r="C8300" s="337" t="s">
        <v>400</v>
      </c>
      <c r="D8300" s="338">
        <v>83000</v>
      </c>
      <c r="E8300" s="498">
        <v>74268</v>
      </c>
      <c r="F8300" s="499"/>
      <c r="G8300" s="338">
        <v>89.479518072289153</v>
      </c>
    </row>
    <row r="8301" spans="1:7" hidden="1" x14ac:dyDescent="0.25">
      <c r="A8301" s="339" t="s">
        <v>324</v>
      </c>
      <c r="B8301" s="339" t="s">
        <v>354</v>
      </c>
      <c r="C8301" s="340" t="s">
        <v>24</v>
      </c>
      <c r="D8301" s="341">
        <v>83000</v>
      </c>
      <c r="E8301" s="506">
        <v>74268</v>
      </c>
      <c r="F8301" s="499"/>
      <c r="G8301" s="341">
        <v>89.479518072289153</v>
      </c>
    </row>
    <row r="8302" spans="1:7" hidden="1" x14ac:dyDescent="0.25">
      <c r="A8302" s="342" t="s">
        <v>324</v>
      </c>
      <c r="B8302" s="342" t="s">
        <v>366</v>
      </c>
      <c r="C8302" s="343" t="s">
        <v>38</v>
      </c>
      <c r="D8302" s="344">
        <v>83000</v>
      </c>
      <c r="E8302" s="502">
        <v>74268</v>
      </c>
      <c r="F8302" s="499"/>
      <c r="G8302" s="344">
        <v>89.479518072289153</v>
      </c>
    </row>
    <row r="8303" spans="1:7" hidden="1" x14ac:dyDescent="0.25">
      <c r="A8303" s="342" t="s">
        <v>324</v>
      </c>
      <c r="B8303" s="342" t="s">
        <v>419</v>
      </c>
      <c r="C8303" s="343" t="s">
        <v>108</v>
      </c>
      <c r="D8303" s="344">
        <v>83000</v>
      </c>
      <c r="E8303" s="502">
        <v>74268</v>
      </c>
      <c r="F8303" s="499"/>
      <c r="G8303" s="344">
        <v>89.479518072289153</v>
      </c>
    </row>
    <row r="8304" spans="1:7" hidden="1" x14ac:dyDescent="0.25">
      <c r="A8304" s="345" t="s">
        <v>4042</v>
      </c>
      <c r="B8304" s="345" t="s">
        <v>317</v>
      </c>
      <c r="C8304" s="346" t="s">
        <v>193</v>
      </c>
      <c r="D8304" s="347">
        <v>83000</v>
      </c>
      <c r="E8304" s="503">
        <v>74268</v>
      </c>
      <c r="F8304" s="499"/>
      <c r="G8304" s="347">
        <v>89.479518072289153</v>
      </c>
    </row>
    <row r="8305" spans="1:7" hidden="1" x14ac:dyDescent="0.25">
      <c r="A8305" s="336" t="s">
        <v>352</v>
      </c>
      <c r="B8305" s="336" t="s">
        <v>541</v>
      </c>
      <c r="C8305" s="337" t="s">
        <v>542</v>
      </c>
      <c r="D8305" s="338">
        <v>120000</v>
      </c>
      <c r="E8305" s="498">
        <v>100108.2</v>
      </c>
      <c r="F8305" s="499"/>
      <c r="G8305" s="338">
        <v>83.423500000000004</v>
      </c>
    </row>
    <row r="8306" spans="1:7" hidden="1" x14ac:dyDescent="0.25">
      <c r="A8306" s="339" t="s">
        <v>324</v>
      </c>
      <c r="B8306" s="339" t="s">
        <v>354</v>
      </c>
      <c r="C8306" s="340" t="s">
        <v>24</v>
      </c>
      <c r="D8306" s="341">
        <v>120000</v>
      </c>
      <c r="E8306" s="506">
        <v>100108.2</v>
      </c>
      <c r="F8306" s="499"/>
      <c r="G8306" s="341">
        <v>83.423500000000004</v>
      </c>
    </row>
    <row r="8307" spans="1:7" hidden="1" x14ac:dyDescent="0.25">
      <c r="A8307" s="342" t="s">
        <v>324</v>
      </c>
      <c r="B8307" s="342" t="s">
        <v>366</v>
      </c>
      <c r="C8307" s="343" t="s">
        <v>38</v>
      </c>
      <c r="D8307" s="344">
        <v>120000</v>
      </c>
      <c r="E8307" s="502">
        <v>100108.2</v>
      </c>
      <c r="F8307" s="499"/>
      <c r="G8307" s="344">
        <v>83.423500000000004</v>
      </c>
    </row>
    <row r="8308" spans="1:7" hidden="1" x14ac:dyDescent="0.25">
      <c r="A8308" s="342" t="s">
        <v>324</v>
      </c>
      <c r="B8308" s="342" t="s">
        <v>419</v>
      </c>
      <c r="C8308" s="343" t="s">
        <v>108</v>
      </c>
      <c r="D8308" s="344">
        <v>120000</v>
      </c>
      <c r="E8308" s="502">
        <v>100108.2</v>
      </c>
      <c r="F8308" s="499"/>
      <c r="G8308" s="344">
        <v>83.423500000000004</v>
      </c>
    </row>
    <row r="8309" spans="1:7" hidden="1" x14ac:dyDescent="0.25">
      <c r="A8309" s="345" t="s">
        <v>4043</v>
      </c>
      <c r="B8309" s="345" t="s">
        <v>317</v>
      </c>
      <c r="C8309" s="346" t="s">
        <v>193</v>
      </c>
      <c r="D8309" s="347">
        <v>120000</v>
      </c>
      <c r="E8309" s="503">
        <v>100108.2</v>
      </c>
      <c r="F8309" s="499"/>
      <c r="G8309" s="347">
        <v>83.423500000000004</v>
      </c>
    </row>
    <row r="8310" spans="1:7" hidden="1" x14ac:dyDescent="0.25">
      <c r="A8310" s="336" t="s">
        <v>352</v>
      </c>
      <c r="B8310" s="336" t="s">
        <v>569</v>
      </c>
      <c r="C8310" s="337" t="s">
        <v>570</v>
      </c>
      <c r="D8310" s="338">
        <v>122855</v>
      </c>
      <c r="E8310" s="498">
        <v>119087.5</v>
      </c>
      <c r="F8310" s="499"/>
      <c r="G8310" s="338">
        <v>96.933376744943232</v>
      </c>
    </row>
    <row r="8311" spans="1:7" hidden="1" x14ac:dyDescent="0.25">
      <c r="A8311" s="339" t="s">
        <v>324</v>
      </c>
      <c r="B8311" s="339" t="s">
        <v>354</v>
      </c>
      <c r="C8311" s="340" t="s">
        <v>24</v>
      </c>
      <c r="D8311" s="341">
        <v>114700</v>
      </c>
      <c r="E8311" s="506">
        <v>119087.5</v>
      </c>
      <c r="F8311" s="499"/>
      <c r="G8311" s="341">
        <v>103.82519616390584</v>
      </c>
    </row>
    <row r="8312" spans="1:7" hidden="1" x14ac:dyDescent="0.25">
      <c r="A8312" s="342" t="s">
        <v>324</v>
      </c>
      <c r="B8312" s="342" t="s">
        <v>366</v>
      </c>
      <c r="C8312" s="343" t="s">
        <v>38</v>
      </c>
      <c r="D8312" s="344">
        <v>114700</v>
      </c>
      <c r="E8312" s="502">
        <v>119087.5</v>
      </c>
      <c r="F8312" s="499"/>
      <c r="G8312" s="344">
        <v>103.82519616390584</v>
      </c>
    </row>
    <row r="8313" spans="1:7" hidden="1" x14ac:dyDescent="0.25">
      <c r="A8313" s="342" t="s">
        <v>324</v>
      </c>
      <c r="B8313" s="342" t="s">
        <v>419</v>
      </c>
      <c r="C8313" s="343" t="s">
        <v>108</v>
      </c>
      <c r="D8313" s="344">
        <v>114700</v>
      </c>
      <c r="E8313" s="502">
        <v>119087.5</v>
      </c>
      <c r="F8313" s="499"/>
      <c r="G8313" s="344">
        <v>103.82519616390584</v>
      </c>
    </row>
    <row r="8314" spans="1:7" hidden="1" x14ac:dyDescent="0.25">
      <c r="A8314" s="345" t="s">
        <v>4044</v>
      </c>
      <c r="B8314" s="345" t="s">
        <v>316</v>
      </c>
      <c r="C8314" s="346" t="s">
        <v>421</v>
      </c>
      <c r="D8314" s="347">
        <v>1000</v>
      </c>
      <c r="E8314" s="503">
        <v>3010.04</v>
      </c>
      <c r="F8314" s="499"/>
      <c r="G8314" s="347">
        <v>301.00400000000002</v>
      </c>
    </row>
    <row r="8315" spans="1:7" hidden="1" x14ac:dyDescent="0.25">
      <c r="A8315" s="345" t="s">
        <v>4045</v>
      </c>
      <c r="B8315" s="345" t="s">
        <v>317</v>
      </c>
      <c r="C8315" s="346" t="s">
        <v>193</v>
      </c>
      <c r="D8315" s="347">
        <v>113700</v>
      </c>
      <c r="E8315" s="503">
        <v>116077.46</v>
      </c>
      <c r="F8315" s="499"/>
      <c r="G8315" s="347">
        <v>102.09099384344766</v>
      </c>
    </row>
    <row r="8316" spans="1:7" hidden="1" x14ac:dyDescent="0.25">
      <c r="A8316" s="339" t="s">
        <v>324</v>
      </c>
      <c r="B8316" s="339" t="s">
        <v>1163</v>
      </c>
      <c r="C8316" s="340" t="s">
        <v>26</v>
      </c>
      <c r="D8316" s="341">
        <v>8155</v>
      </c>
      <c r="E8316" s="506">
        <v>0</v>
      </c>
      <c r="F8316" s="499"/>
      <c r="G8316" s="341">
        <v>0</v>
      </c>
    </row>
    <row r="8317" spans="1:7" hidden="1" x14ac:dyDescent="0.25">
      <c r="A8317" s="342" t="s">
        <v>324</v>
      </c>
      <c r="B8317" s="342" t="s">
        <v>3303</v>
      </c>
      <c r="C8317" s="343" t="s">
        <v>27</v>
      </c>
      <c r="D8317" s="344">
        <v>1500</v>
      </c>
      <c r="E8317" s="502">
        <v>0</v>
      </c>
      <c r="F8317" s="499"/>
      <c r="G8317" s="344">
        <v>0</v>
      </c>
    </row>
    <row r="8318" spans="1:7" hidden="1" x14ac:dyDescent="0.25">
      <c r="A8318" s="342" t="s">
        <v>324</v>
      </c>
      <c r="B8318" s="342" t="s">
        <v>3304</v>
      </c>
      <c r="C8318" s="343" t="s">
        <v>3305</v>
      </c>
      <c r="D8318" s="344">
        <v>1500</v>
      </c>
      <c r="E8318" s="502">
        <v>0</v>
      </c>
      <c r="F8318" s="499"/>
      <c r="G8318" s="344">
        <v>0</v>
      </c>
    </row>
    <row r="8319" spans="1:7" hidden="1" x14ac:dyDescent="0.25">
      <c r="A8319" s="345" t="s">
        <v>4046</v>
      </c>
      <c r="B8319" s="345" t="s">
        <v>3307</v>
      </c>
      <c r="C8319" s="346" t="s">
        <v>162</v>
      </c>
      <c r="D8319" s="347">
        <v>1500</v>
      </c>
      <c r="E8319" s="503">
        <v>0</v>
      </c>
      <c r="F8319" s="499"/>
      <c r="G8319" s="347">
        <v>0</v>
      </c>
    </row>
    <row r="8320" spans="1:7" hidden="1" x14ac:dyDescent="0.25">
      <c r="A8320" s="342" t="s">
        <v>324</v>
      </c>
      <c r="B8320" s="342" t="s">
        <v>1164</v>
      </c>
      <c r="C8320" s="343" t="s">
        <v>1165</v>
      </c>
      <c r="D8320" s="344">
        <v>6655</v>
      </c>
      <c r="E8320" s="502">
        <v>0</v>
      </c>
      <c r="F8320" s="499"/>
      <c r="G8320" s="344">
        <v>0</v>
      </c>
    </row>
    <row r="8321" spans="1:7" hidden="1" x14ac:dyDescent="0.25">
      <c r="A8321" s="342" t="s">
        <v>324</v>
      </c>
      <c r="B8321" s="342" t="s">
        <v>2576</v>
      </c>
      <c r="C8321" s="343" t="s">
        <v>171</v>
      </c>
      <c r="D8321" s="344">
        <v>6655</v>
      </c>
      <c r="E8321" s="502">
        <v>0</v>
      </c>
      <c r="F8321" s="499"/>
      <c r="G8321" s="344">
        <v>0</v>
      </c>
    </row>
    <row r="8322" spans="1:7" hidden="1" x14ac:dyDescent="0.25">
      <c r="A8322" s="345" t="s">
        <v>4047</v>
      </c>
      <c r="B8322" s="345" t="s">
        <v>306</v>
      </c>
      <c r="C8322" s="346" t="s">
        <v>173</v>
      </c>
      <c r="D8322" s="347">
        <v>0</v>
      </c>
      <c r="E8322" s="503">
        <v>0</v>
      </c>
      <c r="F8322" s="499"/>
      <c r="G8322" s="347">
        <v>0</v>
      </c>
    </row>
    <row r="8323" spans="1:7" hidden="1" x14ac:dyDescent="0.25">
      <c r="A8323" s="345" t="s">
        <v>4048</v>
      </c>
      <c r="B8323" s="345" t="s">
        <v>306</v>
      </c>
      <c r="C8323" s="346" t="s">
        <v>173</v>
      </c>
      <c r="D8323" s="347">
        <v>6655</v>
      </c>
      <c r="E8323" s="503">
        <v>0</v>
      </c>
      <c r="F8323" s="499"/>
      <c r="G8323" s="347">
        <v>0</v>
      </c>
    </row>
    <row r="8324" spans="1:7" hidden="1" x14ac:dyDescent="0.25">
      <c r="A8324" s="336" t="s">
        <v>352</v>
      </c>
      <c r="B8324" s="336" t="s">
        <v>591</v>
      </c>
      <c r="C8324" s="337" t="s">
        <v>592</v>
      </c>
      <c r="D8324" s="338">
        <v>86500</v>
      </c>
      <c r="E8324" s="498">
        <v>41419.47</v>
      </c>
      <c r="F8324" s="499"/>
      <c r="G8324" s="338">
        <v>47.883780346820807</v>
      </c>
    </row>
    <row r="8325" spans="1:7" hidden="1" x14ac:dyDescent="0.25">
      <c r="A8325" s="339" t="s">
        <v>324</v>
      </c>
      <c r="B8325" s="339" t="s">
        <v>354</v>
      </c>
      <c r="C8325" s="340" t="s">
        <v>24</v>
      </c>
      <c r="D8325" s="341">
        <v>86500</v>
      </c>
      <c r="E8325" s="506">
        <v>41419.47</v>
      </c>
      <c r="F8325" s="499"/>
      <c r="G8325" s="341">
        <v>47.883780346820807</v>
      </c>
    </row>
    <row r="8326" spans="1:7" hidden="1" x14ac:dyDescent="0.25">
      <c r="A8326" s="342" t="s">
        <v>324</v>
      </c>
      <c r="B8326" s="342" t="s">
        <v>366</v>
      </c>
      <c r="C8326" s="343" t="s">
        <v>38</v>
      </c>
      <c r="D8326" s="344">
        <v>86500</v>
      </c>
      <c r="E8326" s="502">
        <v>41419.47</v>
      </c>
      <c r="F8326" s="499"/>
      <c r="G8326" s="344">
        <v>47.883780346820807</v>
      </c>
    </row>
    <row r="8327" spans="1:7" hidden="1" x14ac:dyDescent="0.25">
      <c r="A8327" s="342" t="s">
        <v>324</v>
      </c>
      <c r="B8327" s="342" t="s">
        <v>367</v>
      </c>
      <c r="C8327" s="343" t="s">
        <v>138</v>
      </c>
      <c r="D8327" s="344">
        <v>5000</v>
      </c>
      <c r="E8327" s="502">
        <v>0</v>
      </c>
      <c r="F8327" s="499"/>
      <c r="G8327" s="344">
        <v>0</v>
      </c>
    </row>
    <row r="8328" spans="1:7" hidden="1" x14ac:dyDescent="0.25">
      <c r="A8328" s="345" t="s">
        <v>4049</v>
      </c>
      <c r="B8328" s="345" t="s">
        <v>300</v>
      </c>
      <c r="C8328" s="346" t="s">
        <v>87</v>
      </c>
      <c r="D8328" s="347">
        <v>5000</v>
      </c>
      <c r="E8328" s="503">
        <v>0</v>
      </c>
      <c r="F8328" s="499"/>
      <c r="G8328" s="347">
        <v>0</v>
      </c>
    </row>
    <row r="8329" spans="1:7" hidden="1" x14ac:dyDescent="0.25">
      <c r="A8329" s="342" t="s">
        <v>324</v>
      </c>
      <c r="B8329" s="342" t="s">
        <v>419</v>
      </c>
      <c r="C8329" s="343" t="s">
        <v>108</v>
      </c>
      <c r="D8329" s="344">
        <v>60000</v>
      </c>
      <c r="E8329" s="502">
        <v>41319.47</v>
      </c>
      <c r="F8329" s="499"/>
      <c r="G8329" s="344">
        <v>68.86578333333334</v>
      </c>
    </row>
    <row r="8330" spans="1:7" hidden="1" x14ac:dyDescent="0.25">
      <c r="A8330" s="345" t="s">
        <v>4050</v>
      </c>
      <c r="B8330" s="345" t="s">
        <v>316</v>
      </c>
      <c r="C8330" s="346" t="s">
        <v>421</v>
      </c>
      <c r="D8330" s="347">
        <v>0</v>
      </c>
      <c r="E8330" s="503">
        <v>1685.81</v>
      </c>
      <c r="F8330" s="499"/>
      <c r="G8330" s="347">
        <v>0</v>
      </c>
    </row>
    <row r="8331" spans="1:7" hidden="1" x14ac:dyDescent="0.25">
      <c r="A8331" s="345" t="s">
        <v>4051</v>
      </c>
      <c r="B8331" s="345" t="s">
        <v>317</v>
      </c>
      <c r="C8331" s="346" t="s">
        <v>193</v>
      </c>
      <c r="D8331" s="347">
        <v>60000</v>
      </c>
      <c r="E8331" s="503">
        <v>39633.660000000003</v>
      </c>
      <c r="F8331" s="499"/>
      <c r="G8331" s="347">
        <v>66.056100000000001</v>
      </c>
    </row>
    <row r="8332" spans="1:7" hidden="1" x14ac:dyDescent="0.25">
      <c r="A8332" s="342" t="s">
        <v>324</v>
      </c>
      <c r="B8332" s="342" t="s">
        <v>429</v>
      </c>
      <c r="C8332" s="343" t="s">
        <v>110</v>
      </c>
      <c r="D8332" s="344">
        <v>6000</v>
      </c>
      <c r="E8332" s="502">
        <v>0</v>
      </c>
      <c r="F8332" s="499"/>
      <c r="G8332" s="344">
        <v>0</v>
      </c>
    </row>
    <row r="8333" spans="1:7" hidden="1" x14ac:dyDescent="0.25">
      <c r="A8333" s="345" t="s">
        <v>4052</v>
      </c>
      <c r="B8333" s="345" t="s">
        <v>431</v>
      </c>
      <c r="C8333" s="346" t="s">
        <v>160</v>
      </c>
      <c r="D8333" s="347">
        <v>6000</v>
      </c>
      <c r="E8333" s="503">
        <v>0</v>
      </c>
      <c r="F8333" s="499"/>
      <c r="G8333" s="347">
        <v>0</v>
      </c>
    </row>
    <row r="8334" spans="1:7" hidden="1" x14ac:dyDescent="0.25">
      <c r="A8334" s="342" t="s">
        <v>324</v>
      </c>
      <c r="B8334" s="342" t="s">
        <v>401</v>
      </c>
      <c r="C8334" s="343" t="s">
        <v>104</v>
      </c>
      <c r="D8334" s="344">
        <v>15500</v>
      </c>
      <c r="E8334" s="502">
        <v>100</v>
      </c>
      <c r="F8334" s="499"/>
      <c r="G8334" s="344">
        <v>0.64516129032258063</v>
      </c>
    </row>
    <row r="8335" spans="1:7" hidden="1" x14ac:dyDescent="0.25">
      <c r="A8335" s="345" t="s">
        <v>4053</v>
      </c>
      <c r="B8335" s="345" t="s">
        <v>442</v>
      </c>
      <c r="C8335" s="346" t="s">
        <v>443</v>
      </c>
      <c r="D8335" s="347">
        <v>500</v>
      </c>
      <c r="E8335" s="503">
        <v>100</v>
      </c>
      <c r="F8335" s="499"/>
      <c r="G8335" s="347">
        <v>20</v>
      </c>
    </row>
    <row r="8336" spans="1:7" hidden="1" x14ac:dyDescent="0.25">
      <c r="A8336" s="345" t="s">
        <v>4054</v>
      </c>
      <c r="B8336" s="345" t="s">
        <v>296</v>
      </c>
      <c r="C8336" s="346" t="s">
        <v>104</v>
      </c>
      <c r="D8336" s="347">
        <v>15000</v>
      </c>
      <c r="E8336" s="503">
        <v>0</v>
      </c>
      <c r="F8336" s="499"/>
      <c r="G8336" s="347">
        <v>0</v>
      </c>
    </row>
    <row r="8337" spans="1:7" hidden="1" x14ac:dyDescent="0.25">
      <c r="A8337" s="336" t="s">
        <v>352</v>
      </c>
      <c r="B8337" s="336" t="s">
        <v>611</v>
      </c>
      <c r="C8337" s="337" t="s">
        <v>612</v>
      </c>
      <c r="D8337" s="338">
        <v>10000</v>
      </c>
      <c r="E8337" s="498">
        <v>11951</v>
      </c>
      <c r="F8337" s="499"/>
      <c r="G8337" s="338">
        <v>119.51</v>
      </c>
    </row>
    <row r="8338" spans="1:7" hidden="1" x14ac:dyDescent="0.25">
      <c r="A8338" s="339" t="s">
        <v>324</v>
      </c>
      <c r="B8338" s="339" t="s">
        <v>354</v>
      </c>
      <c r="C8338" s="340" t="s">
        <v>24</v>
      </c>
      <c r="D8338" s="341">
        <v>10000</v>
      </c>
      <c r="E8338" s="506">
        <v>11951</v>
      </c>
      <c r="F8338" s="499"/>
      <c r="G8338" s="341">
        <v>119.51</v>
      </c>
    </row>
    <row r="8339" spans="1:7" hidden="1" x14ac:dyDescent="0.25">
      <c r="A8339" s="342" t="s">
        <v>324</v>
      </c>
      <c r="B8339" s="342" t="s">
        <v>366</v>
      </c>
      <c r="C8339" s="343" t="s">
        <v>38</v>
      </c>
      <c r="D8339" s="344">
        <v>10000</v>
      </c>
      <c r="E8339" s="502">
        <v>11951</v>
      </c>
      <c r="F8339" s="499"/>
      <c r="G8339" s="344">
        <v>119.51</v>
      </c>
    </row>
    <row r="8340" spans="1:7" hidden="1" x14ac:dyDescent="0.25">
      <c r="A8340" s="342" t="s">
        <v>324</v>
      </c>
      <c r="B8340" s="342" t="s">
        <v>419</v>
      </c>
      <c r="C8340" s="343" t="s">
        <v>108</v>
      </c>
      <c r="D8340" s="344">
        <v>10000</v>
      </c>
      <c r="E8340" s="502">
        <v>11951</v>
      </c>
      <c r="F8340" s="499"/>
      <c r="G8340" s="344">
        <v>119.51</v>
      </c>
    </row>
    <row r="8341" spans="1:7" hidden="1" x14ac:dyDescent="0.25">
      <c r="A8341" s="345" t="s">
        <v>4055</v>
      </c>
      <c r="B8341" s="345" t="s">
        <v>317</v>
      </c>
      <c r="C8341" s="346" t="s">
        <v>193</v>
      </c>
      <c r="D8341" s="347">
        <v>10000</v>
      </c>
      <c r="E8341" s="503">
        <v>11951</v>
      </c>
      <c r="F8341" s="499"/>
      <c r="G8341" s="347">
        <v>119.51</v>
      </c>
    </row>
    <row r="8342" spans="1:7" hidden="1" x14ac:dyDescent="0.25">
      <c r="A8342" s="336" t="s">
        <v>352</v>
      </c>
      <c r="B8342" s="336" t="s">
        <v>676</v>
      </c>
      <c r="C8342" s="337" t="s">
        <v>677</v>
      </c>
      <c r="D8342" s="338">
        <v>115000</v>
      </c>
      <c r="E8342" s="498">
        <v>111365.45</v>
      </c>
      <c r="F8342" s="499"/>
      <c r="G8342" s="338">
        <v>96.839521739130433</v>
      </c>
    </row>
    <row r="8343" spans="1:7" hidden="1" x14ac:dyDescent="0.25">
      <c r="A8343" s="339" t="s">
        <v>324</v>
      </c>
      <c r="B8343" s="339" t="s">
        <v>354</v>
      </c>
      <c r="C8343" s="340" t="s">
        <v>24</v>
      </c>
      <c r="D8343" s="341">
        <v>115000</v>
      </c>
      <c r="E8343" s="506">
        <v>111365.45</v>
      </c>
      <c r="F8343" s="499"/>
      <c r="G8343" s="341">
        <v>96.839521739130433</v>
      </c>
    </row>
    <row r="8344" spans="1:7" hidden="1" x14ac:dyDescent="0.25">
      <c r="A8344" s="342" t="s">
        <v>324</v>
      </c>
      <c r="B8344" s="342" t="s">
        <v>366</v>
      </c>
      <c r="C8344" s="343" t="s">
        <v>38</v>
      </c>
      <c r="D8344" s="344">
        <v>115000</v>
      </c>
      <c r="E8344" s="502">
        <v>111365.45</v>
      </c>
      <c r="F8344" s="499"/>
      <c r="G8344" s="344">
        <v>96.839521739130433</v>
      </c>
    </row>
    <row r="8345" spans="1:7" hidden="1" x14ac:dyDescent="0.25">
      <c r="A8345" s="342" t="s">
        <v>324</v>
      </c>
      <c r="B8345" s="342" t="s">
        <v>419</v>
      </c>
      <c r="C8345" s="343" t="s">
        <v>108</v>
      </c>
      <c r="D8345" s="344">
        <v>115000</v>
      </c>
      <c r="E8345" s="502">
        <v>111365.45</v>
      </c>
      <c r="F8345" s="499"/>
      <c r="G8345" s="344">
        <v>96.839521739130433</v>
      </c>
    </row>
    <row r="8346" spans="1:7" hidden="1" x14ac:dyDescent="0.25">
      <c r="A8346" s="345" t="s">
        <v>4056</v>
      </c>
      <c r="B8346" s="345" t="s">
        <v>317</v>
      </c>
      <c r="C8346" s="346" t="s">
        <v>193</v>
      </c>
      <c r="D8346" s="347">
        <v>115000</v>
      </c>
      <c r="E8346" s="503">
        <v>111365.45</v>
      </c>
      <c r="F8346" s="499"/>
      <c r="G8346" s="347">
        <v>96.839521739130433</v>
      </c>
    </row>
    <row r="8347" spans="1:7" hidden="1" x14ac:dyDescent="0.25">
      <c r="A8347" s="336" t="s">
        <v>352</v>
      </c>
      <c r="B8347" s="336" t="s">
        <v>691</v>
      </c>
      <c r="C8347" s="337" t="s">
        <v>692</v>
      </c>
      <c r="D8347" s="338">
        <v>67700</v>
      </c>
      <c r="E8347" s="498">
        <v>64321</v>
      </c>
      <c r="F8347" s="499"/>
      <c r="G8347" s="338">
        <v>95.008862629246678</v>
      </c>
    </row>
    <row r="8348" spans="1:7" hidden="1" x14ac:dyDescent="0.25">
      <c r="A8348" s="339" t="s">
        <v>324</v>
      </c>
      <c r="B8348" s="339" t="s">
        <v>354</v>
      </c>
      <c r="C8348" s="340" t="s">
        <v>24</v>
      </c>
      <c r="D8348" s="341">
        <v>67700</v>
      </c>
      <c r="E8348" s="506">
        <v>64321</v>
      </c>
      <c r="F8348" s="499"/>
      <c r="G8348" s="341">
        <v>95.008862629246678</v>
      </c>
    </row>
    <row r="8349" spans="1:7" hidden="1" x14ac:dyDescent="0.25">
      <c r="A8349" s="342" t="s">
        <v>324</v>
      </c>
      <c r="B8349" s="342" t="s">
        <v>366</v>
      </c>
      <c r="C8349" s="343" t="s">
        <v>38</v>
      </c>
      <c r="D8349" s="344">
        <v>67700</v>
      </c>
      <c r="E8349" s="502">
        <v>64321</v>
      </c>
      <c r="F8349" s="499"/>
      <c r="G8349" s="344">
        <v>95.008862629246678</v>
      </c>
    </row>
    <row r="8350" spans="1:7" hidden="1" x14ac:dyDescent="0.25">
      <c r="A8350" s="342" t="s">
        <v>324</v>
      </c>
      <c r="B8350" s="342" t="s">
        <v>419</v>
      </c>
      <c r="C8350" s="343" t="s">
        <v>108</v>
      </c>
      <c r="D8350" s="344">
        <v>67700</v>
      </c>
      <c r="E8350" s="502">
        <v>64321</v>
      </c>
      <c r="F8350" s="499"/>
      <c r="G8350" s="344">
        <v>95.008862629246678</v>
      </c>
    </row>
    <row r="8351" spans="1:7" hidden="1" x14ac:dyDescent="0.25">
      <c r="A8351" s="345" t="s">
        <v>4057</v>
      </c>
      <c r="B8351" s="345" t="s">
        <v>317</v>
      </c>
      <c r="C8351" s="346" t="s">
        <v>193</v>
      </c>
      <c r="D8351" s="347">
        <v>66000</v>
      </c>
      <c r="E8351" s="503">
        <v>64321</v>
      </c>
      <c r="F8351" s="499"/>
      <c r="G8351" s="347">
        <v>97.456060606060603</v>
      </c>
    </row>
    <row r="8352" spans="1:7" hidden="1" x14ac:dyDescent="0.25">
      <c r="A8352" s="345" t="s">
        <v>4058</v>
      </c>
      <c r="B8352" s="345" t="s">
        <v>317</v>
      </c>
      <c r="C8352" s="346" t="s">
        <v>2789</v>
      </c>
      <c r="D8352" s="347">
        <v>1700</v>
      </c>
      <c r="E8352" s="503">
        <v>0</v>
      </c>
      <c r="F8352" s="499"/>
      <c r="G8352" s="347">
        <v>0</v>
      </c>
    </row>
    <row r="8353" spans="1:7" hidden="1" x14ac:dyDescent="0.25">
      <c r="A8353" s="336" t="s">
        <v>352</v>
      </c>
      <c r="B8353" s="336" t="s">
        <v>710</v>
      </c>
      <c r="C8353" s="337" t="s">
        <v>711</v>
      </c>
      <c r="D8353" s="338">
        <v>91600</v>
      </c>
      <c r="E8353" s="498">
        <v>72234.3</v>
      </c>
      <c r="F8353" s="499"/>
      <c r="G8353" s="338">
        <v>78.858406113537114</v>
      </c>
    </row>
    <row r="8354" spans="1:7" hidden="1" x14ac:dyDescent="0.25">
      <c r="A8354" s="339" t="s">
        <v>324</v>
      </c>
      <c r="B8354" s="339" t="s">
        <v>354</v>
      </c>
      <c r="C8354" s="340" t="s">
        <v>24</v>
      </c>
      <c r="D8354" s="341">
        <v>91600</v>
      </c>
      <c r="E8354" s="506">
        <v>72234.3</v>
      </c>
      <c r="F8354" s="499"/>
      <c r="G8354" s="341">
        <v>78.858406113537114</v>
      </c>
    </row>
    <row r="8355" spans="1:7" hidden="1" x14ac:dyDescent="0.25">
      <c r="A8355" s="342" t="s">
        <v>324</v>
      </c>
      <c r="B8355" s="342" t="s">
        <v>366</v>
      </c>
      <c r="C8355" s="343" t="s">
        <v>38</v>
      </c>
      <c r="D8355" s="344">
        <v>91600</v>
      </c>
      <c r="E8355" s="502">
        <v>72234.3</v>
      </c>
      <c r="F8355" s="499"/>
      <c r="G8355" s="344">
        <v>78.858406113537114</v>
      </c>
    </row>
    <row r="8356" spans="1:7" hidden="1" x14ac:dyDescent="0.25">
      <c r="A8356" s="342" t="s">
        <v>324</v>
      </c>
      <c r="B8356" s="342" t="s">
        <v>419</v>
      </c>
      <c r="C8356" s="343" t="s">
        <v>108</v>
      </c>
      <c r="D8356" s="344">
        <v>76500</v>
      </c>
      <c r="E8356" s="502">
        <v>67966.53</v>
      </c>
      <c r="F8356" s="499"/>
      <c r="G8356" s="344">
        <v>88.845137254901957</v>
      </c>
    </row>
    <row r="8357" spans="1:7" hidden="1" x14ac:dyDescent="0.25">
      <c r="A8357" s="345" t="s">
        <v>4059</v>
      </c>
      <c r="B8357" s="345" t="s">
        <v>317</v>
      </c>
      <c r="C8357" s="346" t="s">
        <v>193</v>
      </c>
      <c r="D8357" s="347">
        <v>71400</v>
      </c>
      <c r="E8357" s="503">
        <v>67966.53</v>
      </c>
      <c r="F8357" s="499"/>
      <c r="G8357" s="347">
        <v>95.191218487394963</v>
      </c>
    </row>
    <row r="8358" spans="1:7" hidden="1" x14ac:dyDescent="0.25">
      <c r="A8358" s="345" t="s">
        <v>4060</v>
      </c>
      <c r="B8358" s="345" t="s">
        <v>423</v>
      </c>
      <c r="C8358" s="346" t="s">
        <v>90</v>
      </c>
      <c r="D8358" s="347">
        <v>5100</v>
      </c>
      <c r="E8358" s="503">
        <v>0</v>
      </c>
      <c r="F8358" s="499"/>
      <c r="G8358" s="347">
        <v>0</v>
      </c>
    </row>
    <row r="8359" spans="1:7" hidden="1" x14ac:dyDescent="0.25">
      <c r="A8359" s="342" t="s">
        <v>324</v>
      </c>
      <c r="B8359" s="342" t="s">
        <v>429</v>
      </c>
      <c r="C8359" s="343" t="s">
        <v>110</v>
      </c>
      <c r="D8359" s="344">
        <v>15100</v>
      </c>
      <c r="E8359" s="502">
        <v>4267.7700000000004</v>
      </c>
      <c r="F8359" s="499"/>
      <c r="G8359" s="344">
        <v>28.263377483443708</v>
      </c>
    </row>
    <row r="8360" spans="1:7" hidden="1" x14ac:dyDescent="0.25">
      <c r="A8360" s="345" t="s">
        <v>4061</v>
      </c>
      <c r="B8360" s="345" t="s">
        <v>433</v>
      </c>
      <c r="C8360" s="346" t="s">
        <v>95</v>
      </c>
      <c r="D8360" s="347">
        <v>5100</v>
      </c>
      <c r="E8360" s="503">
        <v>4267.7700000000004</v>
      </c>
      <c r="F8360" s="499"/>
      <c r="G8360" s="347">
        <v>83.681764705882358</v>
      </c>
    </row>
    <row r="8361" spans="1:7" hidden="1" x14ac:dyDescent="0.25">
      <c r="A8361" s="345" t="s">
        <v>4062</v>
      </c>
      <c r="B8361" s="345" t="s">
        <v>312</v>
      </c>
      <c r="C8361" s="346" t="s">
        <v>97</v>
      </c>
      <c r="D8361" s="347">
        <v>10000</v>
      </c>
      <c r="E8361" s="503">
        <v>0</v>
      </c>
      <c r="F8361" s="499"/>
      <c r="G8361" s="347">
        <v>0</v>
      </c>
    </row>
    <row r="8362" spans="1:7" hidden="1" x14ac:dyDescent="0.25">
      <c r="A8362" s="336" t="s">
        <v>352</v>
      </c>
      <c r="B8362" s="336" t="s">
        <v>732</v>
      </c>
      <c r="C8362" s="337" t="s">
        <v>733</v>
      </c>
      <c r="D8362" s="338">
        <v>30000</v>
      </c>
      <c r="E8362" s="498">
        <v>19251</v>
      </c>
      <c r="F8362" s="499"/>
      <c r="G8362" s="338">
        <v>64.17</v>
      </c>
    </row>
    <row r="8363" spans="1:7" hidden="1" x14ac:dyDescent="0.25">
      <c r="A8363" s="339" t="s">
        <v>324</v>
      </c>
      <c r="B8363" s="339" t="s">
        <v>354</v>
      </c>
      <c r="C8363" s="340" t="s">
        <v>24</v>
      </c>
      <c r="D8363" s="341">
        <v>30000</v>
      </c>
      <c r="E8363" s="506">
        <v>19251</v>
      </c>
      <c r="F8363" s="499"/>
      <c r="G8363" s="341">
        <v>64.17</v>
      </c>
    </row>
    <row r="8364" spans="1:7" hidden="1" x14ac:dyDescent="0.25">
      <c r="A8364" s="342" t="s">
        <v>324</v>
      </c>
      <c r="B8364" s="342" t="s">
        <v>366</v>
      </c>
      <c r="C8364" s="343" t="s">
        <v>38</v>
      </c>
      <c r="D8364" s="344">
        <v>30000</v>
      </c>
      <c r="E8364" s="502">
        <v>19251</v>
      </c>
      <c r="F8364" s="499"/>
      <c r="G8364" s="344">
        <v>64.17</v>
      </c>
    </row>
    <row r="8365" spans="1:7" hidden="1" x14ac:dyDescent="0.25">
      <c r="A8365" s="342" t="s">
        <v>324</v>
      </c>
      <c r="B8365" s="342" t="s">
        <v>419</v>
      </c>
      <c r="C8365" s="343" t="s">
        <v>108</v>
      </c>
      <c r="D8365" s="344">
        <v>30000</v>
      </c>
      <c r="E8365" s="502">
        <v>19251</v>
      </c>
      <c r="F8365" s="499"/>
      <c r="G8365" s="344">
        <v>64.17</v>
      </c>
    </row>
    <row r="8366" spans="1:7" hidden="1" x14ac:dyDescent="0.25">
      <c r="A8366" s="345" t="s">
        <v>4063</v>
      </c>
      <c r="B8366" s="345" t="s">
        <v>317</v>
      </c>
      <c r="C8366" s="346" t="s">
        <v>193</v>
      </c>
      <c r="D8366" s="347">
        <v>30000</v>
      </c>
      <c r="E8366" s="503">
        <v>19251</v>
      </c>
      <c r="F8366" s="499"/>
      <c r="G8366" s="347">
        <v>64.17</v>
      </c>
    </row>
    <row r="8367" spans="1:7" hidden="1" x14ac:dyDescent="0.25">
      <c r="A8367" s="336" t="s">
        <v>352</v>
      </c>
      <c r="B8367" s="336" t="s">
        <v>754</v>
      </c>
      <c r="C8367" s="337" t="s">
        <v>755</v>
      </c>
      <c r="D8367" s="338">
        <v>5000</v>
      </c>
      <c r="E8367" s="498">
        <v>0</v>
      </c>
      <c r="F8367" s="499"/>
      <c r="G8367" s="338">
        <v>0</v>
      </c>
    </row>
    <row r="8368" spans="1:7" hidden="1" x14ac:dyDescent="0.25">
      <c r="A8368" s="339" t="s">
        <v>324</v>
      </c>
      <c r="B8368" s="339" t="s">
        <v>354</v>
      </c>
      <c r="C8368" s="340" t="s">
        <v>24</v>
      </c>
      <c r="D8368" s="341">
        <v>5000</v>
      </c>
      <c r="E8368" s="506">
        <v>0</v>
      </c>
      <c r="F8368" s="499"/>
      <c r="G8368" s="341">
        <v>0</v>
      </c>
    </row>
    <row r="8369" spans="1:7" hidden="1" x14ac:dyDescent="0.25">
      <c r="A8369" s="342" t="s">
        <v>324</v>
      </c>
      <c r="B8369" s="342" t="s">
        <v>366</v>
      </c>
      <c r="C8369" s="343" t="s">
        <v>38</v>
      </c>
      <c r="D8369" s="344">
        <v>5000</v>
      </c>
      <c r="E8369" s="502">
        <v>0</v>
      </c>
      <c r="F8369" s="499"/>
      <c r="G8369" s="344">
        <v>0</v>
      </c>
    </row>
    <row r="8370" spans="1:7" hidden="1" x14ac:dyDescent="0.25">
      <c r="A8370" s="342" t="s">
        <v>324</v>
      </c>
      <c r="B8370" s="342" t="s">
        <v>401</v>
      </c>
      <c r="C8370" s="343" t="s">
        <v>104</v>
      </c>
      <c r="D8370" s="344">
        <v>5000</v>
      </c>
      <c r="E8370" s="502">
        <v>0</v>
      </c>
      <c r="F8370" s="499"/>
      <c r="G8370" s="344">
        <v>0</v>
      </c>
    </row>
    <row r="8371" spans="1:7" hidden="1" x14ac:dyDescent="0.25">
      <c r="A8371" s="345" t="s">
        <v>4064</v>
      </c>
      <c r="B8371" s="345" t="s">
        <v>296</v>
      </c>
      <c r="C8371" s="346" t="s">
        <v>104</v>
      </c>
      <c r="D8371" s="347">
        <v>5000</v>
      </c>
      <c r="E8371" s="503">
        <v>0</v>
      </c>
      <c r="F8371" s="499"/>
      <c r="G8371" s="347">
        <v>0</v>
      </c>
    </row>
    <row r="8372" spans="1:7" hidden="1" x14ac:dyDescent="0.25">
      <c r="A8372" s="336" t="s">
        <v>352</v>
      </c>
      <c r="B8372" s="336" t="s">
        <v>773</v>
      </c>
      <c r="C8372" s="337" t="s">
        <v>774</v>
      </c>
      <c r="D8372" s="338">
        <v>35000</v>
      </c>
      <c r="E8372" s="498">
        <v>70893</v>
      </c>
      <c r="F8372" s="499"/>
      <c r="G8372" s="338">
        <v>202.55142857142857</v>
      </c>
    </row>
    <row r="8373" spans="1:7" hidden="1" x14ac:dyDescent="0.25">
      <c r="A8373" s="339" t="s">
        <v>324</v>
      </c>
      <c r="B8373" s="339" t="s">
        <v>354</v>
      </c>
      <c r="C8373" s="340" t="s">
        <v>24</v>
      </c>
      <c r="D8373" s="341">
        <v>35000</v>
      </c>
      <c r="E8373" s="506">
        <v>70893</v>
      </c>
      <c r="F8373" s="499"/>
      <c r="G8373" s="341">
        <v>202.55142857142857</v>
      </c>
    </row>
    <row r="8374" spans="1:7" hidden="1" x14ac:dyDescent="0.25">
      <c r="A8374" s="342" t="s">
        <v>324</v>
      </c>
      <c r="B8374" s="342" t="s">
        <v>366</v>
      </c>
      <c r="C8374" s="343" t="s">
        <v>38</v>
      </c>
      <c r="D8374" s="344">
        <v>35000</v>
      </c>
      <c r="E8374" s="502">
        <v>70893</v>
      </c>
      <c r="F8374" s="499"/>
      <c r="G8374" s="344">
        <v>202.55142857142857</v>
      </c>
    </row>
    <row r="8375" spans="1:7" hidden="1" x14ac:dyDescent="0.25">
      <c r="A8375" s="342" t="s">
        <v>324</v>
      </c>
      <c r="B8375" s="342" t="s">
        <v>367</v>
      </c>
      <c r="C8375" s="343" t="s">
        <v>138</v>
      </c>
      <c r="D8375" s="344">
        <v>5000</v>
      </c>
      <c r="E8375" s="502">
        <v>0</v>
      </c>
      <c r="F8375" s="499"/>
      <c r="G8375" s="344">
        <v>0</v>
      </c>
    </row>
    <row r="8376" spans="1:7" hidden="1" x14ac:dyDescent="0.25">
      <c r="A8376" s="345" t="s">
        <v>4065</v>
      </c>
      <c r="B8376" s="345" t="s">
        <v>415</v>
      </c>
      <c r="C8376" s="346" t="s">
        <v>88</v>
      </c>
      <c r="D8376" s="347">
        <v>5000</v>
      </c>
      <c r="E8376" s="503">
        <v>0</v>
      </c>
      <c r="F8376" s="499"/>
      <c r="G8376" s="347">
        <v>0</v>
      </c>
    </row>
    <row r="8377" spans="1:7" hidden="1" x14ac:dyDescent="0.25">
      <c r="A8377" s="342" t="s">
        <v>324</v>
      </c>
      <c r="B8377" s="342" t="s">
        <v>419</v>
      </c>
      <c r="C8377" s="343" t="s">
        <v>108</v>
      </c>
      <c r="D8377" s="344">
        <v>19000</v>
      </c>
      <c r="E8377" s="502">
        <v>70893</v>
      </c>
      <c r="F8377" s="499"/>
      <c r="G8377" s="344">
        <v>373.12105263157895</v>
      </c>
    </row>
    <row r="8378" spans="1:7" hidden="1" x14ac:dyDescent="0.25">
      <c r="A8378" s="345" t="s">
        <v>4066</v>
      </c>
      <c r="B8378" s="345" t="s">
        <v>316</v>
      </c>
      <c r="C8378" s="346" t="s">
        <v>421</v>
      </c>
      <c r="D8378" s="347">
        <v>2000</v>
      </c>
      <c r="E8378" s="503">
        <v>0</v>
      </c>
      <c r="F8378" s="499"/>
      <c r="G8378" s="347">
        <v>0</v>
      </c>
    </row>
    <row r="8379" spans="1:7" hidden="1" x14ac:dyDescent="0.25">
      <c r="A8379" s="345" t="s">
        <v>4067</v>
      </c>
      <c r="B8379" s="345" t="s">
        <v>317</v>
      </c>
      <c r="C8379" s="346" t="s">
        <v>193</v>
      </c>
      <c r="D8379" s="347">
        <v>15000</v>
      </c>
      <c r="E8379" s="503">
        <v>70893</v>
      </c>
      <c r="F8379" s="499"/>
      <c r="G8379" s="347">
        <v>472.62</v>
      </c>
    </row>
    <row r="8380" spans="1:7" hidden="1" x14ac:dyDescent="0.25">
      <c r="A8380" s="345" t="s">
        <v>4068</v>
      </c>
      <c r="B8380" s="345" t="s">
        <v>303</v>
      </c>
      <c r="C8380" s="346" t="s">
        <v>975</v>
      </c>
      <c r="D8380" s="347">
        <v>1000</v>
      </c>
      <c r="E8380" s="503">
        <v>0</v>
      </c>
      <c r="F8380" s="499"/>
      <c r="G8380" s="347">
        <v>0</v>
      </c>
    </row>
    <row r="8381" spans="1:7" hidden="1" x14ac:dyDescent="0.25">
      <c r="A8381" s="345" t="s">
        <v>4069</v>
      </c>
      <c r="B8381" s="345" t="s">
        <v>318</v>
      </c>
      <c r="C8381" s="346" t="s">
        <v>425</v>
      </c>
      <c r="D8381" s="347">
        <v>1000</v>
      </c>
      <c r="E8381" s="503">
        <v>0</v>
      </c>
      <c r="F8381" s="499"/>
      <c r="G8381" s="347">
        <v>0</v>
      </c>
    </row>
    <row r="8382" spans="1:7" hidden="1" x14ac:dyDescent="0.25">
      <c r="A8382" s="342" t="s">
        <v>324</v>
      </c>
      <c r="B8382" s="342" t="s">
        <v>429</v>
      </c>
      <c r="C8382" s="343" t="s">
        <v>110</v>
      </c>
      <c r="D8382" s="344">
        <v>11000</v>
      </c>
      <c r="E8382" s="502">
        <v>0</v>
      </c>
      <c r="F8382" s="499"/>
      <c r="G8382" s="344">
        <v>0</v>
      </c>
    </row>
    <row r="8383" spans="1:7" hidden="1" x14ac:dyDescent="0.25">
      <c r="A8383" s="345" t="s">
        <v>4070</v>
      </c>
      <c r="B8383" s="345" t="s">
        <v>304</v>
      </c>
      <c r="C8383" s="346" t="s">
        <v>1083</v>
      </c>
      <c r="D8383" s="347">
        <v>5000</v>
      </c>
      <c r="E8383" s="503">
        <v>0</v>
      </c>
      <c r="F8383" s="499"/>
      <c r="G8383" s="347">
        <v>0</v>
      </c>
    </row>
    <row r="8384" spans="1:7" hidden="1" x14ac:dyDescent="0.25">
      <c r="A8384" s="345" t="s">
        <v>4071</v>
      </c>
      <c r="B8384" s="345" t="s">
        <v>433</v>
      </c>
      <c r="C8384" s="346" t="s">
        <v>95</v>
      </c>
      <c r="D8384" s="347">
        <v>2000</v>
      </c>
      <c r="E8384" s="503">
        <v>0</v>
      </c>
      <c r="F8384" s="499"/>
      <c r="G8384" s="347">
        <v>0</v>
      </c>
    </row>
    <row r="8385" spans="1:7" hidden="1" x14ac:dyDescent="0.25">
      <c r="A8385" s="345" t="s">
        <v>4072</v>
      </c>
      <c r="B8385" s="345" t="s">
        <v>436</v>
      </c>
      <c r="C8385" s="346" t="s">
        <v>98</v>
      </c>
      <c r="D8385" s="347">
        <v>4000</v>
      </c>
      <c r="E8385" s="503">
        <v>0</v>
      </c>
      <c r="F8385" s="499"/>
      <c r="G8385" s="347">
        <v>0</v>
      </c>
    </row>
    <row r="8386" spans="1:7" hidden="1" x14ac:dyDescent="0.25">
      <c r="A8386" s="339" t="s">
        <v>324</v>
      </c>
      <c r="B8386" s="339" t="s">
        <v>1163</v>
      </c>
      <c r="C8386" s="340" t="s">
        <v>26</v>
      </c>
      <c r="D8386" s="341">
        <v>0</v>
      </c>
      <c r="E8386" s="506">
        <v>0</v>
      </c>
      <c r="F8386" s="499"/>
      <c r="G8386" s="341">
        <v>0</v>
      </c>
    </row>
    <row r="8387" spans="1:7" hidden="1" x14ac:dyDescent="0.25">
      <c r="A8387" s="342" t="s">
        <v>324</v>
      </c>
      <c r="B8387" s="342" t="s">
        <v>1164</v>
      </c>
      <c r="C8387" s="343" t="s">
        <v>1165</v>
      </c>
      <c r="D8387" s="344">
        <v>0</v>
      </c>
      <c r="E8387" s="502">
        <v>0</v>
      </c>
      <c r="F8387" s="499"/>
      <c r="G8387" s="344">
        <v>0</v>
      </c>
    </row>
    <row r="8388" spans="1:7" hidden="1" x14ac:dyDescent="0.25">
      <c r="A8388" s="342" t="s">
        <v>324</v>
      </c>
      <c r="B8388" s="342" t="s">
        <v>2576</v>
      </c>
      <c r="C8388" s="343" t="s">
        <v>171</v>
      </c>
      <c r="D8388" s="344">
        <v>0</v>
      </c>
      <c r="E8388" s="502">
        <v>0</v>
      </c>
      <c r="F8388" s="499"/>
      <c r="G8388" s="344">
        <v>0</v>
      </c>
    </row>
    <row r="8389" spans="1:7" hidden="1" x14ac:dyDescent="0.25">
      <c r="A8389" s="345" t="s">
        <v>4073</v>
      </c>
      <c r="B8389" s="345" t="s">
        <v>308</v>
      </c>
      <c r="C8389" s="346" t="s">
        <v>198</v>
      </c>
      <c r="D8389" s="347">
        <v>0</v>
      </c>
      <c r="E8389" s="503">
        <v>0</v>
      </c>
      <c r="F8389" s="499"/>
      <c r="G8389" s="347">
        <v>0</v>
      </c>
    </row>
    <row r="8390" spans="1:7" hidden="1" x14ac:dyDescent="0.25">
      <c r="A8390" s="336" t="s">
        <v>352</v>
      </c>
      <c r="B8390" s="336" t="s">
        <v>795</v>
      </c>
      <c r="C8390" s="337" t="s">
        <v>796</v>
      </c>
      <c r="D8390" s="338">
        <v>50000</v>
      </c>
      <c r="E8390" s="498">
        <v>39109.29</v>
      </c>
      <c r="F8390" s="499"/>
      <c r="G8390" s="338">
        <v>78.218580000000003</v>
      </c>
    </row>
    <row r="8391" spans="1:7" hidden="1" x14ac:dyDescent="0.25">
      <c r="A8391" s="339" t="s">
        <v>324</v>
      </c>
      <c r="B8391" s="339" t="s">
        <v>354</v>
      </c>
      <c r="C8391" s="340" t="s">
        <v>24</v>
      </c>
      <c r="D8391" s="341">
        <v>50000</v>
      </c>
      <c r="E8391" s="506">
        <v>39109.29</v>
      </c>
      <c r="F8391" s="499"/>
      <c r="G8391" s="341">
        <v>78.218580000000003</v>
      </c>
    </row>
    <row r="8392" spans="1:7" hidden="1" x14ac:dyDescent="0.25">
      <c r="A8392" s="342" t="s">
        <v>324</v>
      </c>
      <c r="B8392" s="342" t="s">
        <v>366</v>
      </c>
      <c r="C8392" s="343" t="s">
        <v>38</v>
      </c>
      <c r="D8392" s="344">
        <v>50000</v>
      </c>
      <c r="E8392" s="502">
        <v>39109.29</v>
      </c>
      <c r="F8392" s="499"/>
      <c r="G8392" s="344">
        <v>78.218580000000003</v>
      </c>
    </row>
    <row r="8393" spans="1:7" hidden="1" x14ac:dyDescent="0.25">
      <c r="A8393" s="342" t="s">
        <v>324</v>
      </c>
      <c r="B8393" s="342" t="s">
        <v>419</v>
      </c>
      <c r="C8393" s="343" t="s">
        <v>108</v>
      </c>
      <c r="D8393" s="344">
        <v>50000</v>
      </c>
      <c r="E8393" s="502">
        <v>39109.29</v>
      </c>
      <c r="F8393" s="499"/>
      <c r="G8393" s="344">
        <v>78.218580000000003</v>
      </c>
    </row>
    <row r="8394" spans="1:7" hidden="1" x14ac:dyDescent="0.25">
      <c r="A8394" s="345" t="s">
        <v>4074</v>
      </c>
      <c r="B8394" s="345" t="s">
        <v>317</v>
      </c>
      <c r="C8394" s="346" t="s">
        <v>193</v>
      </c>
      <c r="D8394" s="347">
        <v>50000</v>
      </c>
      <c r="E8394" s="503">
        <v>39109.29</v>
      </c>
      <c r="F8394" s="499"/>
      <c r="G8394" s="347">
        <v>78.218580000000003</v>
      </c>
    </row>
    <row r="8395" spans="1:7" hidden="1" x14ac:dyDescent="0.25">
      <c r="A8395" s="336" t="s">
        <v>352</v>
      </c>
      <c r="B8395" s="336" t="s">
        <v>816</v>
      </c>
      <c r="C8395" s="337" t="s">
        <v>817</v>
      </c>
      <c r="D8395" s="338">
        <v>50000</v>
      </c>
      <c r="E8395" s="498">
        <v>37768.5</v>
      </c>
      <c r="F8395" s="499"/>
      <c r="G8395" s="338">
        <v>75.537000000000006</v>
      </c>
    </row>
    <row r="8396" spans="1:7" hidden="1" x14ac:dyDescent="0.25">
      <c r="A8396" s="339" t="s">
        <v>324</v>
      </c>
      <c r="B8396" s="339" t="s">
        <v>354</v>
      </c>
      <c r="C8396" s="340" t="s">
        <v>24</v>
      </c>
      <c r="D8396" s="341">
        <v>50000</v>
      </c>
      <c r="E8396" s="506">
        <v>37768.5</v>
      </c>
      <c r="F8396" s="499"/>
      <c r="G8396" s="341">
        <v>75.537000000000006</v>
      </c>
    </row>
    <row r="8397" spans="1:7" hidden="1" x14ac:dyDescent="0.25">
      <c r="A8397" s="342" t="s">
        <v>324</v>
      </c>
      <c r="B8397" s="342" t="s">
        <v>366</v>
      </c>
      <c r="C8397" s="343" t="s">
        <v>38</v>
      </c>
      <c r="D8397" s="344">
        <v>50000</v>
      </c>
      <c r="E8397" s="502">
        <v>37768.5</v>
      </c>
      <c r="F8397" s="499"/>
      <c r="G8397" s="344">
        <v>75.537000000000006</v>
      </c>
    </row>
    <row r="8398" spans="1:7" hidden="1" x14ac:dyDescent="0.25">
      <c r="A8398" s="342" t="s">
        <v>324</v>
      </c>
      <c r="B8398" s="342" t="s">
        <v>419</v>
      </c>
      <c r="C8398" s="343" t="s">
        <v>108</v>
      </c>
      <c r="D8398" s="344">
        <v>50000</v>
      </c>
      <c r="E8398" s="502">
        <v>37768.5</v>
      </c>
      <c r="F8398" s="499"/>
      <c r="G8398" s="344">
        <v>75.537000000000006</v>
      </c>
    </row>
    <row r="8399" spans="1:7" hidden="1" x14ac:dyDescent="0.25">
      <c r="A8399" s="345" t="s">
        <v>4075</v>
      </c>
      <c r="B8399" s="345" t="s">
        <v>317</v>
      </c>
      <c r="C8399" s="346" t="s">
        <v>193</v>
      </c>
      <c r="D8399" s="347">
        <v>50000</v>
      </c>
      <c r="E8399" s="503">
        <v>37768.5</v>
      </c>
      <c r="F8399" s="499"/>
      <c r="G8399" s="347">
        <v>75.537000000000006</v>
      </c>
    </row>
    <row r="8400" spans="1:7" hidden="1" x14ac:dyDescent="0.25">
      <c r="A8400" s="336" t="s">
        <v>352</v>
      </c>
      <c r="B8400" s="336" t="s">
        <v>836</v>
      </c>
      <c r="C8400" s="337" t="s">
        <v>837</v>
      </c>
      <c r="D8400" s="338">
        <v>50000</v>
      </c>
      <c r="E8400" s="498">
        <v>50283.6</v>
      </c>
      <c r="F8400" s="499"/>
      <c r="G8400" s="338">
        <v>100.5672</v>
      </c>
    </row>
    <row r="8401" spans="1:7" hidden="1" x14ac:dyDescent="0.25">
      <c r="A8401" s="339" t="s">
        <v>324</v>
      </c>
      <c r="B8401" s="339" t="s">
        <v>354</v>
      </c>
      <c r="C8401" s="340" t="s">
        <v>24</v>
      </c>
      <c r="D8401" s="341">
        <v>50000</v>
      </c>
      <c r="E8401" s="506">
        <v>50283.6</v>
      </c>
      <c r="F8401" s="499"/>
      <c r="G8401" s="341">
        <v>100.5672</v>
      </c>
    </row>
    <row r="8402" spans="1:7" hidden="1" x14ac:dyDescent="0.25">
      <c r="A8402" s="342" t="s">
        <v>324</v>
      </c>
      <c r="B8402" s="342" t="s">
        <v>366</v>
      </c>
      <c r="C8402" s="343" t="s">
        <v>38</v>
      </c>
      <c r="D8402" s="344">
        <v>50000</v>
      </c>
      <c r="E8402" s="502">
        <v>50283.6</v>
      </c>
      <c r="F8402" s="499"/>
      <c r="G8402" s="344">
        <v>100.5672</v>
      </c>
    </row>
    <row r="8403" spans="1:7" hidden="1" x14ac:dyDescent="0.25">
      <c r="A8403" s="342" t="s">
        <v>324</v>
      </c>
      <c r="B8403" s="342" t="s">
        <v>419</v>
      </c>
      <c r="C8403" s="343" t="s">
        <v>108</v>
      </c>
      <c r="D8403" s="344">
        <v>50000</v>
      </c>
      <c r="E8403" s="502">
        <v>50283.6</v>
      </c>
      <c r="F8403" s="499"/>
      <c r="G8403" s="344">
        <v>100.5672</v>
      </c>
    </row>
    <row r="8404" spans="1:7" hidden="1" x14ac:dyDescent="0.25">
      <c r="A8404" s="345" t="s">
        <v>4076</v>
      </c>
      <c r="B8404" s="345" t="s">
        <v>317</v>
      </c>
      <c r="C8404" s="346" t="s">
        <v>193</v>
      </c>
      <c r="D8404" s="347">
        <v>50000</v>
      </c>
      <c r="E8404" s="503">
        <v>50283.6</v>
      </c>
      <c r="F8404" s="499"/>
      <c r="G8404" s="347">
        <v>100.5672</v>
      </c>
    </row>
    <row r="8405" spans="1:7" hidden="1" x14ac:dyDescent="0.25">
      <c r="A8405" s="336" t="s">
        <v>352</v>
      </c>
      <c r="B8405" s="336" t="s">
        <v>899</v>
      </c>
      <c r="C8405" s="337" t="s">
        <v>900</v>
      </c>
      <c r="D8405" s="338">
        <v>500</v>
      </c>
      <c r="E8405" s="498">
        <v>0</v>
      </c>
      <c r="F8405" s="499"/>
      <c r="G8405" s="338">
        <v>0</v>
      </c>
    </row>
    <row r="8406" spans="1:7" hidden="1" x14ac:dyDescent="0.25">
      <c r="A8406" s="339" t="s">
        <v>324</v>
      </c>
      <c r="B8406" s="339" t="s">
        <v>354</v>
      </c>
      <c r="C8406" s="340" t="s">
        <v>24</v>
      </c>
      <c r="D8406" s="341">
        <v>500</v>
      </c>
      <c r="E8406" s="506">
        <v>0</v>
      </c>
      <c r="F8406" s="499"/>
      <c r="G8406" s="341">
        <v>0</v>
      </c>
    </row>
    <row r="8407" spans="1:7" hidden="1" x14ac:dyDescent="0.25">
      <c r="A8407" s="342" t="s">
        <v>324</v>
      </c>
      <c r="B8407" s="342" t="s">
        <v>366</v>
      </c>
      <c r="C8407" s="343" t="s">
        <v>38</v>
      </c>
      <c r="D8407" s="344">
        <v>500</v>
      </c>
      <c r="E8407" s="502">
        <v>0</v>
      </c>
      <c r="F8407" s="499"/>
      <c r="G8407" s="344">
        <v>0</v>
      </c>
    </row>
    <row r="8408" spans="1:7" hidden="1" x14ac:dyDescent="0.25">
      <c r="A8408" s="342" t="s">
        <v>324</v>
      </c>
      <c r="B8408" s="342" t="s">
        <v>419</v>
      </c>
      <c r="C8408" s="343" t="s">
        <v>108</v>
      </c>
      <c r="D8408" s="344">
        <v>500</v>
      </c>
      <c r="E8408" s="502">
        <v>0</v>
      </c>
      <c r="F8408" s="499"/>
      <c r="G8408" s="344">
        <v>0</v>
      </c>
    </row>
    <row r="8409" spans="1:7" hidden="1" x14ac:dyDescent="0.25">
      <c r="A8409" s="345" t="s">
        <v>4077</v>
      </c>
      <c r="B8409" s="345" t="s">
        <v>317</v>
      </c>
      <c r="C8409" s="346" t="s">
        <v>193</v>
      </c>
      <c r="D8409" s="347">
        <v>500</v>
      </c>
      <c r="E8409" s="503">
        <v>0</v>
      </c>
      <c r="F8409" s="499"/>
      <c r="G8409" s="347">
        <v>0</v>
      </c>
    </row>
    <row r="8410" spans="1:7" hidden="1" x14ac:dyDescent="0.25">
      <c r="A8410" s="336" t="s">
        <v>352</v>
      </c>
      <c r="B8410" s="336" t="s">
        <v>918</v>
      </c>
      <c r="C8410" s="337" t="s">
        <v>919</v>
      </c>
      <c r="D8410" s="338">
        <v>40500</v>
      </c>
      <c r="E8410" s="498">
        <v>39500</v>
      </c>
      <c r="F8410" s="499"/>
      <c r="G8410" s="338">
        <v>97.53086419753086</v>
      </c>
    </row>
    <row r="8411" spans="1:7" hidden="1" x14ac:dyDescent="0.25">
      <c r="A8411" s="339" t="s">
        <v>324</v>
      </c>
      <c r="B8411" s="339" t="s">
        <v>354</v>
      </c>
      <c r="C8411" s="340" t="s">
        <v>24</v>
      </c>
      <c r="D8411" s="341">
        <v>40500</v>
      </c>
      <c r="E8411" s="506">
        <v>39500</v>
      </c>
      <c r="F8411" s="499"/>
      <c r="G8411" s="341">
        <v>97.53086419753086</v>
      </c>
    </row>
    <row r="8412" spans="1:7" hidden="1" x14ac:dyDescent="0.25">
      <c r="A8412" s="342" t="s">
        <v>324</v>
      </c>
      <c r="B8412" s="342" t="s">
        <v>366</v>
      </c>
      <c r="C8412" s="343" t="s">
        <v>38</v>
      </c>
      <c r="D8412" s="344">
        <v>40500</v>
      </c>
      <c r="E8412" s="502">
        <v>39500</v>
      </c>
      <c r="F8412" s="499"/>
      <c r="G8412" s="344">
        <v>97.53086419753086</v>
      </c>
    </row>
    <row r="8413" spans="1:7" hidden="1" x14ac:dyDescent="0.25">
      <c r="A8413" s="342" t="s">
        <v>324</v>
      </c>
      <c r="B8413" s="342" t="s">
        <v>419</v>
      </c>
      <c r="C8413" s="343" t="s">
        <v>108</v>
      </c>
      <c r="D8413" s="344">
        <v>40500</v>
      </c>
      <c r="E8413" s="502">
        <v>39500</v>
      </c>
      <c r="F8413" s="499"/>
      <c r="G8413" s="344">
        <v>97.53086419753086</v>
      </c>
    </row>
    <row r="8414" spans="1:7" hidden="1" x14ac:dyDescent="0.25">
      <c r="A8414" s="345" t="s">
        <v>4078</v>
      </c>
      <c r="B8414" s="345" t="s">
        <v>317</v>
      </c>
      <c r="C8414" s="346" t="s">
        <v>193</v>
      </c>
      <c r="D8414" s="347">
        <v>40500</v>
      </c>
      <c r="E8414" s="503">
        <v>39500</v>
      </c>
      <c r="F8414" s="499"/>
      <c r="G8414" s="347">
        <v>97.53086419753086</v>
      </c>
    </row>
    <row r="8415" spans="1:7" hidden="1" x14ac:dyDescent="0.25">
      <c r="A8415" s="336" t="s">
        <v>352</v>
      </c>
      <c r="B8415" s="336" t="s">
        <v>936</v>
      </c>
      <c r="C8415" s="337" t="s">
        <v>937</v>
      </c>
      <c r="D8415" s="338">
        <v>48000</v>
      </c>
      <c r="E8415" s="498">
        <v>50934</v>
      </c>
      <c r="F8415" s="499"/>
      <c r="G8415" s="338">
        <v>106.1125</v>
      </c>
    </row>
    <row r="8416" spans="1:7" hidden="1" x14ac:dyDescent="0.25">
      <c r="A8416" s="339" t="s">
        <v>324</v>
      </c>
      <c r="B8416" s="339" t="s">
        <v>354</v>
      </c>
      <c r="C8416" s="340" t="s">
        <v>24</v>
      </c>
      <c r="D8416" s="341">
        <v>48000</v>
      </c>
      <c r="E8416" s="506">
        <v>50934</v>
      </c>
      <c r="F8416" s="499"/>
      <c r="G8416" s="341">
        <v>106.1125</v>
      </c>
    </row>
    <row r="8417" spans="1:7" hidden="1" x14ac:dyDescent="0.25">
      <c r="A8417" s="342" t="s">
        <v>324</v>
      </c>
      <c r="B8417" s="342" t="s">
        <v>366</v>
      </c>
      <c r="C8417" s="343" t="s">
        <v>38</v>
      </c>
      <c r="D8417" s="344">
        <v>48000</v>
      </c>
      <c r="E8417" s="502">
        <v>50934</v>
      </c>
      <c r="F8417" s="499"/>
      <c r="G8417" s="344">
        <v>106.1125</v>
      </c>
    </row>
    <row r="8418" spans="1:7" hidden="1" x14ac:dyDescent="0.25">
      <c r="A8418" s="342" t="s">
        <v>324</v>
      </c>
      <c r="B8418" s="342" t="s">
        <v>419</v>
      </c>
      <c r="C8418" s="343" t="s">
        <v>108</v>
      </c>
      <c r="D8418" s="344">
        <v>48000</v>
      </c>
      <c r="E8418" s="502">
        <v>50934</v>
      </c>
      <c r="F8418" s="499"/>
      <c r="G8418" s="344">
        <v>106.1125</v>
      </c>
    </row>
    <row r="8419" spans="1:7" hidden="1" x14ac:dyDescent="0.25">
      <c r="A8419" s="345" t="s">
        <v>4079</v>
      </c>
      <c r="B8419" s="345" t="s">
        <v>317</v>
      </c>
      <c r="C8419" s="346" t="s">
        <v>193</v>
      </c>
      <c r="D8419" s="347">
        <v>48000</v>
      </c>
      <c r="E8419" s="503">
        <v>50934</v>
      </c>
      <c r="F8419" s="499"/>
      <c r="G8419" s="347">
        <v>106.1125</v>
      </c>
    </row>
    <row r="8420" spans="1:7" hidden="1" x14ac:dyDescent="0.25">
      <c r="A8420" s="336" t="s">
        <v>352</v>
      </c>
      <c r="B8420" s="336" t="s">
        <v>950</v>
      </c>
      <c r="C8420" s="337" t="s">
        <v>951</v>
      </c>
      <c r="D8420" s="338">
        <v>43200</v>
      </c>
      <c r="E8420" s="498">
        <v>34218.71</v>
      </c>
      <c r="F8420" s="499"/>
      <c r="G8420" s="338">
        <v>79.209976851851849</v>
      </c>
    </row>
    <row r="8421" spans="1:7" hidden="1" x14ac:dyDescent="0.25">
      <c r="A8421" s="339" t="s">
        <v>324</v>
      </c>
      <c r="B8421" s="339" t="s">
        <v>354</v>
      </c>
      <c r="C8421" s="340" t="s">
        <v>24</v>
      </c>
      <c r="D8421" s="341">
        <v>43200</v>
      </c>
      <c r="E8421" s="506">
        <v>34218.71</v>
      </c>
      <c r="F8421" s="499"/>
      <c r="G8421" s="341">
        <v>79.209976851851849</v>
      </c>
    </row>
    <row r="8422" spans="1:7" hidden="1" x14ac:dyDescent="0.25">
      <c r="A8422" s="342" t="s">
        <v>324</v>
      </c>
      <c r="B8422" s="342" t="s">
        <v>366</v>
      </c>
      <c r="C8422" s="343" t="s">
        <v>38</v>
      </c>
      <c r="D8422" s="344">
        <v>43200</v>
      </c>
      <c r="E8422" s="502">
        <v>34218.71</v>
      </c>
      <c r="F8422" s="499"/>
      <c r="G8422" s="344">
        <v>79.209976851851849</v>
      </c>
    </row>
    <row r="8423" spans="1:7" hidden="1" x14ac:dyDescent="0.25">
      <c r="A8423" s="342" t="s">
        <v>324</v>
      </c>
      <c r="B8423" s="342" t="s">
        <v>419</v>
      </c>
      <c r="C8423" s="343" t="s">
        <v>108</v>
      </c>
      <c r="D8423" s="344">
        <v>43200</v>
      </c>
      <c r="E8423" s="502">
        <v>34218.71</v>
      </c>
      <c r="F8423" s="499"/>
      <c r="G8423" s="344">
        <v>79.209976851851849</v>
      </c>
    </row>
    <row r="8424" spans="1:7" hidden="1" x14ac:dyDescent="0.25">
      <c r="A8424" s="345" t="s">
        <v>4080</v>
      </c>
      <c r="B8424" s="345" t="s">
        <v>317</v>
      </c>
      <c r="C8424" s="346" t="s">
        <v>193</v>
      </c>
      <c r="D8424" s="347">
        <v>43200</v>
      </c>
      <c r="E8424" s="503">
        <v>34218.71</v>
      </c>
      <c r="F8424" s="499"/>
      <c r="G8424" s="347">
        <v>79.209976851851849</v>
      </c>
    </row>
    <row r="8425" spans="1:7" hidden="1" x14ac:dyDescent="0.25">
      <c r="A8425" s="336" t="s">
        <v>352</v>
      </c>
      <c r="B8425" s="336" t="s">
        <v>967</v>
      </c>
      <c r="C8425" s="337" t="s">
        <v>968</v>
      </c>
      <c r="D8425" s="338">
        <v>30000</v>
      </c>
      <c r="E8425" s="498">
        <v>0</v>
      </c>
      <c r="F8425" s="499"/>
      <c r="G8425" s="338">
        <v>0</v>
      </c>
    </row>
    <row r="8426" spans="1:7" hidden="1" x14ac:dyDescent="0.25">
      <c r="A8426" s="339" t="s">
        <v>324</v>
      </c>
      <c r="B8426" s="339" t="s">
        <v>354</v>
      </c>
      <c r="C8426" s="340" t="s">
        <v>24</v>
      </c>
      <c r="D8426" s="341">
        <v>30000</v>
      </c>
      <c r="E8426" s="506">
        <v>0</v>
      </c>
      <c r="F8426" s="499"/>
      <c r="G8426" s="341">
        <v>0</v>
      </c>
    </row>
    <row r="8427" spans="1:7" hidden="1" x14ac:dyDescent="0.25">
      <c r="A8427" s="342" t="s">
        <v>324</v>
      </c>
      <c r="B8427" s="342" t="s">
        <v>366</v>
      </c>
      <c r="C8427" s="343" t="s">
        <v>38</v>
      </c>
      <c r="D8427" s="344">
        <v>30000</v>
      </c>
      <c r="E8427" s="502">
        <v>0</v>
      </c>
      <c r="F8427" s="499"/>
      <c r="G8427" s="344">
        <v>0</v>
      </c>
    </row>
    <row r="8428" spans="1:7" hidden="1" x14ac:dyDescent="0.25">
      <c r="A8428" s="342" t="s">
        <v>324</v>
      </c>
      <c r="B8428" s="342" t="s">
        <v>419</v>
      </c>
      <c r="C8428" s="343" t="s">
        <v>108</v>
      </c>
      <c r="D8428" s="344">
        <v>30000</v>
      </c>
      <c r="E8428" s="502">
        <v>0</v>
      </c>
      <c r="F8428" s="499"/>
      <c r="G8428" s="344">
        <v>0</v>
      </c>
    </row>
    <row r="8429" spans="1:7" hidden="1" x14ac:dyDescent="0.25">
      <c r="A8429" s="345" t="s">
        <v>4081</v>
      </c>
      <c r="B8429" s="345" t="s">
        <v>317</v>
      </c>
      <c r="C8429" s="346" t="s">
        <v>193</v>
      </c>
      <c r="D8429" s="347">
        <v>30000</v>
      </c>
      <c r="E8429" s="503">
        <v>0</v>
      </c>
      <c r="F8429" s="499"/>
      <c r="G8429" s="347">
        <v>0</v>
      </c>
    </row>
    <row r="8430" spans="1:7" hidden="1" x14ac:dyDescent="0.25">
      <c r="A8430" s="336" t="s">
        <v>352</v>
      </c>
      <c r="B8430" s="336" t="s">
        <v>991</v>
      </c>
      <c r="C8430" s="337" t="s">
        <v>992</v>
      </c>
      <c r="D8430" s="338">
        <v>15300</v>
      </c>
      <c r="E8430" s="498">
        <v>11157.95</v>
      </c>
      <c r="F8430" s="499"/>
      <c r="G8430" s="338">
        <v>72.927777777777777</v>
      </c>
    </row>
    <row r="8431" spans="1:7" hidden="1" x14ac:dyDescent="0.25">
      <c r="A8431" s="339" t="s">
        <v>324</v>
      </c>
      <c r="B8431" s="339" t="s">
        <v>354</v>
      </c>
      <c r="C8431" s="340" t="s">
        <v>24</v>
      </c>
      <c r="D8431" s="341">
        <v>15300</v>
      </c>
      <c r="E8431" s="506">
        <v>11157.95</v>
      </c>
      <c r="F8431" s="499"/>
      <c r="G8431" s="341">
        <v>72.927777777777777</v>
      </c>
    </row>
    <row r="8432" spans="1:7" hidden="1" x14ac:dyDescent="0.25">
      <c r="A8432" s="342" t="s">
        <v>324</v>
      </c>
      <c r="B8432" s="342" t="s">
        <v>366</v>
      </c>
      <c r="C8432" s="343" t="s">
        <v>38</v>
      </c>
      <c r="D8432" s="344">
        <v>15300</v>
      </c>
      <c r="E8432" s="502">
        <v>11157.95</v>
      </c>
      <c r="F8432" s="499"/>
      <c r="G8432" s="344">
        <v>72.927777777777777</v>
      </c>
    </row>
    <row r="8433" spans="1:7" hidden="1" x14ac:dyDescent="0.25">
      <c r="A8433" s="342" t="s">
        <v>324</v>
      </c>
      <c r="B8433" s="342" t="s">
        <v>419</v>
      </c>
      <c r="C8433" s="343" t="s">
        <v>108</v>
      </c>
      <c r="D8433" s="344">
        <v>15300</v>
      </c>
      <c r="E8433" s="502">
        <v>11157.95</v>
      </c>
      <c r="F8433" s="499"/>
      <c r="G8433" s="344">
        <v>72.927777777777777</v>
      </c>
    </row>
    <row r="8434" spans="1:7" hidden="1" x14ac:dyDescent="0.25">
      <c r="A8434" s="345" t="s">
        <v>4082</v>
      </c>
      <c r="B8434" s="345" t="s">
        <v>317</v>
      </c>
      <c r="C8434" s="346" t="s">
        <v>193</v>
      </c>
      <c r="D8434" s="347">
        <v>15300</v>
      </c>
      <c r="E8434" s="503">
        <v>11157.95</v>
      </c>
      <c r="F8434" s="499"/>
      <c r="G8434" s="347">
        <v>72.927777777777777</v>
      </c>
    </row>
    <row r="8435" spans="1:7" hidden="1" x14ac:dyDescent="0.25">
      <c r="A8435" s="336" t="s">
        <v>352</v>
      </c>
      <c r="B8435" s="336" t="s">
        <v>1016</v>
      </c>
      <c r="C8435" s="337" t="s">
        <v>1017</v>
      </c>
      <c r="D8435" s="338">
        <v>210000</v>
      </c>
      <c r="E8435" s="498">
        <v>343297.23</v>
      </c>
      <c r="F8435" s="499"/>
      <c r="G8435" s="338">
        <v>163.47487142857142</v>
      </c>
    </row>
    <row r="8436" spans="1:7" hidden="1" x14ac:dyDescent="0.25">
      <c r="A8436" s="339" t="s">
        <v>324</v>
      </c>
      <c r="B8436" s="339" t="s">
        <v>354</v>
      </c>
      <c r="C8436" s="340" t="s">
        <v>24</v>
      </c>
      <c r="D8436" s="341">
        <v>210000</v>
      </c>
      <c r="E8436" s="506">
        <v>343297.23</v>
      </c>
      <c r="F8436" s="499"/>
      <c r="G8436" s="341">
        <v>163.47487142857142</v>
      </c>
    </row>
    <row r="8437" spans="1:7" hidden="1" x14ac:dyDescent="0.25">
      <c r="A8437" s="342" t="s">
        <v>324</v>
      </c>
      <c r="B8437" s="342" t="s">
        <v>366</v>
      </c>
      <c r="C8437" s="343" t="s">
        <v>38</v>
      </c>
      <c r="D8437" s="344">
        <v>210000</v>
      </c>
      <c r="E8437" s="502">
        <v>343297.23</v>
      </c>
      <c r="F8437" s="499"/>
      <c r="G8437" s="344">
        <v>163.47487142857142</v>
      </c>
    </row>
    <row r="8438" spans="1:7" hidden="1" x14ac:dyDescent="0.25">
      <c r="A8438" s="342" t="s">
        <v>324</v>
      </c>
      <c r="B8438" s="342" t="s">
        <v>419</v>
      </c>
      <c r="C8438" s="343" t="s">
        <v>108</v>
      </c>
      <c r="D8438" s="344">
        <v>210000</v>
      </c>
      <c r="E8438" s="502">
        <v>343297.23</v>
      </c>
      <c r="F8438" s="499"/>
      <c r="G8438" s="344">
        <v>163.47487142857142</v>
      </c>
    </row>
    <row r="8439" spans="1:7" hidden="1" x14ac:dyDescent="0.25">
      <c r="A8439" s="345" t="s">
        <v>4083</v>
      </c>
      <c r="B8439" s="345" t="s">
        <v>317</v>
      </c>
      <c r="C8439" s="346" t="s">
        <v>193</v>
      </c>
      <c r="D8439" s="347">
        <v>210000</v>
      </c>
      <c r="E8439" s="503">
        <v>343297.23</v>
      </c>
      <c r="F8439" s="499"/>
      <c r="G8439" s="347">
        <v>163.47487142857142</v>
      </c>
    </row>
    <row r="8440" spans="1:7" hidden="1" x14ac:dyDescent="0.25">
      <c r="A8440" s="336" t="s">
        <v>352</v>
      </c>
      <c r="B8440" s="336" t="s">
        <v>1035</v>
      </c>
      <c r="C8440" s="337" t="s">
        <v>1036</v>
      </c>
      <c r="D8440" s="338">
        <v>54000</v>
      </c>
      <c r="E8440" s="498">
        <v>19710</v>
      </c>
      <c r="F8440" s="499"/>
      <c r="G8440" s="338">
        <v>36.5</v>
      </c>
    </row>
    <row r="8441" spans="1:7" hidden="1" x14ac:dyDescent="0.25">
      <c r="A8441" s="339" t="s">
        <v>324</v>
      </c>
      <c r="B8441" s="339" t="s">
        <v>354</v>
      </c>
      <c r="C8441" s="340" t="s">
        <v>24</v>
      </c>
      <c r="D8441" s="341">
        <v>54000</v>
      </c>
      <c r="E8441" s="506">
        <v>19710</v>
      </c>
      <c r="F8441" s="499"/>
      <c r="G8441" s="341">
        <v>36.5</v>
      </c>
    </row>
    <row r="8442" spans="1:7" hidden="1" x14ac:dyDescent="0.25">
      <c r="A8442" s="342" t="s">
        <v>324</v>
      </c>
      <c r="B8442" s="342" t="s">
        <v>366</v>
      </c>
      <c r="C8442" s="343" t="s">
        <v>38</v>
      </c>
      <c r="D8442" s="344">
        <v>54000</v>
      </c>
      <c r="E8442" s="502">
        <v>19710</v>
      </c>
      <c r="F8442" s="499"/>
      <c r="G8442" s="344">
        <v>36.5</v>
      </c>
    </row>
    <row r="8443" spans="1:7" hidden="1" x14ac:dyDescent="0.25">
      <c r="A8443" s="342" t="s">
        <v>324</v>
      </c>
      <c r="B8443" s="342" t="s">
        <v>419</v>
      </c>
      <c r="C8443" s="343" t="s">
        <v>108</v>
      </c>
      <c r="D8443" s="344">
        <v>54000</v>
      </c>
      <c r="E8443" s="502">
        <v>19710</v>
      </c>
      <c r="F8443" s="499"/>
      <c r="G8443" s="344">
        <v>36.5</v>
      </c>
    </row>
    <row r="8444" spans="1:7" hidden="1" x14ac:dyDescent="0.25">
      <c r="A8444" s="345" t="s">
        <v>4084</v>
      </c>
      <c r="B8444" s="345" t="s">
        <v>317</v>
      </c>
      <c r="C8444" s="346" t="s">
        <v>193</v>
      </c>
      <c r="D8444" s="347">
        <v>54000</v>
      </c>
      <c r="E8444" s="503">
        <v>19710</v>
      </c>
      <c r="F8444" s="499"/>
      <c r="G8444" s="347">
        <v>36.5</v>
      </c>
    </row>
    <row r="8445" spans="1:7" hidden="1" x14ac:dyDescent="0.25">
      <c r="A8445" s="336" t="s">
        <v>352</v>
      </c>
      <c r="B8445" s="336" t="s">
        <v>1056</v>
      </c>
      <c r="C8445" s="337" t="s">
        <v>1057</v>
      </c>
      <c r="D8445" s="338">
        <v>100000</v>
      </c>
      <c r="E8445" s="498">
        <v>38028</v>
      </c>
      <c r="F8445" s="499"/>
      <c r="G8445" s="338">
        <v>38.027999999999999</v>
      </c>
    </row>
    <row r="8446" spans="1:7" hidden="1" x14ac:dyDescent="0.25">
      <c r="A8446" s="339" t="s">
        <v>324</v>
      </c>
      <c r="B8446" s="339" t="s">
        <v>354</v>
      </c>
      <c r="C8446" s="340" t="s">
        <v>24</v>
      </c>
      <c r="D8446" s="341">
        <v>100000</v>
      </c>
      <c r="E8446" s="506">
        <v>38028</v>
      </c>
      <c r="F8446" s="499"/>
      <c r="G8446" s="341">
        <v>38.027999999999999</v>
      </c>
    </row>
    <row r="8447" spans="1:7" hidden="1" x14ac:dyDescent="0.25">
      <c r="A8447" s="342" t="s">
        <v>324</v>
      </c>
      <c r="B8447" s="342" t="s">
        <v>366</v>
      </c>
      <c r="C8447" s="343" t="s">
        <v>38</v>
      </c>
      <c r="D8447" s="344">
        <v>100000</v>
      </c>
      <c r="E8447" s="502">
        <v>38028</v>
      </c>
      <c r="F8447" s="499"/>
      <c r="G8447" s="344">
        <v>38.027999999999999</v>
      </c>
    </row>
    <row r="8448" spans="1:7" hidden="1" x14ac:dyDescent="0.25">
      <c r="A8448" s="342" t="s">
        <v>324</v>
      </c>
      <c r="B8448" s="342" t="s">
        <v>419</v>
      </c>
      <c r="C8448" s="343" t="s">
        <v>108</v>
      </c>
      <c r="D8448" s="344">
        <v>100000</v>
      </c>
      <c r="E8448" s="502">
        <v>38028</v>
      </c>
      <c r="F8448" s="499"/>
      <c r="G8448" s="344">
        <v>38.027999999999999</v>
      </c>
    </row>
    <row r="8449" spans="1:7" hidden="1" x14ac:dyDescent="0.25">
      <c r="A8449" s="345" t="s">
        <v>4085</v>
      </c>
      <c r="B8449" s="345" t="s">
        <v>317</v>
      </c>
      <c r="C8449" s="346" t="s">
        <v>193</v>
      </c>
      <c r="D8449" s="347">
        <v>100000</v>
      </c>
      <c r="E8449" s="503">
        <v>38028</v>
      </c>
      <c r="F8449" s="499"/>
      <c r="G8449" s="347">
        <v>38.027999999999999</v>
      </c>
    </row>
    <row r="8450" spans="1:7" hidden="1" x14ac:dyDescent="0.25">
      <c r="A8450" s="330" t="s">
        <v>349</v>
      </c>
      <c r="B8450" s="330" t="s">
        <v>272</v>
      </c>
      <c r="C8450" s="331" t="s">
        <v>3454</v>
      </c>
      <c r="D8450" s="332">
        <v>5000</v>
      </c>
      <c r="E8450" s="504">
        <v>0</v>
      </c>
      <c r="F8450" s="499"/>
      <c r="G8450" s="332">
        <v>0</v>
      </c>
    </row>
    <row r="8451" spans="1:7" hidden="1" x14ac:dyDescent="0.25">
      <c r="A8451" s="333" t="s">
        <v>349</v>
      </c>
      <c r="B8451" s="333" t="s">
        <v>3455</v>
      </c>
      <c r="C8451" s="334" t="s">
        <v>3456</v>
      </c>
      <c r="D8451" s="335">
        <v>5000</v>
      </c>
      <c r="E8451" s="505">
        <v>0</v>
      </c>
      <c r="F8451" s="499"/>
      <c r="G8451" s="335">
        <v>0</v>
      </c>
    </row>
    <row r="8452" spans="1:7" hidden="1" x14ac:dyDescent="0.25">
      <c r="A8452" s="336" t="s">
        <v>352</v>
      </c>
      <c r="B8452" s="336" t="s">
        <v>773</v>
      </c>
      <c r="C8452" s="337" t="s">
        <v>774</v>
      </c>
      <c r="D8452" s="338">
        <v>5000</v>
      </c>
      <c r="E8452" s="498">
        <v>0</v>
      </c>
      <c r="F8452" s="499"/>
      <c r="G8452" s="338">
        <v>0</v>
      </c>
    </row>
    <row r="8453" spans="1:7" hidden="1" x14ac:dyDescent="0.25">
      <c r="A8453" s="339" t="s">
        <v>324</v>
      </c>
      <c r="B8453" s="339" t="s">
        <v>354</v>
      </c>
      <c r="C8453" s="340" t="s">
        <v>24</v>
      </c>
      <c r="D8453" s="341">
        <v>5000</v>
      </c>
      <c r="E8453" s="506">
        <v>0</v>
      </c>
      <c r="F8453" s="499"/>
      <c r="G8453" s="341">
        <v>0</v>
      </c>
    </row>
    <row r="8454" spans="1:7" hidden="1" x14ac:dyDescent="0.25">
      <c r="A8454" s="342" t="s">
        <v>324</v>
      </c>
      <c r="B8454" s="342" t="s">
        <v>366</v>
      </c>
      <c r="C8454" s="343" t="s">
        <v>38</v>
      </c>
      <c r="D8454" s="344">
        <v>5000</v>
      </c>
      <c r="E8454" s="502">
        <v>0</v>
      </c>
      <c r="F8454" s="499"/>
      <c r="G8454" s="344">
        <v>0</v>
      </c>
    </row>
    <row r="8455" spans="1:7" hidden="1" x14ac:dyDescent="0.25">
      <c r="A8455" s="342" t="s">
        <v>324</v>
      </c>
      <c r="B8455" s="342" t="s">
        <v>429</v>
      </c>
      <c r="C8455" s="343" t="s">
        <v>110</v>
      </c>
      <c r="D8455" s="344">
        <v>5000</v>
      </c>
      <c r="E8455" s="502">
        <v>0</v>
      </c>
      <c r="F8455" s="499"/>
      <c r="G8455" s="344">
        <v>0</v>
      </c>
    </row>
    <row r="8456" spans="1:7" hidden="1" x14ac:dyDescent="0.25">
      <c r="A8456" s="345" t="s">
        <v>4086</v>
      </c>
      <c r="B8456" s="345" t="s">
        <v>436</v>
      </c>
      <c r="C8456" s="346" t="s">
        <v>98</v>
      </c>
      <c r="D8456" s="347">
        <v>5000</v>
      </c>
      <c r="E8456" s="503">
        <v>0</v>
      </c>
      <c r="F8456" s="499"/>
      <c r="G8456" s="347">
        <v>0</v>
      </c>
    </row>
    <row r="8457" spans="1:7" hidden="1" x14ac:dyDescent="0.25">
      <c r="A8457" s="327" t="s">
        <v>1254</v>
      </c>
      <c r="B8457" s="327" t="s">
        <v>1752</v>
      </c>
      <c r="C8457" s="328" t="s">
        <v>4087</v>
      </c>
      <c r="D8457" s="329">
        <v>233042.97</v>
      </c>
      <c r="E8457" s="507">
        <v>101799.77</v>
      </c>
      <c r="F8457" s="499"/>
      <c r="G8457" s="329">
        <v>43.682832397819169</v>
      </c>
    </row>
    <row r="8458" spans="1:7" hidden="1" x14ac:dyDescent="0.25">
      <c r="A8458" s="330" t="s">
        <v>349</v>
      </c>
      <c r="B8458" s="330" t="s">
        <v>2770</v>
      </c>
      <c r="C8458" s="331" t="s">
        <v>2771</v>
      </c>
      <c r="D8458" s="332">
        <v>1500</v>
      </c>
      <c r="E8458" s="504">
        <v>1730.08</v>
      </c>
      <c r="F8458" s="499"/>
      <c r="G8458" s="332">
        <v>115.33866666666667</v>
      </c>
    </row>
    <row r="8459" spans="1:7" hidden="1" x14ac:dyDescent="0.25">
      <c r="A8459" s="333" t="s">
        <v>349</v>
      </c>
      <c r="B8459" s="333" t="s">
        <v>63</v>
      </c>
      <c r="C8459" s="334" t="s">
        <v>2776</v>
      </c>
      <c r="D8459" s="335">
        <v>1500</v>
      </c>
      <c r="E8459" s="505">
        <v>1730.08</v>
      </c>
      <c r="F8459" s="499"/>
      <c r="G8459" s="335">
        <v>115.33866666666667</v>
      </c>
    </row>
    <row r="8460" spans="1:7" hidden="1" x14ac:dyDescent="0.25">
      <c r="A8460" s="336" t="s">
        <v>352</v>
      </c>
      <c r="B8460" s="336" t="s">
        <v>836</v>
      </c>
      <c r="C8460" s="337" t="s">
        <v>837</v>
      </c>
      <c r="D8460" s="338">
        <v>1500</v>
      </c>
      <c r="E8460" s="498">
        <v>1730.08</v>
      </c>
      <c r="F8460" s="499"/>
      <c r="G8460" s="338">
        <v>115.33866666666667</v>
      </c>
    </row>
    <row r="8461" spans="1:7" hidden="1" x14ac:dyDescent="0.25">
      <c r="A8461" s="339" t="s">
        <v>324</v>
      </c>
      <c r="B8461" s="339" t="s">
        <v>354</v>
      </c>
      <c r="C8461" s="340" t="s">
        <v>24</v>
      </c>
      <c r="D8461" s="341">
        <v>1500</v>
      </c>
      <c r="E8461" s="506">
        <v>1730.08</v>
      </c>
      <c r="F8461" s="499"/>
      <c r="G8461" s="341">
        <v>115.33866666666667</v>
      </c>
    </row>
    <row r="8462" spans="1:7" hidden="1" x14ac:dyDescent="0.25">
      <c r="A8462" s="342" t="s">
        <v>324</v>
      </c>
      <c r="B8462" s="342" t="s">
        <v>366</v>
      </c>
      <c r="C8462" s="343" t="s">
        <v>38</v>
      </c>
      <c r="D8462" s="344">
        <v>1500</v>
      </c>
      <c r="E8462" s="502">
        <v>1730.08</v>
      </c>
      <c r="F8462" s="499"/>
      <c r="G8462" s="344">
        <v>115.33866666666667</v>
      </c>
    </row>
    <row r="8463" spans="1:7" hidden="1" x14ac:dyDescent="0.25">
      <c r="A8463" s="342" t="s">
        <v>324</v>
      </c>
      <c r="B8463" s="342" t="s">
        <v>401</v>
      </c>
      <c r="C8463" s="343" t="s">
        <v>104</v>
      </c>
      <c r="D8463" s="344">
        <v>1500</v>
      </c>
      <c r="E8463" s="502">
        <v>1730.08</v>
      </c>
      <c r="F8463" s="499"/>
      <c r="G8463" s="344">
        <v>115.33866666666667</v>
      </c>
    </row>
    <row r="8464" spans="1:7" hidden="1" x14ac:dyDescent="0.25">
      <c r="A8464" s="345" t="s">
        <v>4088</v>
      </c>
      <c r="B8464" s="345" t="s">
        <v>296</v>
      </c>
      <c r="C8464" s="346" t="s">
        <v>104</v>
      </c>
      <c r="D8464" s="347">
        <v>1500</v>
      </c>
      <c r="E8464" s="503">
        <v>1730.08</v>
      </c>
      <c r="F8464" s="499"/>
      <c r="G8464" s="347">
        <v>115.33866666666667</v>
      </c>
    </row>
    <row r="8465" spans="1:7" hidden="1" x14ac:dyDescent="0.25">
      <c r="A8465" s="330" t="s">
        <v>349</v>
      </c>
      <c r="B8465" s="330" t="s">
        <v>385</v>
      </c>
      <c r="C8465" s="331" t="s">
        <v>386</v>
      </c>
      <c r="D8465" s="332">
        <v>33000</v>
      </c>
      <c r="E8465" s="504">
        <v>18000</v>
      </c>
      <c r="F8465" s="499"/>
      <c r="G8465" s="332">
        <v>54.545454545454547</v>
      </c>
    </row>
    <row r="8466" spans="1:7" hidden="1" x14ac:dyDescent="0.25">
      <c r="A8466" s="333" t="s">
        <v>349</v>
      </c>
      <c r="B8466" s="333" t="s">
        <v>65</v>
      </c>
      <c r="C8466" s="334" t="s">
        <v>3270</v>
      </c>
      <c r="D8466" s="335">
        <v>33000</v>
      </c>
      <c r="E8466" s="505">
        <v>18000</v>
      </c>
      <c r="F8466" s="499"/>
      <c r="G8466" s="335">
        <v>54.545454545454547</v>
      </c>
    </row>
    <row r="8467" spans="1:7" hidden="1" x14ac:dyDescent="0.25">
      <c r="A8467" s="336" t="s">
        <v>352</v>
      </c>
      <c r="B8467" s="336" t="s">
        <v>541</v>
      </c>
      <c r="C8467" s="337" t="s">
        <v>542</v>
      </c>
      <c r="D8467" s="338">
        <v>18000</v>
      </c>
      <c r="E8467" s="498">
        <v>18000</v>
      </c>
      <c r="F8467" s="499"/>
      <c r="G8467" s="338">
        <v>100</v>
      </c>
    </row>
    <row r="8468" spans="1:7" hidden="1" x14ac:dyDescent="0.25">
      <c r="A8468" s="339" t="s">
        <v>324</v>
      </c>
      <c r="B8468" s="339" t="s">
        <v>354</v>
      </c>
      <c r="C8468" s="340" t="s">
        <v>24</v>
      </c>
      <c r="D8468" s="341">
        <v>10000</v>
      </c>
      <c r="E8468" s="506">
        <v>18000</v>
      </c>
      <c r="F8468" s="499"/>
      <c r="G8468" s="341">
        <v>180</v>
      </c>
    </row>
    <row r="8469" spans="1:7" hidden="1" x14ac:dyDescent="0.25">
      <c r="A8469" s="342" t="s">
        <v>324</v>
      </c>
      <c r="B8469" s="342" t="s">
        <v>366</v>
      </c>
      <c r="C8469" s="343" t="s">
        <v>38</v>
      </c>
      <c r="D8469" s="344">
        <v>10000</v>
      </c>
      <c r="E8469" s="502">
        <v>18000</v>
      </c>
      <c r="F8469" s="499"/>
      <c r="G8469" s="344">
        <v>180</v>
      </c>
    </row>
    <row r="8470" spans="1:7" hidden="1" x14ac:dyDescent="0.25">
      <c r="A8470" s="342" t="s">
        <v>324</v>
      </c>
      <c r="B8470" s="342" t="s">
        <v>367</v>
      </c>
      <c r="C8470" s="343" t="s">
        <v>138</v>
      </c>
      <c r="D8470" s="344">
        <v>0</v>
      </c>
      <c r="E8470" s="502">
        <v>0</v>
      </c>
      <c r="F8470" s="499"/>
      <c r="G8470" s="344">
        <v>0</v>
      </c>
    </row>
    <row r="8471" spans="1:7" hidden="1" x14ac:dyDescent="0.25">
      <c r="A8471" s="345" t="s">
        <v>4089</v>
      </c>
      <c r="B8471" s="345" t="s">
        <v>300</v>
      </c>
      <c r="C8471" s="346" t="s">
        <v>87</v>
      </c>
      <c r="D8471" s="347">
        <v>0</v>
      </c>
      <c r="E8471" s="503">
        <v>0</v>
      </c>
      <c r="F8471" s="499"/>
      <c r="G8471" s="347">
        <v>0</v>
      </c>
    </row>
    <row r="8472" spans="1:7" hidden="1" x14ac:dyDescent="0.25">
      <c r="A8472" s="342" t="s">
        <v>324</v>
      </c>
      <c r="B8472" s="342" t="s">
        <v>429</v>
      </c>
      <c r="C8472" s="343" t="s">
        <v>110</v>
      </c>
      <c r="D8472" s="344">
        <v>5000</v>
      </c>
      <c r="E8472" s="502">
        <v>0</v>
      </c>
      <c r="F8472" s="499"/>
      <c r="G8472" s="344">
        <v>0</v>
      </c>
    </row>
    <row r="8473" spans="1:7" hidden="1" x14ac:dyDescent="0.25">
      <c r="A8473" s="345" t="s">
        <v>4090</v>
      </c>
      <c r="B8473" s="345" t="s">
        <v>431</v>
      </c>
      <c r="C8473" s="346" t="s">
        <v>160</v>
      </c>
      <c r="D8473" s="347">
        <v>1000</v>
      </c>
      <c r="E8473" s="503">
        <v>0</v>
      </c>
      <c r="F8473" s="499"/>
      <c r="G8473" s="347">
        <v>0</v>
      </c>
    </row>
    <row r="8474" spans="1:7" hidden="1" x14ac:dyDescent="0.25">
      <c r="A8474" s="345" t="s">
        <v>4091</v>
      </c>
      <c r="B8474" s="345" t="s">
        <v>436</v>
      </c>
      <c r="C8474" s="346" t="s">
        <v>98</v>
      </c>
      <c r="D8474" s="347">
        <v>2000</v>
      </c>
      <c r="E8474" s="503">
        <v>0</v>
      </c>
      <c r="F8474" s="499"/>
      <c r="G8474" s="347">
        <v>0</v>
      </c>
    </row>
    <row r="8475" spans="1:7" hidden="1" x14ac:dyDescent="0.25">
      <c r="A8475" s="345" t="s">
        <v>4092</v>
      </c>
      <c r="B8475" s="345" t="s">
        <v>439</v>
      </c>
      <c r="C8475" s="346" t="s">
        <v>100</v>
      </c>
      <c r="D8475" s="347">
        <v>2000</v>
      </c>
      <c r="E8475" s="503">
        <v>0</v>
      </c>
      <c r="F8475" s="499"/>
      <c r="G8475" s="347">
        <v>0</v>
      </c>
    </row>
    <row r="8476" spans="1:7" hidden="1" x14ac:dyDescent="0.25">
      <c r="A8476" s="342" t="s">
        <v>324</v>
      </c>
      <c r="B8476" s="342" t="s">
        <v>401</v>
      </c>
      <c r="C8476" s="343" t="s">
        <v>104</v>
      </c>
      <c r="D8476" s="344">
        <v>5000</v>
      </c>
      <c r="E8476" s="502">
        <v>18000</v>
      </c>
      <c r="F8476" s="499"/>
      <c r="G8476" s="344">
        <v>360</v>
      </c>
    </row>
    <row r="8477" spans="1:7" hidden="1" x14ac:dyDescent="0.25">
      <c r="A8477" s="345" t="s">
        <v>4093</v>
      </c>
      <c r="B8477" s="345" t="s">
        <v>296</v>
      </c>
      <c r="C8477" s="346" t="s">
        <v>104</v>
      </c>
      <c r="D8477" s="347">
        <v>5000</v>
      </c>
      <c r="E8477" s="503">
        <v>18000</v>
      </c>
      <c r="F8477" s="499"/>
      <c r="G8477" s="347">
        <v>360</v>
      </c>
    </row>
    <row r="8478" spans="1:7" hidden="1" x14ac:dyDescent="0.25">
      <c r="A8478" s="339" t="s">
        <v>324</v>
      </c>
      <c r="B8478" s="339" t="s">
        <v>1163</v>
      </c>
      <c r="C8478" s="340" t="s">
        <v>26</v>
      </c>
      <c r="D8478" s="341">
        <v>8000</v>
      </c>
      <c r="E8478" s="506">
        <v>0</v>
      </c>
      <c r="F8478" s="499"/>
      <c r="G8478" s="341">
        <v>0</v>
      </c>
    </row>
    <row r="8479" spans="1:7" hidden="1" x14ac:dyDescent="0.25">
      <c r="A8479" s="342" t="s">
        <v>324</v>
      </c>
      <c r="B8479" s="342" t="s">
        <v>1164</v>
      </c>
      <c r="C8479" s="343" t="s">
        <v>1165</v>
      </c>
      <c r="D8479" s="344">
        <v>8000</v>
      </c>
      <c r="E8479" s="502">
        <v>0</v>
      </c>
      <c r="F8479" s="499"/>
      <c r="G8479" s="344">
        <v>0</v>
      </c>
    </row>
    <row r="8480" spans="1:7" hidden="1" x14ac:dyDescent="0.25">
      <c r="A8480" s="342" t="s">
        <v>324</v>
      </c>
      <c r="B8480" s="342" t="s">
        <v>2576</v>
      </c>
      <c r="C8480" s="343" t="s">
        <v>171</v>
      </c>
      <c r="D8480" s="344">
        <v>8000</v>
      </c>
      <c r="E8480" s="502">
        <v>0</v>
      </c>
      <c r="F8480" s="499"/>
      <c r="G8480" s="344">
        <v>0</v>
      </c>
    </row>
    <row r="8481" spans="1:7" hidden="1" x14ac:dyDescent="0.25">
      <c r="A8481" s="345" t="s">
        <v>4094</v>
      </c>
      <c r="B8481" s="345" t="s">
        <v>2591</v>
      </c>
      <c r="C8481" s="346" t="s">
        <v>2592</v>
      </c>
      <c r="D8481" s="347">
        <v>8000</v>
      </c>
      <c r="E8481" s="503">
        <v>0</v>
      </c>
      <c r="F8481" s="499"/>
      <c r="G8481" s="347">
        <v>0</v>
      </c>
    </row>
    <row r="8482" spans="1:7" hidden="1" x14ac:dyDescent="0.25">
      <c r="A8482" s="336" t="s">
        <v>352</v>
      </c>
      <c r="B8482" s="336" t="s">
        <v>634</v>
      </c>
      <c r="C8482" s="337" t="s">
        <v>635</v>
      </c>
      <c r="D8482" s="338">
        <v>5000</v>
      </c>
      <c r="E8482" s="498">
        <v>0</v>
      </c>
      <c r="F8482" s="499"/>
      <c r="G8482" s="338">
        <v>0</v>
      </c>
    </row>
    <row r="8483" spans="1:7" hidden="1" x14ac:dyDescent="0.25">
      <c r="A8483" s="339" t="s">
        <v>324</v>
      </c>
      <c r="B8483" s="339" t="s">
        <v>354</v>
      </c>
      <c r="C8483" s="340" t="s">
        <v>24</v>
      </c>
      <c r="D8483" s="341">
        <v>5000</v>
      </c>
      <c r="E8483" s="506">
        <v>0</v>
      </c>
      <c r="F8483" s="499"/>
      <c r="G8483" s="341">
        <v>0</v>
      </c>
    </row>
    <row r="8484" spans="1:7" hidden="1" x14ac:dyDescent="0.25">
      <c r="A8484" s="342" t="s">
        <v>324</v>
      </c>
      <c r="B8484" s="342" t="s">
        <v>366</v>
      </c>
      <c r="C8484" s="343" t="s">
        <v>38</v>
      </c>
      <c r="D8484" s="344">
        <v>5000</v>
      </c>
      <c r="E8484" s="502">
        <v>0</v>
      </c>
      <c r="F8484" s="499"/>
      <c r="G8484" s="344">
        <v>0</v>
      </c>
    </row>
    <row r="8485" spans="1:7" hidden="1" x14ac:dyDescent="0.25">
      <c r="A8485" s="342" t="s">
        <v>324</v>
      </c>
      <c r="B8485" s="342" t="s">
        <v>401</v>
      </c>
      <c r="C8485" s="343" t="s">
        <v>104</v>
      </c>
      <c r="D8485" s="344">
        <v>5000</v>
      </c>
      <c r="E8485" s="502">
        <v>0</v>
      </c>
      <c r="F8485" s="499"/>
      <c r="G8485" s="344">
        <v>0</v>
      </c>
    </row>
    <row r="8486" spans="1:7" hidden="1" x14ac:dyDescent="0.25">
      <c r="A8486" s="345" t="s">
        <v>4095</v>
      </c>
      <c r="B8486" s="345" t="s">
        <v>296</v>
      </c>
      <c r="C8486" s="346" t="s">
        <v>104</v>
      </c>
      <c r="D8486" s="347">
        <v>5000</v>
      </c>
      <c r="E8486" s="503">
        <v>0</v>
      </c>
      <c r="F8486" s="499"/>
      <c r="G8486" s="347">
        <v>0</v>
      </c>
    </row>
    <row r="8487" spans="1:7" hidden="1" x14ac:dyDescent="0.25">
      <c r="A8487" s="336" t="s">
        <v>352</v>
      </c>
      <c r="B8487" s="336" t="s">
        <v>1056</v>
      </c>
      <c r="C8487" s="337" t="s">
        <v>1057</v>
      </c>
      <c r="D8487" s="338">
        <v>10000</v>
      </c>
      <c r="E8487" s="498">
        <v>0</v>
      </c>
      <c r="F8487" s="499"/>
      <c r="G8487" s="338">
        <v>0</v>
      </c>
    </row>
    <row r="8488" spans="1:7" hidden="1" x14ac:dyDescent="0.25">
      <c r="A8488" s="339" t="s">
        <v>324</v>
      </c>
      <c r="B8488" s="339" t="s">
        <v>354</v>
      </c>
      <c r="C8488" s="340" t="s">
        <v>24</v>
      </c>
      <c r="D8488" s="341">
        <v>10000</v>
      </c>
      <c r="E8488" s="506">
        <v>0</v>
      </c>
      <c r="F8488" s="499"/>
      <c r="G8488" s="341">
        <v>0</v>
      </c>
    </row>
    <row r="8489" spans="1:7" hidden="1" x14ac:dyDescent="0.25">
      <c r="A8489" s="342" t="s">
        <v>324</v>
      </c>
      <c r="B8489" s="342" t="s">
        <v>366</v>
      </c>
      <c r="C8489" s="343" t="s">
        <v>38</v>
      </c>
      <c r="D8489" s="344">
        <v>10000</v>
      </c>
      <c r="E8489" s="502">
        <v>0</v>
      </c>
      <c r="F8489" s="499"/>
      <c r="G8489" s="344">
        <v>0</v>
      </c>
    </row>
    <row r="8490" spans="1:7" hidden="1" x14ac:dyDescent="0.25">
      <c r="A8490" s="342" t="s">
        <v>324</v>
      </c>
      <c r="B8490" s="342" t="s">
        <v>401</v>
      </c>
      <c r="C8490" s="343" t="s">
        <v>104</v>
      </c>
      <c r="D8490" s="344">
        <v>10000</v>
      </c>
      <c r="E8490" s="502">
        <v>0</v>
      </c>
      <c r="F8490" s="499"/>
      <c r="G8490" s="344">
        <v>0</v>
      </c>
    </row>
    <row r="8491" spans="1:7" hidden="1" x14ac:dyDescent="0.25">
      <c r="A8491" s="345" t="s">
        <v>4096</v>
      </c>
      <c r="B8491" s="345" t="s">
        <v>296</v>
      </c>
      <c r="C8491" s="346" t="s">
        <v>104</v>
      </c>
      <c r="D8491" s="347">
        <v>10000</v>
      </c>
      <c r="E8491" s="503">
        <v>0</v>
      </c>
      <c r="F8491" s="499"/>
      <c r="G8491" s="347">
        <v>0</v>
      </c>
    </row>
    <row r="8492" spans="1:7" hidden="1" x14ac:dyDescent="0.25">
      <c r="A8492" s="330" t="s">
        <v>349</v>
      </c>
      <c r="B8492" s="330" t="s">
        <v>272</v>
      </c>
      <c r="C8492" s="331" t="s">
        <v>3454</v>
      </c>
      <c r="D8492" s="332">
        <v>198542.97</v>
      </c>
      <c r="E8492" s="504">
        <v>82069.69</v>
      </c>
      <c r="F8492" s="499"/>
      <c r="G8492" s="332">
        <v>41.335983842691583</v>
      </c>
    </row>
    <row r="8493" spans="1:7" hidden="1" x14ac:dyDescent="0.25">
      <c r="A8493" s="333" t="s">
        <v>349</v>
      </c>
      <c r="B8493" s="333" t="s">
        <v>3455</v>
      </c>
      <c r="C8493" s="334" t="s">
        <v>3456</v>
      </c>
      <c r="D8493" s="335">
        <v>180216</v>
      </c>
      <c r="E8493" s="505">
        <v>77813.399999999994</v>
      </c>
      <c r="F8493" s="499"/>
      <c r="G8493" s="335">
        <v>43.177853242775335</v>
      </c>
    </row>
    <row r="8494" spans="1:7" hidden="1" x14ac:dyDescent="0.25">
      <c r="A8494" s="336" t="s">
        <v>352</v>
      </c>
      <c r="B8494" s="336" t="s">
        <v>452</v>
      </c>
      <c r="C8494" s="337" t="s">
        <v>453</v>
      </c>
      <c r="D8494" s="338">
        <v>29000</v>
      </c>
      <c r="E8494" s="498">
        <v>5336.85</v>
      </c>
      <c r="F8494" s="499"/>
      <c r="G8494" s="338">
        <v>18.402931034482759</v>
      </c>
    </row>
    <row r="8495" spans="1:7" hidden="1" x14ac:dyDescent="0.25">
      <c r="A8495" s="339" t="s">
        <v>324</v>
      </c>
      <c r="B8495" s="339" t="s">
        <v>354</v>
      </c>
      <c r="C8495" s="340" t="s">
        <v>24</v>
      </c>
      <c r="D8495" s="341">
        <v>29000</v>
      </c>
      <c r="E8495" s="506">
        <v>5336.85</v>
      </c>
      <c r="F8495" s="499"/>
      <c r="G8495" s="341">
        <v>18.402931034482759</v>
      </c>
    </row>
    <row r="8496" spans="1:7" hidden="1" x14ac:dyDescent="0.25">
      <c r="A8496" s="342" t="s">
        <v>324</v>
      </c>
      <c r="B8496" s="342" t="s">
        <v>366</v>
      </c>
      <c r="C8496" s="343" t="s">
        <v>38</v>
      </c>
      <c r="D8496" s="344">
        <v>29000</v>
      </c>
      <c r="E8496" s="502">
        <v>5336.85</v>
      </c>
      <c r="F8496" s="499"/>
      <c r="G8496" s="344">
        <v>18.402931034482759</v>
      </c>
    </row>
    <row r="8497" spans="1:7" hidden="1" x14ac:dyDescent="0.25">
      <c r="A8497" s="342" t="s">
        <v>324</v>
      </c>
      <c r="B8497" s="342" t="s">
        <v>367</v>
      </c>
      <c r="C8497" s="343" t="s">
        <v>138</v>
      </c>
      <c r="D8497" s="344">
        <v>2000</v>
      </c>
      <c r="E8497" s="502">
        <v>120</v>
      </c>
      <c r="F8497" s="499"/>
      <c r="G8497" s="344">
        <v>6</v>
      </c>
    </row>
    <row r="8498" spans="1:7" hidden="1" x14ac:dyDescent="0.25">
      <c r="A8498" s="345" t="s">
        <v>4097</v>
      </c>
      <c r="B8498" s="345" t="s">
        <v>300</v>
      </c>
      <c r="C8498" s="346" t="s">
        <v>87</v>
      </c>
      <c r="D8498" s="347">
        <v>1000</v>
      </c>
      <c r="E8498" s="503">
        <v>120</v>
      </c>
      <c r="F8498" s="499"/>
      <c r="G8498" s="347">
        <v>12</v>
      </c>
    </row>
    <row r="8499" spans="1:7" hidden="1" x14ac:dyDescent="0.25">
      <c r="A8499" s="345" t="s">
        <v>4098</v>
      </c>
      <c r="B8499" s="345" t="s">
        <v>415</v>
      </c>
      <c r="C8499" s="346" t="s">
        <v>88</v>
      </c>
      <c r="D8499" s="347">
        <v>1000</v>
      </c>
      <c r="E8499" s="503">
        <v>0</v>
      </c>
      <c r="F8499" s="499"/>
      <c r="G8499" s="347">
        <v>0</v>
      </c>
    </row>
    <row r="8500" spans="1:7" hidden="1" x14ac:dyDescent="0.25">
      <c r="A8500" s="342" t="s">
        <v>324</v>
      </c>
      <c r="B8500" s="342" t="s">
        <v>419</v>
      </c>
      <c r="C8500" s="343" t="s">
        <v>108</v>
      </c>
      <c r="D8500" s="344">
        <v>10000</v>
      </c>
      <c r="E8500" s="502">
        <v>3002.33</v>
      </c>
      <c r="F8500" s="499"/>
      <c r="G8500" s="344">
        <v>30.023299999999999</v>
      </c>
    </row>
    <row r="8501" spans="1:7" hidden="1" x14ac:dyDescent="0.25">
      <c r="A8501" s="345" t="s">
        <v>4099</v>
      </c>
      <c r="B8501" s="345" t="s">
        <v>316</v>
      </c>
      <c r="C8501" s="346" t="s">
        <v>421</v>
      </c>
      <c r="D8501" s="347">
        <v>2000</v>
      </c>
      <c r="E8501" s="503">
        <v>0</v>
      </c>
      <c r="F8501" s="499"/>
      <c r="G8501" s="347">
        <v>0</v>
      </c>
    </row>
    <row r="8502" spans="1:7" hidden="1" x14ac:dyDescent="0.25">
      <c r="A8502" s="345" t="s">
        <v>4100</v>
      </c>
      <c r="B8502" s="345" t="s">
        <v>318</v>
      </c>
      <c r="C8502" s="346" t="s">
        <v>425</v>
      </c>
      <c r="D8502" s="347">
        <v>6000</v>
      </c>
      <c r="E8502" s="503">
        <v>0</v>
      </c>
      <c r="F8502" s="499"/>
      <c r="G8502" s="347">
        <v>0</v>
      </c>
    </row>
    <row r="8503" spans="1:7" hidden="1" x14ac:dyDescent="0.25">
      <c r="A8503" s="345" t="s">
        <v>4101</v>
      </c>
      <c r="B8503" s="345" t="s">
        <v>427</v>
      </c>
      <c r="C8503" s="346" t="s">
        <v>428</v>
      </c>
      <c r="D8503" s="347">
        <v>2000</v>
      </c>
      <c r="E8503" s="503">
        <v>3002.33</v>
      </c>
      <c r="F8503" s="499"/>
      <c r="G8503" s="347">
        <v>150.1165</v>
      </c>
    </row>
    <row r="8504" spans="1:7" hidden="1" x14ac:dyDescent="0.25">
      <c r="A8504" s="342" t="s">
        <v>324</v>
      </c>
      <c r="B8504" s="342" t="s">
        <v>429</v>
      </c>
      <c r="C8504" s="343" t="s">
        <v>110</v>
      </c>
      <c r="D8504" s="344">
        <v>8000</v>
      </c>
      <c r="E8504" s="502">
        <v>632.19000000000005</v>
      </c>
      <c r="F8504" s="499"/>
      <c r="G8504" s="344">
        <v>7.9023750000000001</v>
      </c>
    </row>
    <row r="8505" spans="1:7" hidden="1" x14ac:dyDescent="0.25">
      <c r="A8505" s="345" t="s">
        <v>4102</v>
      </c>
      <c r="B8505" s="345" t="s">
        <v>436</v>
      </c>
      <c r="C8505" s="346" t="s">
        <v>98</v>
      </c>
      <c r="D8505" s="347">
        <v>7000</v>
      </c>
      <c r="E8505" s="503">
        <v>632.19000000000005</v>
      </c>
      <c r="F8505" s="499"/>
      <c r="G8505" s="347">
        <v>9.0312857142857137</v>
      </c>
    </row>
    <row r="8506" spans="1:7" hidden="1" x14ac:dyDescent="0.25">
      <c r="A8506" s="345" t="s">
        <v>4103</v>
      </c>
      <c r="B8506" s="345" t="s">
        <v>439</v>
      </c>
      <c r="C8506" s="346" t="s">
        <v>100</v>
      </c>
      <c r="D8506" s="347">
        <v>1000</v>
      </c>
      <c r="E8506" s="503">
        <v>0</v>
      </c>
      <c r="F8506" s="499"/>
      <c r="G8506" s="347">
        <v>0</v>
      </c>
    </row>
    <row r="8507" spans="1:7" hidden="1" x14ac:dyDescent="0.25">
      <c r="A8507" s="342" t="s">
        <v>324</v>
      </c>
      <c r="B8507" s="342" t="s">
        <v>401</v>
      </c>
      <c r="C8507" s="343" t="s">
        <v>104</v>
      </c>
      <c r="D8507" s="344">
        <v>9000</v>
      </c>
      <c r="E8507" s="502">
        <v>1582.33</v>
      </c>
      <c r="F8507" s="499"/>
      <c r="G8507" s="344">
        <v>17.581444444444443</v>
      </c>
    </row>
    <row r="8508" spans="1:7" hidden="1" x14ac:dyDescent="0.25">
      <c r="A8508" s="345" t="s">
        <v>4104</v>
      </c>
      <c r="B8508" s="345" t="s">
        <v>296</v>
      </c>
      <c r="C8508" s="346" t="s">
        <v>104</v>
      </c>
      <c r="D8508" s="347">
        <v>9000</v>
      </c>
      <c r="E8508" s="503">
        <v>1582.33</v>
      </c>
      <c r="F8508" s="499"/>
      <c r="G8508" s="347">
        <v>17.581444444444443</v>
      </c>
    </row>
    <row r="8509" spans="1:7" hidden="1" x14ac:dyDescent="0.25">
      <c r="A8509" s="336" t="s">
        <v>352</v>
      </c>
      <c r="B8509" s="336" t="s">
        <v>541</v>
      </c>
      <c r="C8509" s="337" t="s">
        <v>542</v>
      </c>
      <c r="D8509" s="338">
        <v>59000</v>
      </c>
      <c r="E8509" s="498">
        <v>29447.51</v>
      </c>
      <c r="F8509" s="499"/>
      <c r="G8509" s="338">
        <v>49.911033898305085</v>
      </c>
    </row>
    <row r="8510" spans="1:7" hidden="1" x14ac:dyDescent="0.25">
      <c r="A8510" s="339" t="s">
        <v>324</v>
      </c>
      <c r="B8510" s="339" t="s">
        <v>354</v>
      </c>
      <c r="C8510" s="340" t="s">
        <v>24</v>
      </c>
      <c r="D8510" s="341">
        <v>56000</v>
      </c>
      <c r="E8510" s="506">
        <v>29447.51</v>
      </c>
      <c r="F8510" s="499"/>
      <c r="G8510" s="341">
        <v>52.584839285714288</v>
      </c>
    </row>
    <row r="8511" spans="1:7" hidden="1" x14ac:dyDescent="0.25">
      <c r="A8511" s="342" t="s">
        <v>324</v>
      </c>
      <c r="B8511" s="342" t="s">
        <v>355</v>
      </c>
      <c r="C8511" s="343" t="s">
        <v>25</v>
      </c>
      <c r="D8511" s="344">
        <v>0</v>
      </c>
      <c r="E8511" s="502">
        <v>500</v>
      </c>
      <c r="F8511" s="499"/>
      <c r="G8511" s="344">
        <v>0</v>
      </c>
    </row>
    <row r="8512" spans="1:7" hidden="1" x14ac:dyDescent="0.25">
      <c r="A8512" s="342" t="s">
        <v>324</v>
      </c>
      <c r="B8512" s="342" t="s">
        <v>361</v>
      </c>
      <c r="C8512" s="343" t="s">
        <v>135</v>
      </c>
      <c r="D8512" s="344">
        <v>0</v>
      </c>
      <c r="E8512" s="502">
        <v>500</v>
      </c>
      <c r="F8512" s="499"/>
      <c r="G8512" s="344">
        <v>0</v>
      </c>
    </row>
    <row r="8513" spans="1:7" hidden="1" x14ac:dyDescent="0.25">
      <c r="A8513" s="345" t="s">
        <v>4105</v>
      </c>
      <c r="B8513" s="345" t="s">
        <v>298</v>
      </c>
      <c r="C8513" s="346" t="s">
        <v>135</v>
      </c>
      <c r="D8513" s="347">
        <v>0</v>
      </c>
      <c r="E8513" s="503">
        <v>500</v>
      </c>
      <c r="F8513" s="499"/>
      <c r="G8513" s="347">
        <v>0</v>
      </c>
    </row>
    <row r="8514" spans="1:7" hidden="1" x14ac:dyDescent="0.25">
      <c r="A8514" s="342" t="s">
        <v>324</v>
      </c>
      <c r="B8514" s="342" t="s">
        <v>366</v>
      </c>
      <c r="C8514" s="343" t="s">
        <v>38</v>
      </c>
      <c r="D8514" s="344">
        <v>56000</v>
      </c>
      <c r="E8514" s="502">
        <v>28947.51</v>
      </c>
      <c r="F8514" s="499"/>
      <c r="G8514" s="344">
        <v>51.691982142857142</v>
      </c>
    </row>
    <row r="8515" spans="1:7" hidden="1" x14ac:dyDescent="0.25">
      <c r="A8515" s="342" t="s">
        <v>324</v>
      </c>
      <c r="B8515" s="342" t="s">
        <v>367</v>
      </c>
      <c r="C8515" s="343" t="s">
        <v>138</v>
      </c>
      <c r="D8515" s="344">
        <v>7000</v>
      </c>
      <c r="E8515" s="502">
        <v>4332</v>
      </c>
      <c r="F8515" s="499"/>
      <c r="G8515" s="344">
        <v>61.885714285714286</v>
      </c>
    </row>
    <row r="8516" spans="1:7" hidden="1" x14ac:dyDescent="0.25">
      <c r="A8516" s="345" t="s">
        <v>4106</v>
      </c>
      <c r="B8516" s="345" t="s">
        <v>300</v>
      </c>
      <c r="C8516" s="346" t="s">
        <v>87</v>
      </c>
      <c r="D8516" s="347">
        <v>4000</v>
      </c>
      <c r="E8516" s="503">
        <v>2932</v>
      </c>
      <c r="F8516" s="499"/>
      <c r="G8516" s="347">
        <v>73.3</v>
      </c>
    </row>
    <row r="8517" spans="1:7" hidden="1" x14ac:dyDescent="0.25">
      <c r="A8517" s="345" t="s">
        <v>4107</v>
      </c>
      <c r="B8517" s="345" t="s">
        <v>415</v>
      </c>
      <c r="C8517" s="346" t="s">
        <v>88</v>
      </c>
      <c r="D8517" s="347">
        <v>3000</v>
      </c>
      <c r="E8517" s="503">
        <v>1400</v>
      </c>
      <c r="F8517" s="499"/>
      <c r="G8517" s="347">
        <v>46.666666666666664</v>
      </c>
    </row>
    <row r="8518" spans="1:7" hidden="1" x14ac:dyDescent="0.25">
      <c r="A8518" s="342" t="s">
        <v>324</v>
      </c>
      <c r="B8518" s="342" t="s">
        <v>419</v>
      </c>
      <c r="C8518" s="343" t="s">
        <v>108</v>
      </c>
      <c r="D8518" s="344">
        <v>0</v>
      </c>
      <c r="E8518" s="502">
        <v>6028.58</v>
      </c>
      <c r="F8518" s="499"/>
      <c r="G8518" s="344">
        <v>0</v>
      </c>
    </row>
    <row r="8519" spans="1:7" hidden="1" x14ac:dyDescent="0.25">
      <c r="A8519" s="345" t="s">
        <v>4108</v>
      </c>
      <c r="B8519" s="345" t="s">
        <v>427</v>
      </c>
      <c r="C8519" s="346" t="s">
        <v>428</v>
      </c>
      <c r="D8519" s="347">
        <v>0</v>
      </c>
      <c r="E8519" s="503">
        <v>6028.58</v>
      </c>
      <c r="F8519" s="499"/>
      <c r="G8519" s="347">
        <v>0</v>
      </c>
    </row>
    <row r="8520" spans="1:7" hidden="1" x14ac:dyDescent="0.25">
      <c r="A8520" s="342" t="s">
        <v>324</v>
      </c>
      <c r="B8520" s="342" t="s">
        <v>429</v>
      </c>
      <c r="C8520" s="343" t="s">
        <v>110</v>
      </c>
      <c r="D8520" s="344">
        <v>9000</v>
      </c>
      <c r="E8520" s="502">
        <v>747.73</v>
      </c>
      <c r="F8520" s="499"/>
      <c r="G8520" s="344">
        <v>8.3081111111111117</v>
      </c>
    </row>
    <row r="8521" spans="1:7" hidden="1" x14ac:dyDescent="0.25">
      <c r="A8521" s="345" t="s">
        <v>4109</v>
      </c>
      <c r="B8521" s="345" t="s">
        <v>436</v>
      </c>
      <c r="C8521" s="346" t="s">
        <v>98</v>
      </c>
      <c r="D8521" s="347">
        <v>5000</v>
      </c>
      <c r="E8521" s="503">
        <v>747.73</v>
      </c>
      <c r="F8521" s="499"/>
      <c r="G8521" s="347">
        <v>14.954599999999999</v>
      </c>
    </row>
    <row r="8522" spans="1:7" hidden="1" x14ac:dyDescent="0.25">
      <c r="A8522" s="345" t="s">
        <v>4110</v>
      </c>
      <c r="B8522" s="345" t="s">
        <v>439</v>
      </c>
      <c r="C8522" s="346" t="s">
        <v>100</v>
      </c>
      <c r="D8522" s="347">
        <v>4000</v>
      </c>
      <c r="E8522" s="503">
        <v>0</v>
      </c>
      <c r="F8522" s="499"/>
      <c r="G8522" s="347">
        <v>0</v>
      </c>
    </row>
    <row r="8523" spans="1:7" hidden="1" x14ac:dyDescent="0.25">
      <c r="A8523" s="342" t="s">
        <v>324</v>
      </c>
      <c r="B8523" s="342" t="s">
        <v>401</v>
      </c>
      <c r="C8523" s="343" t="s">
        <v>104</v>
      </c>
      <c r="D8523" s="344">
        <v>40000</v>
      </c>
      <c r="E8523" s="502">
        <v>17839.2</v>
      </c>
      <c r="F8523" s="499"/>
      <c r="G8523" s="344">
        <v>44.597999999999999</v>
      </c>
    </row>
    <row r="8524" spans="1:7" hidden="1" x14ac:dyDescent="0.25">
      <c r="A8524" s="345" t="s">
        <v>4111</v>
      </c>
      <c r="B8524" s="345" t="s">
        <v>296</v>
      </c>
      <c r="C8524" s="346" t="s">
        <v>104</v>
      </c>
      <c r="D8524" s="347">
        <v>40000</v>
      </c>
      <c r="E8524" s="503">
        <v>17839.2</v>
      </c>
      <c r="F8524" s="499"/>
      <c r="G8524" s="347">
        <v>44.597999999999999</v>
      </c>
    </row>
    <row r="8525" spans="1:7" hidden="1" x14ac:dyDescent="0.25">
      <c r="A8525" s="339" t="s">
        <v>324</v>
      </c>
      <c r="B8525" s="339" t="s">
        <v>1163</v>
      </c>
      <c r="C8525" s="340" t="s">
        <v>26</v>
      </c>
      <c r="D8525" s="341">
        <v>3000</v>
      </c>
      <c r="E8525" s="506">
        <v>0</v>
      </c>
      <c r="F8525" s="499"/>
      <c r="G8525" s="341">
        <v>0</v>
      </c>
    </row>
    <row r="8526" spans="1:7" hidden="1" x14ac:dyDescent="0.25">
      <c r="A8526" s="342" t="s">
        <v>324</v>
      </c>
      <c r="B8526" s="342" t="s">
        <v>1164</v>
      </c>
      <c r="C8526" s="343" t="s">
        <v>1165</v>
      </c>
      <c r="D8526" s="344">
        <v>3000</v>
      </c>
      <c r="E8526" s="502">
        <v>0</v>
      </c>
      <c r="F8526" s="499"/>
      <c r="G8526" s="344">
        <v>0</v>
      </c>
    </row>
    <row r="8527" spans="1:7" hidden="1" x14ac:dyDescent="0.25">
      <c r="A8527" s="342" t="s">
        <v>324</v>
      </c>
      <c r="B8527" s="342" t="s">
        <v>2576</v>
      </c>
      <c r="C8527" s="343" t="s">
        <v>171</v>
      </c>
      <c r="D8527" s="344">
        <v>3000</v>
      </c>
      <c r="E8527" s="502">
        <v>0</v>
      </c>
      <c r="F8527" s="499"/>
      <c r="G8527" s="344">
        <v>0</v>
      </c>
    </row>
    <row r="8528" spans="1:7" hidden="1" x14ac:dyDescent="0.25">
      <c r="A8528" s="345" t="s">
        <v>4112</v>
      </c>
      <c r="B8528" s="345" t="s">
        <v>2591</v>
      </c>
      <c r="C8528" s="346" t="s">
        <v>2592</v>
      </c>
      <c r="D8528" s="347">
        <v>3000</v>
      </c>
      <c r="E8528" s="503">
        <v>0</v>
      </c>
      <c r="F8528" s="499"/>
      <c r="G8528" s="347">
        <v>0</v>
      </c>
    </row>
    <row r="8529" spans="1:7" hidden="1" x14ac:dyDescent="0.25">
      <c r="A8529" s="336" t="s">
        <v>352</v>
      </c>
      <c r="B8529" s="336" t="s">
        <v>634</v>
      </c>
      <c r="C8529" s="337" t="s">
        <v>635</v>
      </c>
      <c r="D8529" s="338">
        <v>0</v>
      </c>
      <c r="E8529" s="498">
        <v>3000</v>
      </c>
      <c r="F8529" s="499"/>
      <c r="G8529" s="338">
        <v>0</v>
      </c>
    </row>
    <row r="8530" spans="1:7" hidden="1" x14ac:dyDescent="0.25">
      <c r="A8530" s="339" t="s">
        <v>324</v>
      </c>
      <c r="B8530" s="339" t="s">
        <v>354</v>
      </c>
      <c r="C8530" s="340" t="s">
        <v>24</v>
      </c>
      <c r="D8530" s="341">
        <v>0</v>
      </c>
      <c r="E8530" s="506">
        <v>3000</v>
      </c>
      <c r="F8530" s="499"/>
      <c r="G8530" s="341">
        <v>0</v>
      </c>
    </row>
    <row r="8531" spans="1:7" hidden="1" x14ac:dyDescent="0.25">
      <c r="A8531" s="342" t="s">
        <v>324</v>
      </c>
      <c r="B8531" s="342" t="s">
        <v>366</v>
      </c>
      <c r="C8531" s="343" t="s">
        <v>38</v>
      </c>
      <c r="D8531" s="344">
        <v>0</v>
      </c>
      <c r="E8531" s="502">
        <v>3000</v>
      </c>
      <c r="F8531" s="499"/>
      <c r="G8531" s="344">
        <v>0</v>
      </c>
    </row>
    <row r="8532" spans="1:7" hidden="1" x14ac:dyDescent="0.25">
      <c r="A8532" s="342" t="s">
        <v>324</v>
      </c>
      <c r="B8532" s="342" t="s">
        <v>419</v>
      </c>
      <c r="C8532" s="343" t="s">
        <v>108</v>
      </c>
      <c r="D8532" s="344">
        <v>0</v>
      </c>
      <c r="E8532" s="502">
        <v>3000</v>
      </c>
      <c r="F8532" s="499"/>
      <c r="G8532" s="344">
        <v>0</v>
      </c>
    </row>
    <row r="8533" spans="1:7" hidden="1" x14ac:dyDescent="0.25">
      <c r="A8533" s="345" t="s">
        <v>4113</v>
      </c>
      <c r="B8533" s="345" t="s">
        <v>318</v>
      </c>
      <c r="C8533" s="346" t="s">
        <v>425</v>
      </c>
      <c r="D8533" s="347">
        <v>0</v>
      </c>
      <c r="E8533" s="503">
        <v>0</v>
      </c>
      <c r="F8533" s="499"/>
      <c r="G8533" s="347">
        <v>0</v>
      </c>
    </row>
    <row r="8534" spans="1:7" hidden="1" x14ac:dyDescent="0.25">
      <c r="A8534" s="345" t="s">
        <v>4114</v>
      </c>
      <c r="B8534" s="345" t="s">
        <v>427</v>
      </c>
      <c r="C8534" s="346" t="s">
        <v>428</v>
      </c>
      <c r="D8534" s="347">
        <v>0</v>
      </c>
      <c r="E8534" s="503">
        <v>3000</v>
      </c>
      <c r="F8534" s="499"/>
      <c r="G8534" s="347">
        <v>0</v>
      </c>
    </row>
    <row r="8535" spans="1:7" hidden="1" x14ac:dyDescent="0.25">
      <c r="A8535" s="342" t="s">
        <v>324</v>
      </c>
      <c r="B8535" s="342" t="s">
        <v>429</v>
      </c>
      <c r="C8535" s="343" t="s">
        <v>110</v>
      </c>
      <c r="D8535" s="344">
        <v>0</v>
      </c>
      <c r="E8535" s="502">
        <v>0</v>
      </c>
      <c r="F8535" s="499"/>
      <c r="G8535" s="344">
        <v>0</v>
      </c>
    </row>
    <row r="8536" spans="1:7" hidden="1" x14ac:dyDescent="0.25">
      <c r="A8536" s="345" t="s">
        <v>4115</v>
      </c>
      <c r="B8536" s="345" t="s">
        <v>302</v>
      </c>
      <c r="C8536" s="346" t="s">
        <v>99</v>
      </c>
      <c r="D8536" s="347">
        <v>0</v>
      </c>
      <c r="E8536" s="503">
        <v>0</v>
      </c>
      <c r="F8536" s="499"/>
      <c r="G8536" s="347">
        <v>0</v>
      </c>
    </row>
    <row r="8537" spans="1:7" hidden="1" x14ac:dyDescent="0.25">
      <c r="A8537" s="336" t="s">
        <v>352</v>
      </c>
      <c r="B8537" s="336" t="s">
        <v>710</v>
      </c>
      <c r="C8537" s="337" t="s">
        <v>711</v>
      </c>
      <c r="D8537" s="338">
        <v>21216</v>
      </c>
      <c r="E8537" s="498">
        <v>17717.099999999999</v>
      </c>
      <c r="F8537" s="499"/>
      <c r="G8537" s="338">
        <v>83.508201357466064</v>
      </c>
    </row>
    <row r="8538" spans="1:7" hidden="1" x14ac:dyDescent="0.25">
      <c r="A8538" s="339" t="s">
        <v>324</v>
      </c>
      <c r="B8538" s="339" t="s">
        <v>354</v>
      </c>
      <c r="C8538" s="340" t="s">
        <v>24</v>
      </c>
      <c r="D8538" s="341">
        <v>21216</v>
      </c>
      <c r="E8538" s="506">
        <v>17717.099999999999</v>
      </c>
      <c r="F8538" s="499"/>
      <c r="G8538" s="341">
        <v>83.508201357466064</v>
      </c>
    </row>
    <row r="8539" spans="1:7" hidden="1" x14ac:dyDescent="0.25">
      <c r="A8539" s="342" t="s">
        <v>324</v>
      </c>
      <c r="B8539" s="342" t="s">
        <v>366</v>
      </c>
      <c r="C8539" s="343" t="s">
        <v>38</v>
      </c>
      <c r="D8539" s="344">
        <v>21216</v>
      </c>
      <c r="E8539" s="502">
        <v>17717.099999999999</v>
      </c>
      <c r="F8539" s="499"/>
      <c r="G8539" s="344">
        <v>83.508201357466064</v>
      </c>
    </row>
    <row r="8540" spans="1:7" hidden="1" x14ac:dyDescent="0.25">
      <c r="A8540" s="342" t="s">
        <v>324</v>
      </c>
      <c r="B8540" s="342" t="s">
        <v>401</v>
      </c>
      <c r="C8540" s="343" t="s">
        <v>104</v>
      </c>
      <c r="D8540" s="344">
        <v>21216</v>
      </c>
      <c r="E8540" s="502">
        <v>17717.099999999999</v>
      </c>
      <c r="F8540" s="499"/>
      <c r="G8540" s="344">
        <v>83.508201357466064</v>
      </c>
    </row>
    <row r="8541" spans="1:7" hidden="1" x14ac:dyDescent="0.25">
      <c r="A8541" s="345" t="s">
        <v>4116</v>
      </c>
      <c r="B8541" s="345" t="s">
        <v>296</v>
      </c>
      <c r="C8541" s="346" t="s">
        <v>104</v>
      </c>
      <c r="D8541" s="347">
        <v>21216</v>
      </c>
      <c r="E8541" s="503">
        <v>17717.099999999999</v>
      </c>
      <c r="F8541" s="499"/>
      <c r="G8541" s="347">
        <v>83.508201357466064</v>
      </c>
    </row>
    <row r="8542" spans="1:7" hidden="1" x14ac:dyDescent="0.25">
      <c r="A8542" s="336" t="s">
        <v>352</v>
      </c>
      <c r="B8542" s="336" t="s">
        <v>773</v>
      </c>
      <c r="C8542" s="337" t="s">
        <v>774</v>
      </c>
      <c r="D8542" s="338">
        <v>31000</v>
      </c>
      <c r="E8542" s="498">
        <v>0</v>
      </c>
      <c r="F8542" s="499"/>
      <c r="G8542" s="338">
        <v>0</v>
      </c>
    </row>
    <row r="8543" spans="1:7" hidden="1" x14ac:dyDescent="0.25">
      <c r="A8543" s="339" t="s">
        <v>324</v>
      </c>
      <c r="B8543" s="339" t="s">
        <v>354</v>
      </c>
      <c r="C8543" s="340" t="s">
        <v>24</v>
      </c>
      <c r="D8543" s="341">
        <v>21000</v>
      </c>
      <c r="E8543" s="506">
        <v>0</v>
      </c>
      <c r="F8543" s="499"/>
      <c r="G8543" s="341">
        <v>0</v>
      </c>
    </row>
    <row r="8544" spans="1:7" hidden="1" x14ac:dyDescent="0.25">
      <c r="A8544" s="342" t="s">
        <v>324</v>
      </c>
      <c r="B8544" s="342" t="s">
        <v>366</v>
      </c>
      <c r="C8544" s="343" t="s">
        <v>38</v>
      </c>
      <c r="D8544" s="344">
        <v>21000</v>
      </c>
      <c r="E8544" s="502">
        <v>0</v>
      </c>
      <c r="F8544" s="499"/>
      <c r="G8544" s="344">
        <v>0</v>
      </c>
    </row>
    <row r="8545" spans="1:7" hidden="1" x14ac:dyDescent="0.25">
      <c r="A8545" s="342" t="s">
        <v>324</v>
      </c>
      <c r="B8545" s="342" t="s">
        <v>367</v>
      </c>
      <c r="C8545" s="343" t="s">
        <v>138</v>
      </c>
      <c r="D8545" s="344">
        <v>10000</v>
      </c>
      <c r="E8545" s="502">
        <v>0</v>
      </c>
      <c r="F8545" s="499"/>
      <c r="G8545" s="344">
        <v>0</v>
      </c>
    </row>
    <row r="8546" spans="1:7" hidden="1" x14ac:dyDescent="0.25">
      <c r="A8546" s="345" t="s">
        <v>4117</v>
      </c>
      <c r="B8546" s="345" t="s">
        <v>300</v>
      </c>
      <c r="C8546" s="346" t="s">
        <v>87</v>
      </c>
      <c r="D8546" s="347">
        <v>5000</v>
      </c>
      <c r="E8546" s="503">
        <v>0</v>
      </c>
      <c r="F8546" s="499"/>
      <c r="G8546" s="347">
        <v>0</v>
      </c>
    </row>
    <row r="8547" spans="1:7" hidden="1" x14ac:dyDescent="0.25">
      <c r="A8547" s="345" t="s">
        <v>4118</v>
      </c>
      <c r="B8547" s="345" t="s">
        <v>415</v>
      </c>
      <c r="C8547" s="346" t="s">
        <v>88</v>
      </c>
      <c r="D8547" s="347">
        <v>2000</v>
      </c>
      <c r="E8547" s="503">
        <v>0</v>
      </c>
      <c r="F8547" s="499"/>
      <c r="G8547" s="347">
        <v>0</v>
      </c>
    </row>
    <row r="8548" spans="1:7" hidden="1" x14ac:dyDescent="0.25">
      <c r="A8548" s="345" t="s">
        <v>4119</v>
      </c>
      <c r="B8548" s="345" t="s">
        <v>417</v>
      </c>
      <c r="C8548" s="346" t="s">
        <v>418</v>
      </c>
      <c r="D8548" s="347">
        <v>3000</v>
      </c>
      <c r="E8548" s="503">
        <v>0</v>
      </c>
      <c r="F8548" s="499"/>
      <c r="G8548" s="347">
        <v>0</v>
      </c>
    </row>
    <row r="8549" spans="1:7" hidden="1" x14ac:dyDescent="0.25">
      <c r="A8549" s="342" t="s">
        <v>324</v>
      </c>
      <c r="B8549" s="342" t="s">
        <v>419</v>
      </c>
      <c r="C8549" s="343" t="s">
        <v>108</v>
      </c>
      <c r="D8549" s="344">
        <v>6000</v>
      </c>
      <c r="E8549" s="502">
        <v>0</v>
      </c>
      <c r="F8549" s="499"/>
      <c r="G8549" s="344">
        <v>0</v>
      </c>
    </row>
    <row r="8550" spans="1:7" hidden="1" x14ac:dyDescent="0.25">
      <c r="A8550" s="345" t="s">
        <v>4120</v>
      </c>
      <c r="B8550" s="345" t="s">
        <v>316</v>
      </c>
      <c r="C8550" s="346" t="s">
        <v>421</v>
      </c>
      <c r="D8550" s="347">
        <v>1000</v>
      </c>
      <c r="E8550" s="503">
        <v>0</v>
      </c>
      <c r="F8550" s="499"/>
      <c r="G8550" s="347">
        <v>0</v>
      </c>
    </row>
    <row r="8551" spans="1:7" hidden="1" x14ac:dyDescent="0.25">
      <c r="A8551" s="345" t="s">
        <v>4121</v>
      </c>
      <c r="B8551" s="345" t="s">
        <v>318</v>
      </c>
      <c r="C8551" s="346" t="s">
        <v>425</v>
      </c>
      <c r="D8551" s="347">
        <v>5000</v>
      </c>
      <c r="E8551" s="503">
        <v>0</v>
      </c>
      <c r="F8551" s="499"/>
      <c r="G8551" s="347">
        <v>0</v>
      </c>
    </row>
    <row r="8552" spans="1:7" hidden="1" x14ac:dyDescent="0.25">
      <c r="A8552" s="342" t="s">
        <v>324</v>
      </c>
      <c r="B8552" s="342" t="s">
        <v>429</v>
      </c>
      <c r="C8552" s="343" t="s">
        <v>110</v>
      </c>
      <c r="D8552" s="344">
        <v>5000</v>
      </c>
      <c r="E8552" s="502">
        <v>0</v>
      </c>
      <c r="F8552" s="499"/>
      <c r="G8552" s="344">
        <v>0</v>
      </c>
    </row>
    <row r="8553" spans="1:7" hidden="1" x14ac:dyDescent="0.25">
      <c r="A8553" s="345" t="s">
        <v>4122</v>
      </c>
      <c r="B8553" s="345" t="s">
        <v>436</v>
      </c>
      <c r="C8553" s="346" t="s">
        <v>98</v>
      </c>
      <c r="D8553" s="347">
        <v>5000</v>
      </c>
      <c r="E8553" s="503">
        <v>0</v>
      </c>
      <c r="F8553" s="499"/>
      <c r="G8553" s="347">
        <v>0</v>
      </c>
    </row>
    <row r="8554" spans="1:7" hidden="1" x14ac:dyDescent="0.25">
      <c r="A8554" s="339" t="s">
        <v>324</v>
      </c>
      <c r="B8554" s="339" t="s">
        <v>1163</v>
      </c>
      <c r="C8554" s="340" t="s">
        <v>26</v>
      </c>
      <c r="D8554" s="341">
        <v>10000</v>
      </c>
      <c r="E8554" s="506">
        <v>0</v>
      </c>
      <c r="F8554" s="499"/>
      <c r="G8554" s="341">
        <v>0</v>
      </c>
    </row>
    <row r="8555" spans="1:7" hidden="1" x14ac:dyDescent="0.25">
      <c r="A8555" s="342" t="s">
        <v>324</v>
      </c>
      <c r="B8555" s="342" t="s">
        <v>1164</v>
      </c>
      <c r="C8555" s="343" t="s">
        <v>1165</v>
      </c>
      <c r="D8555" s="344">
        <v>10000</v>
      </c>
      <c r="E8555" s="502">
        <v>0</v>
      </c>
      <c r="F8555" s="499"/>
      <c r="G8555" s="344">
        <v>0</v>
      </c>
    </row>
    <row r="8556" spans="1:7" hidden="1" x14ac:dyDescent="0.25">
      <c r="A8556" s="342" t="s">
        <v>324</v>
      </c>
      <c r="B8556" s="342" t="s">
        <v>2576</v>
      </c>
      <c r="C8556" s="343" t="s">
        <v>171</v>
      </c>
      <c r="D8556" s="344">
        <v>10000</v>
      </c>
      <c r="E8556" s="502">
        <v>0</v>
      </c>
      <c r="F8556" s="499"/>
      <c r="G8556" s="344">
        <v>0</v>
      </c>
    </row>
    <row r="8557" spans="1:7" hidden="1" x14ac:dyDescent="0.25">
      <c r="A8557" s="345" t="s">
        <v>4123</v>
      </c>
      <c r="B8557" s="345" t="s">
        <v>2591</v>
      </c>
      <c r="C8557" s="346" t="s">
        <v>2592</v>
      </c>
      <c r="D8557" s="347">
        <v>10000</v>
      </c>
      <c r="E8557" s="503">
        <v>0</v>
      </c>
      <c r="F8557" s="499"/>
      <c r="G8557" s="347">
        <v>0</v>
      </c>
    </row>
    <row r="8558" spans="1:7" hidden="1" x14ac:dyDescent="0.25">
      <c r="A8558" s="336" t="s">
        <v>352</v>
      </c>
      <c r="B8558" s="336" t="s">
        <v>918</v>
      </c>
      <c r="C8558" s="337" t="s">
        <v>919</v>
      </c>
      <c r="D8558" s="338">
        <v>0</v>
      </c>
      <c r="E8558" s="498">
        <v>2983.55</v>
      </c>
      <c r="F8558" s="499"/>
      <c r="G8558" s="338">
        <v>0</v>
      </c>
    </row>
    <row r="8559" spans="1:7" hidden="1" x14ac:dyDescent="0.25">
      <c r="A8559" s="339" t="s">
        <v>324</v>
      </c>
      <c r="B8559" s="339" t="s">
        <v>354</v>
      </c>
      <c r="C8559" s="340" t="s">
        <v>24</v>
      </c>
      <c r="D8559" s="341">
        <v>0</v>
      </c>
      <c r="E8559" s="506">
        <v>2983.55</v>
      </c>
      <c r="F8559" s="499"/>
      <c r="G8559" s="341">
        <v>0</v>
      </c>
    </row>
    <row r="8560" spans="1:7" hidden="1" x14ac:dyDescent="0.25">
      <c r="A8560" s="342" t="s">
        <v>324</v>
      </c>
      <c r="B8560" s="342" t="s">
        <v>366</v>
      </c>
      <c r="C8560" s="343" t="s">
        <v>38</v>
      </c>
      <c r="D8560" s="344">
        <v>0</v>
      </c>
      <c r="E8560" s="502">
        <v>2983.55</v>
      </c>
      <c r="F8560" s="499"/>
      <c r="G8560" s="344">
        <v>0</v>
      </c>
    </row>
    <row r="8561" spans="1:7" hidden="1" x14ac:dyDescent="0.25">
      <c r="A8561" s="342" t="s">
        <v>324</v>
      </c>
      <c r="B8561" s="342" t="s">
        <v>419</v>
      </c>
      <c r="C8561" s="343" t="s">
        <v>108</v>
      </c>
      <c r="D8561" s="344">
        <v>0</v>
      </c>
      <c r="E8561" s="502">
        <v>2983.55</v>
      </c>
      <c r="F8561" s="499"/>
      <c r="G8561" s="344">
        <v>0</v>
      </c>
    </row>
    <row r="8562" spans="1:7" hidden="1" x14ac:dyDescent="0.25">
      <c r="A8562" s="345" t="s">
        <v>4124</v>
      </c>
      <c r="B8562" s="345" t="s">
        <v>427</v>
      </c>
      <c r="C8562" s="346" t="s">
        <v>428</v>
      </c>
      <c r="D8562" s="347">
        <v>0</v>
      </c>
      <c r="E8562" s="503">
        <v>2983.55</v>
      </c>
      <c r="F8562" s="499"/>
      <c r="G8562" s="347">
        <v>0</v>
      </c>
    </row>
    <row r="8563" spans="1:7" hidden="1" x14ac:dyDescent="0.25">
      <c r="A8563" s="336" t="s">
        <v>352</v>
      </c>
      <c r="B8563" s="336" t="s">
        <v>1056</v>
      </c>
      <c r="C8563" s="337" t="s">
        <v>1057</v>
      </c>
      <c r="D8563" s="338">
        <v>40000</v>
      </c>
      <c r="E8563" s="498">
        <v>19328.39</v>
      </c>
      <c r="F8563" s="499"/>
      <c r="G8563" s="338">
        <v>48.320974999999997</v>
      </c>
    </row>
    <row r="8564" spans="1:7" hidden="1" x14ac:dyDescent="0.25">
      <c r="A8564" s="339" t="s">
        <v>324</v>
      </c>
      <c r="B8564" s="339" t="s">
        <v>354</v>
      </c>
      <c r="C8564" s="340" t="s">
        <v>24</v>
      </c>
      <c r="D8564" s="341">
        <v>40000</v>
      </c>
      <c r="E8564" s="506">
        <v>19328.39</v>
      </c>
      <c r="F8564" s="499"/>
      <c r="G8564" s="341">
        <v>48.320974999999997</v>
      </c>
    </row>
    <row r="8565" spans="1:7" hidden="1" x14ac:dyDescent="0.25">
      <c r="A8565" s="342" t="s">
        <v>324</v>
      </c>
      <c r="B8565" s="342" t="s">
        <v>366</v>
      </c>
      <c r="C8565" s="343" t="s">
        <v>38</v>
      </c>
      <c r="D8565" s="344">
        <v>40000</v>
      </c>
      <c r="E8565" s="502">
        <v>19328.39</v>
      </c>
      <c r="F8565" s="499"/>
      <c r="G8565" s="344">
        <v>48.320974999999997</v>
      </c>
    </row>
    <row r="8566" spans="1:7" hidden="1" x14ac:dyDescent="0.25">
      <c r="A8566" s="342" t="s">
        <v>324</v>
      </c>
      <c r="B8566" s="342" t="s">
        <v>367</v>
      </c>
      <c r="C8566" s="343" t="s">
        <v>138</v>
      </c>
      <c r="D8566" s="344">
        <v>10000</v>
      </c>
      <c r="E8566" s="502">
        <v>400</v>
      </c>
      <c r="F8566" s="499"/>
      <c r="G8566" s="344">
        <v>4</v>
      </c>
    </row>
    <row r="8567" spans="1:7" hidden="1" x14ac:dyDescent="0.25">
      <c r="A8567" s="345" t="s">
        <v>4125</v>
      </c>
      <c r="B8567" s="345" t="s">
        <v>300</v>
      </c>
      <c r="C8567" s="346" t="s">
        <v>87</v>
      </c>
      <c r="D8567" s="347">
        <v>10000</v>
      </c>
      <c r="E8567" s="503">
        <v>400</v>
      </c>
      <c r="F8567" s="499"/>
      <c r="G8567" s="347">
        <v>4</v>
      </c>
    </row>
    <row r="8568" spans="1:7" hidden="1" x14ac:dyDescent="0.25">
      <c r="A8568" s="342" t="s">
        <v>324</v>
      </c>
      <c r="B8568" s="342" t="s">
        <v>419</v>
      </c>
      <c r="C8568" s="343" t="s">
        <v>108</v>
      </c>
      <c r="D8568" s="344">
        <v>5000</v>
      </c>
      <c r="E8568" s="502">
        <v>5955.6</v>
      </c>
      <c r="F8568" s="499"/>
      <c r="G8568" s="344">
        <v>119.11199999999999</v>
      </c>
    </row>
    <row r="8569" spans="1:7" hidden="1" x14ac:dyDescent="0.25">
      <c r="A8569" s="345" t="s">
        <v>4126</v>
      </c>
      <c r="B8569" s="345" t="s">
        <v>427</v>
      </c>
      <c r="C8569" s="346" t="s">
        <v>428</v>
      </c>
      <c r="D8569" s="347">
        <v>5000</v>
      </c>
      <c r="E8569" s="503">
        <v>5955.6</v>
      </c>
      <c r="F8569" s="499"/>
      <c r="G8569" s="347">
        <v>119.11199999999999</v>
      </c>
    </row>
    <row r="8570" spans="1:7" hidden="1" x14ac:dyDescent="0.25">
      <c r="A8570" s="342" t="s">
        <v>324</v>
      </c>
      <c r="B8570" s="342" t="s">
        <v>429</v>
      </c>
      <c r="C8570" s="343" t="s">
        <v>110</v>
      </c>
      <c r="D8570" s="344">
        <v>17500</v>
      </c>
      <c r="E8570" s="502">
        <v>3982.87</v>
      </c>
      <c r="F8570" s="499"/>
      <c r="G8570" s="344">
        <v>22.759257142857145</v>
      </c>
    </row>
    <row r="8571" spans="1:7" hidden="1" x14ac:dyDescent="0.25">
      <c r="A8571" s="345" t="s">
        <v>4127</v>
      </c>
      <c r="B8571" s="345" t="s">
        <v>436</v>
      </c>
      <c r="C8571" s="346" t="s">
        <v>98</v>
      </c>
      <c r="D8571" s="347">
        <v>7500</v>
      </c>
      <c r="E8571" s="503">
        <v>3632.87</v>
      </c>
      <c r="F8571" s="499"/>
      <c r="G8571" s="347">
        <v>48.438266666666664</v>
      </c>
    </row>
    <row r="8572" spans="1:7" hidden="1" x14ac:dyDescent="0.25">
      <c r="A8572" s="345" t="s">
        <v>4128</v>
      </c>
      <c r="B8572" s="345" t="s">
        <v>439</v>
      </c>
      <c r="C8572" s="346" t="s">
        <v>100</v>
      </c>
      <c r="D8572" s="347">
        <v>10000</v>
      </c>
      <c r="E8572" s="503">
        <v>350</v>
      </c>
      <c r="F8572" s="499"/>
      <c r="G8572" s="347">
        <v>3.5</v>
      </c>
    </row>
    <row r="8573" spans="1:7" hidden="1" x14ac:dyDescent="0.25">
      <c r="A8573" s="342" t="s">
        <v>324</v>
      </c>
      <c r="B8573" s="342" t="s">
        <v>401</v>
      </c>
      <c r="C8573" s="343" t="s">
        <v>104</v>
      </c>
      <c r="D8573" s="344">
        <v>7500</v>
      </c>
      <c r="E8573" s="502">
        <v>8989.92</v>
      </c>
      <c r="F8573" s="499"/>
      <c r="G8573" s="344">
        <v>119.8656</v>
      </c>
    </row>
    <row r="8574" spans="1:7" hidden="1" x14ac:dyDescent="0.25">
      <c r="A8574" s="345" t="s">
        <v>4129</v>
      </c>
      <c r="B8574" s="345" t="s">
        <v>296</v>
      </c>
      <c r="C8574" s="346" t="s">
        <v>104</v>
      </c>
      <c r="D8574" s="347">
        <v>7500</v>
      </c>
      <c r="E8574" s="503">
        <v>8989.92</v>
      </c>
      <c r="F8574" s="499"/>
      <c r="G8574" s="347">
        <v>119.8656</v>
      </c>
    </row>
    <row r="8575" spans="1:7" hidden="1" x14ac:dyDescent="0.25">
      <c r="A8575" s="333" t="s">
        <v>349</v>
      </c>
      <c r="B8575" s="333" t="s">
        <v>3497</v>
      </c>
      <c r="C8575" s="334" t="s">
        <v>3498</v>
      </c>
      <c r="D8575" s="335">
        <v>18326.97</v>
      </c>
      <c r="E8575" s="505">
        <v>4256.29</v>
      </c>
      <c r="F8575" s="499"/>
      <c r="G8575" s="335">
        <v>23.224188177314634</v>
      </c>
    </row>
    <row r="8576" spans="1:7" hidden="1" x14ac:dyDescent="0.25">
      <c r="A8576" s="336" t="s">
        <v>352</v>
      </c>
      <c r="B8576" s="336" t="s">
        <v>634</v>
      </c>
      <c r="C8576" s="337" t="s">
        <v>635</v>
      </c>
      <c r="D8576" s="338">
        <v>18326.97</v>
      </c>
      <c r="E8576" s="498">
        <v>4256.29</v>
      </c>
      <c r="F8576" s="499"/>
      <c r="G8576" s="338">
        <v>23.224188177314634</v>
      </c>
    </row>
    <row r="8577" spans="1:7" hidden="1" x14ac:dyDescent="0.25">
      <c r="A8577" s="339" t="s">
        <v>324</v>
      </c>
      <c r="B8577" s="339" t="s">
        <v>354</v>
      </c>
      <c r="C8577" s="340" t="s">
        <v>24</v>
      </c>
      <c r="D8577" s="341">
        <v>14100</v>
      </c>
      <c r="E8577" s="506">
        <v>4256.29</v>
      </c>
      <c r="F8577" s="499"/>
      <c r="G8577" s="341">
        <v>30.186453900709221</v>
      </c>
    </row>
    <row r="8578" spans="1:7" hidden="1" x14ac:dyDescent="0.25">
      <c r="A8578" s="342" t="s">
        <v>324</v>
      </c>
      <c r="B8578" s="342" t="s">
        <v>355</v>
      </c>
      <c r="C8578" s="343" t="s">
        <v>25</v>
      </c>
      <c r="D8578" s="344">
        <v>600</v>
      </c>
      <c r="E8578" s="502">
        <v>0</v>
      </c>
      <c r="F8578" s="499"/>
      <c r="G8578" s="344">
        <v>0</v>
      </c>
    </row>
    <row r="8579" spans="1:7" hidden="1" x14ac:dyDescent="0.25">
      <c r="A8579" s="342" t="s">
        <v>324</v>
      </c>
      <c r="B8579" s="342" t="s">
        <v>356</v>
      </c>
      <c r="C8579" s="343" t="s">
        <v>133</v>
      </c>
      <c r="D8579" s="344">
        <v>500</v>
      </c>
      <c r="E8579" s="502">
        <v>0</v>
      </c>
      <c r="F8579" s="499"/>
      <c r="G8579" s="344">
        <v>0</v>
      </c>
    </row>
    <row r="8580" spans="1:7" hidden="1" x14ac:dyDescent="0.25">
      <c r="A8580" s="345" t="s">
        <v>4130</v>
      </c>
      <c r="B8580" s="345" t="s">
        <v>297</v>
      </c>
      <c r="C8580" s="346" t="s">
        <v>134</v>
      </c>
      <c r="D8580" s="347">
        <v>500</v>
      </c>
      <c r="E8580" s="503">
        <v>0</v>
      </c>
      <c r="F8580" s="499"/>
      <c r="G8580" s="347">
        <v>0</v>
      </c>
    </row>
    <row r="8581" spans="1:7" hidden="1" x14ac:dyDescent="0.25">
      <c r="A8581" s="342" t="s">
        <v>324</v>
      </c>
      <c r="B8581" s="342" t="s">
        <v>363</v>
      </c>
      <c r="C8581" s="343" t="s">
        <v>136</v>
      </c>
      <c r="D8581" s="344">
        <v>100</v>
      </c>
      <c r="E8581" s="502">
        <v>0</v>
      </c>
      <c r="F8581" s="499"/>
      <c r="G8581" s="344">
        <v>0</v>
      </c>
    </row>
    <row r="8582" spans="1:7" hidden="1" x14ac:dyDescent="0.25">
      <c r="A8582" s="345" t="s">
        <v>4131</v>
      </c>
      <c r="B8582" s="345" t="s">
        <v>299</v>
      </c>
      <c r="C8582" s="346" t="s">
        <v>365</v>
      </c>
      <c r="D8582" s="347">
        <v>100</v>
      </c>
      <c r="E8582" s="503">
        <v>0</v>
      </c>
      <c r="F8582" s="499"/>
      <c r="G8582" s="347">
        <v>0</v>
      </c>
    </row>
    <row r="8583" spans="1:7" hidden="1" x14ac:dyDescent="0.25">
      <c r="A8583" s="342" t="s">
        <v>324</v>
      </c>
      <c r="B8583" s="342" t="s">
        <v>366</v>
      </c>
      <c r="C8583" s="343" t="s">
        <v>38</v>
      </c>
      <c r="D8583" s="344">
        <v>13500</v>
      </c>
      <c r="E8583" s="502">
        <v>4256.29</v>
      </c>
      <c r="F8583" s="499"/>
      <c r="G8583" s="344">
        <v>31.528074074074073</v>
      </c>
    </row>
    <row r="8584" spans="1:7" hidden="1" x14ac:dyDescent="0.25">
      <c r="A8584" s="342" t="s">
        <v>324</v>
      </c>
      <c r="B8584" s="342" t="s">
        <v>367</v>
      </c>
      <c r="C8584" s="343" t="s">
        <v>138</v>
      </c>
      <c r="D8584" s="344">
        <v>1500</v>
      </c>
      <c r="E8584" s="502">
        <v>454.61</v>
      </c>
      <c r="F8584" s="499"/>
      <c r="G8584" s="344">
        <v>30.307333333333332</v>
      </c>
    </row>
    <row r="8585" spans="1:7" hidden="1" x14ac:dyDescent="0.25">
      <c r="A8585" s="345" t="s">
        <v>4132</v>
      </c>
      <c r="B8585" s="345" t="s">
        <v>300</v>
      </c>
      <c r="C8585" s="346" t="s">
        <v>87</v>
      </c>
      <c r="D8585" s="347">
        <v>1000</v>
      </c>
      <c r="E8585" s="503">
        <v>454.61</v>
      </c>
      <c r="F8585" s="499"/>
      <c r="G8585" s="347">
        <v>45.460999999999999</v>
      </c>
    </row>
    <row r="8586" spans="1:7" hidden="1" x14ac:dyDescent="0.25">
      <c r="A8586" s="345" t="s">
        <v>4133</v>
      </c>
      <c r="B8586" s="345" t="s">
        <v>415</v>
      </c>
      <c r="C8586" s="346" t="s">
        <v>88</v>
      </c>
      <c r="D8586" s="347">
        <v>100</v>
      </c>
      <c r="E8586" s="503">
        <v>0</v>
      </c>
      <c r="F8586" s="499"/>
      <c r="G8586" s="347">
        <v>0</v>
      </c>
    </row>
    <row r="8587" spans="1:7" hidden="1" x14ac:dyDescent="0.25">
      <c r="A8587" s="345" t="s">
        <v>4134</v>
      </c>
      <c r="B8587" s="345" t="s">
        <v>417</v>
      </c>
      <c r="C8587" s="346" t="s">
        <v>418</v>
      </c>
      <c r="D8587" s="347">
        <v>400</v>
      </c>
      <c r="E8587" s="503">
        <v>0</v>
      </c>
      <c r="F8587" s="499"/>
      <c r="G8587" s="347">
        <v>0</v>
      </c>
    </row>
    <row r="8588" spans="1:7" hidden="1" x14ac:dyDescent="0.25">
      <c r="A8588" s="342" t="s">
        <v>324</v>
      </c>
      <c r="B8588" s="342" t="s">
        <v>419</v>
      </c>
      <c r="C8588" s="343" t="s">
        <v>108</v>
      </c>
      <c r="D8588" s="344">
        <v>9000</v>
      </c>
      <c r="E8588" s="502">
        <v>3350.36</v>
      </c>
      <c r="F8588" s="499"/>
      <c r="G8588" s="344">
        <v>37.226222222222219</v>
      </c>
    </row>
    <row r="8589" spans="1:7" hidden="1" x14ac:dyDescent="0.25">
      <c r="A8589" s="345" t="s">
        <v>4135</v>
      </c>
      <c r="B8589" s="345" t="s">
        <v>316</v>
      </c>
      <c r="C8589" s="346" t="s">
        <v>421</v>
      </c>
      <c r="D8589" s="347">
        <v>1000</v>
      </c>
      <c r="E8589" s="503">
        <v>1409.16</v>
      </c>
      <c r="F8589" s="499"/>
      <c r="G8589" s="347">
        <v>140.916</v>
      </c>
    </row>
    <row r="8590" spans="1:7" hidden="1" x14ac:dyDescent="0.25">
      <c r="A8590" s="345" t="s">
        <v>4136</v>
      </c>
      <c r="B8590" s="345" t="s">
        <v>317</v>
      </c>
      <c r="C8590" s="346" t="s">
        <v>193</v>
      </c>
      <c r="D8590" s="347">
        <v>1000</v>
      </c>
      <c r="E8590" s="503">
        <v>1897.35</v>
      </c>
      <c r="F8590" s="499"/>
      <c r="G8590" s="347">
        <v>189.73500000000001</v>
      </c>
    </row>
    <row r="8591" spans="1:7" hidden="1" x14ac:dyDescent="0.25">
      <c r="A8591" s="345" t="s">
        <v>4137</v>
      </c>
      <c r="B8591" s="345" t="s">
        <v>318</v>
      </c>
      <c r="C8591" s="346" t="s">
        <v>425</v>
      </c>
      <c r="D8591" s="347">
        <v>4000</v>
      </c>
      <c r="E8591" s="503">
        <v>0</v>
      </c>
      <c r="F8591" s="499"/>
      <c r="G8591" s="347">
        <v>0</v>
      </c>
    </row>
    <row r="8592" spans="1:7" hidden="1" x14ac:dyDescent="0.25">
      <c r="A8592" s="345" t="s">
        <v>4138</v>
      </c>
      <c r="B8592" s="345" t="s">
        <v>427</v>
      </c>
      <c r="C8592" s="346" t="s">
        <v>428</v>
      </c>
      <c r="D8592" s="347">
        <v>3000</v>
      </c>
      <c r="E8592" s="503">
        <v>43.85</v>
      </c>
      <c r="F8592" s="499"/>
      <c r="G8592" s="347">
        <v>1.4616666666666667</v>
      </c>
    </row>
    <row r="8593" spans="1:7" hidden="1" x14ac:dyDescent="0.25">
      <c r="A8593" s="342" t="s">
        <v>324</v>
      </c>
      <c r="B8593" s="342" t="s">
        <v>429</v>
      </c>
      <c r="C8593" s="343" t="s">
        <v>110</v>
      </c>
      <c r="D8593" s="344">
        <v>2000</v>
      </c>
      <c r="E8593" s="502">
        <v>451.32</v>
      </c>
      <c r="F8593" s="499"/>
      <c r="G8593" s="344">
        <v>22.565999999999999</v>
      </c>
    </row>
    <row r="8594" spans="1:7" hidden="1" x14ac:dyDescent="0.25">
      <c r="A8594" s="345" t="s">
        <v>4139</v>
      </c>
      <c r="B8594" s="345" t="s">
        <v>304</v>
      </c>
      <c r="C8594" s="346" t="s">
        <v>1083</v>
      </c>
      <c r="D8594" s="347">
        <v>500</v>
      </c>
      <c r="E8594" s="503">
        <v>0</v>
      </c>
      <c r="F8594" s="499"/>
      <c r="G8594" s="347">
        <v>0</v>
      </c>
    </row>
    <row r="8595" spans="1:7" hidden="1" x14ac:dyDescent="0.25">
      <c r="A8595" s="345" t="s">
        <v>4140</v>
      </c>
      <c r="B8595" s="345" t="s">
        <v>436</v>
      </c>
      <c r="C8595" s="346" t="s">
        <v>98</v>
      </c>
      <c r="D8595" s="347">
        <v>1500</v>
      </c>
      <c r="E8595" s="503">
        <v>451.32</v>
      </c>
      <c r="F8595" s="499"/>
      <c r="G8595" s="347">
        <v>30.088000000000001</v>
      </c>
    </row>
    <row r="8596" spans="1:7" hidden="1" x14ac:dyDescent="0.25">
      <c r="A8596" s="342" t="s">
        <v>324</v>
      </c>
      <c r="B8596" s="342" t="s">
        <v>401</v>
      </c>
      <c r="C8596" s="343" t="s">
        <v>104</v>
      </c>
      <c r="D8596" s="344">
        <v>1000</v>
      </c>
      <c r="E8596" s="502">
        <v>0</v>
      </c>
      <c r="F8596" s="499"/>
      <c r="G8596" s="344">
        <v>0</v>
      </c>
    </row>
    <row r="8597" spans="1:7" hidden="1" x14ac:dyDescent="0.25">
      <c r="A8597" s="345" t="s">
        <v>4141</v>
      </c>
      <c r="B8597" s="345" t="s">
        <v>296</v>
      </c>
      <c r="C8597" s="346" t="s">
        <v>104</v>
      </c>
      <c r="D8597" s="347">
        <v>1000</v>
      </c>
      <c r="E8597" s="503">
        <v>0</v>
      </c>
      <c r="F8597" s="499"/>
      <c r="G8597" s="347">
        <v>0</v>
      </c>
    </row>
    <row r="8598" spans="1:7" hidden="1" x14ac:dyDescent="0.25">
      <c r="A8598" s="339" t="s">
        <v>324</v>
      </c>
      <c r="B8598" s="339" t="s">
        <v>1163</v>
      </c>
      <c r="C8598" s="340" t="s">
        <v>26</v>
      </c>
      <c r="D8598" s="341">
        <v>4226.97</v>
      </c>
      <c r="E8598" s="506">
        <v>0</v>
      </c>
      <c r="F8598" s="499"/>
      <c r="G8598" s="341">
        <v>0</v>
      </c>
    </row>
    <row r="8599" spans="1:7" hidden="1" x14ac:dyDescent="0.25">
      <c r="A8599" s="342" t="s">
        <v>324</v>
      </c>
      <c r="B8599" s="342" t="s">
        <v>1164</v>
      </c>
      <c r="C8599" s="343" t="s">
        <v>1165</v>
      </c>
      <c r="D8599" s="344">
        <v>4226.97</v>
      </c>
      <c r="E8599" s="502">
        <v>0</v>
      </c>
      <c r="F8599" s="499"/>
      <c r="G8599" s="344">
        <v>0</v>
      </c>
    </row>
    <row r="8600" spans="1:7" hidden="1" x14ac:dyDescent="0.25">
      <c r="A8600" s="342" t="s">
        <v>324</v>
      </c>
      <c r="B8600" s="342" t="s">
        <v>2576</v>
      </c>
      <c r="C8600" s="343" t="s">
        <v>171</v>
      </c>
      <c r="D8600" s="344">
        <v>4226.97</v>
      </c>
      <c r="E8600" s="502">
        <v>0</v>
      </c>
      <c r="F8600" s="499"/>
      <c r="G8600" s="344">
        <v>0</v>
      </c>
    </row>
    <row r="8601" spans="1:7" hidden="1" x14ac:dyDescent="0.25">
      <c r="A8601" s="345" t="s">
        <v>4142</v>
      </c>
      <c r="B8601" s="345" t="s">
        <v>306</v>
      </c>
      <c r="C8601" s="346" t="s">
        <v>173</v>
      </c>
      <c r="D8601" s="347">
        <v>4226.97</v>
      </c>
      <c r="E8601" s="503">
        <v>0</v>
      </c>
      <c r="F8601" s="499"/>
      <c r="G8601" s="347">
        <v>0</v>
      </c>
    </row>
    <row r="8602" spans="1:7" hidden="1" x14ac:dyDescent="0.25">
      <c r="A8602" s="327" t="s">
        <v>1254</v>
      </c>
      <c r="B8602" s="327" t="s">
        <v>1762</v>
      </c>
      <c r="C8602" s="328" t="s">
        <v>122</v>
      </c>
      <c r="D8602" s="329">
        <v>10000</v>
      </c>
      <c r="E8602" s="507">
        <v>0</v>
      </c>
      <c r="F8602" s="499"/>
      <c r="G8602" s="329">
        <v>0</v>
      </c>
    </row>
    <row r="8603" spans="1:7" hidden="1" x14ac:dyDescent="0.25">
      <c r="A8603" s="330" t="s">
        <v>349</v>
      </c>
      <c r="B8603" s="330" t="s">
        <v>385</v>
      </c>
      <c r="C8603" s="331" t="s">
        <v>386</v>
      </c>
      <c r="D8603" s="332">
        <v>10000</v>
      </c>
      <c r="E8603" s="504">
        <v>0</v>
      </c>
      <c r="F8603" s="499"/>
      <c r="G8603" s="332">
        <v>0</v>
      </c>
    </row>
    <row r="8604" spans="1:7" hidden="1" x14ac:dyDescent="0.25">
      <c r="A8604" s="333" t="s">
        <v>349</v>
      </c>
      <c r="B8604" s="333" t="s">
        <v>65</v>
      </c>
      <c r="C8604" s="334" t="s">
        <v>3270</v>
      </c>
      <c r="D8604" s="335">
        <v>10000</v>
      </c>
      <c r="E8604" s="505">
        <v>0</v>
      </c>
      <c r="F8604" s="499"/>
      <c r="G8604" s="335">
        <v>0</v>
      </c>
    </row>
    <row r="8605" spans="1:7" hidden="1" x14ac:dyDescent="0.25">
      <c r="A8605" s="336" t="s">
        <v>352</v>
      </c>
      <c r="B8605" s="336" t="s">
        <v>541</v>
      </c>
      <c r="C8605" s="337" t="s">
        <v>542</v>
      </c>
      <c r="D8605" s="338">
        <v>10000</v>
      </c>
      <c r="E8605" s="498">
        <v>0</v>
      </c>
      <c r="F8605" s="499"/>
      <c r="G8605" s="338">
        <v>0</v>
      </c>
    </row>
    <row r="8606" spans="1:7" hidden="1" x14ac:dyDescent="0.25">
      <c r="A8606" s="339" t="s">
        <v>324</v>
      </c>
      <c r="B8606" s="339" t="s">
        <v>354</v>
      </c>
      <c r="C8606" s="340" t="s">
        <v>24</v>
      </c>
      <c r="D8606" s="341">
        <v>10000</v>
      </c>
      <c r="E8606" s="506">
        <v>0</v>
      </c>
      <c r="F8606" s="499"/>
      <c r="G8606" s="341">
        <v>0</v>
      </c>
    </row>
    <row r="8607" spans="1:7" hidden="1" x14ac:dyDescent="0.25">
      <c r="A8607" s="342" t="s">
        <v>324</v>
      </c>
      <c r="B8607" s="342" t="s">
        <v>366</v>
      </c>
      <c r="C8607" s="343" t="s">
        <v>38</v>
      </c>
      <c r="D8607" s="344">
        <v>10000</v>
      </c>
      <c r="E8607" s="502">
        <v>0</v>
      </c>
      <c r="F8607" s="499"/>
      <c r="G8607" s="344">
        <v>0</v>
      </c>
    </row>
    <row r="8608" spans="1:7" hidden="1" x14ac:dyDescent="0.25">
      <c r="A8608" s="342" t="s">
        <v>324</v>
      </c>
      <c r="B8608" s="342" t="s">
        <v>401</v>
      </c>
      <c r="C8608" s="343" t="s">
        <v>104</v>
      </c>
      <c r="D8608" s="344">
        <v>10000</v>
      </c>
      <c r="E8608" s="502">
        <v>0</v>
      </c>
      <c r="F8608" s="499"/>
      <c r="G8608" s="344">
        <v>0</v>
      </c>
    </row>
    <row r="8609" spans="1:7" hidden="1" x14ac:dyDescent="0.25">
      <c r="A8609" s="345" t="s">
        <v>4143</v>
      </c>
      <c r="B8609" s="345" t="s">
        <v>296</v>
      </c>
      <c r="C8609" s="346" t="s">
        <v>104</v>
      </c>
      <c r="D8609" s="347">
        <v>10000</v>
      </c>
      <c r="E8609" s="503">
        <v>0</v>
      </c>
      <c r="F8609" s="499"/>
      <c r="G8609" s="347">
        <v>0</v>
      </c>
    </row>
    <row r="8610" spans="1:7" hidden="1" x14ac:dyDescent="0.25">
      <c r="A8610" s="327" t="s">
        <v>1254</v>
      </c>
      <c r="B8610" s="327" t="s">
        <v>1768</v>
      </c>
      <c r="C8610" s="328" t="s">
        <v>199</v>
      </c>
      <c r="D8610" s="329">
        <v>8569868</v>
      </c>
      <c r="E8610" s="507">
        <v>7510462.5</v>
      </c>
      <c r="F8610" s="499"/>
      <c r="G8610" s="329">
        <v>87.638018461894632</v>
      </c>
    </row>
    <row r="8611" spans="1:7" hidden="1" x14ac:dyDescent="0.25">
      <c r="A8611" s="330" t="s">
        <v>349</v>
      </c>
      <c r="B8611" s="330" t="s">
        <v>377</v>
      </c>
      <c r="C8611" s="331" t="s">
        <v>378</v>
      </c>
      <c r="D8611" s="332">
        <v>1787529</v>
      </c>
      <c r="E8611" s="504">
        <v>1998469.5</v>
      </c>
      <c r="F8611" s="499"/>
      <c r="G8611" s="332">
        <v>111.8006756813456</v>
      </c>
    </row>
    <row r="8612" spans="1:7" hidden="1" x14ac:dyDescent="0.25">
      <c r="A8612" s="333" t="s">
        <v>349</v>
      </c>
      <c r="B8612" s="333" t="s">
        <v>3113</v>
      </c>
      <c r="C8612" s="334" t="s">
        <v>3114</v>
      </c>
      <c r="D8612" s="335">
        <v>42000</v>
      </c>
      <c r="E8612" s="505">
        <v>13840.12</v>
      </c>
      <c r="F8612" s="499"/>
      <c r="G8612" s="335">
        <v>32.952666666666666</v>
      </c>
    </row>
    <row r="8613" spans="1:7" hidden="1" x14ac:dyDescent="0.25">
      <c r="A8613" s="336" t="s">
        <v>352</v>
      </c>
      <c r="B8613" s="336" t="s">
        <v>541</v>
      </c>
      <c r="C8613" s="337" t="s">
        <v>542</v>
      </c>
      <c r="D8613" s="338">
        <v>0</v>
      </c>
      <c r="E8613" s="498">
        <v>0</v>
      </c>
      <c r="F8613" s="499"/>
      <c r="G8613" s="338">
        <v>0</v>
      </c>
    </row>
    <row r="8614" spans="1:7" hidden="1" x14ac:dyDescent="0.25">
      <c r="A8614" s="339" t="s">
        <v>324</v>
      </c>
      <c r="B8614" s="339" t="s">
        <v>354</v>
      </c>
      <c r="C8614" s="340" t="s">
        <v>24</v>
      </c>
      <c r="D8614" s="341">
        <v>0</v>
      </c>
      <c r="E8614" s="506">
        <v>0</v>
      </c>
      <c r="F8614" s="499"/>
      <c r="G8614" s="341">
        <v>0</v>
      </c>
    </row>
    <row r="8615" spans="1:7" hidden="1" x14ac:dyDescent="0.25">
      <c r="A8615" s="342" t="s">
        <v>324</v>
      </c>
      <c r="B8615" s="342" t="s">
        <v>366</v>
      </c>
      <c r="C8615" s="343" t="s">
        <v>38</v>
      </c>
      <c r="D8615" s="344">
        <v>0</v>
      </c>
      <c r="E8615" s="502">
        <v>0</v>
      </c>
      <c r="F8615" s="499"/>
      <c r="G8615" s="344">
        <v>0</v>
      </c>
    </row>
    <row r="8616" spans="1:7" hidden="1" x14ac:dyDescent="0.25">
      <c r="A8616" s="342" t="s">
        <v>324</v>
      </c>
      <c r="B8616" s="342" t="s">
        <v>419</v>
      </c>
      <c r="C8616" s="343" t="s">
        <v>108</v>
      </c>
      <c r="D8616" s="344">
        <v>0</v>
      </c>
      <c r="E8616" s="502">
        <v>0</v>
      </c>
      <c r="F8616" s="499"/>
      <c r="G8616" s="344">
        <v>0</v>
      </c>
    </row>
    <row r="8617" spans="1:7" hidden="1" x14ac:dyDescent="0.25">
      <c r="A8617" s="345" t="s">
        <v>4144</v>
      </c>
      <c r="B8617" s="345" t="s">
        <v>317</v>
      </c>
      <c r="C8617" s="346" t="s">
        <v>193</v>
      </c>
      <c r="D8617" s="347">
        <v>0</v>
      </c>
      <c r="E8617" s="503">
        <v>0</v>
      </c>
      <c r="F8617" s="499"/>
      <c r="G8617" s="347">
        <v>0</v>
      </c>
    </row>
    <row r="8618" spans="1:7" hidden="1" x14ac:dyDescent="0.25">
      <c r="A8618" s="336" t="s">
        <v>352</v>
      </c>
      <c r="B8618" s="336" t="s">
        <v>634</v>
      </c>
      <c r="C8618" s="337" t="s">
        <v>635</v>
      </c>
      <c r="D8618" s="338">
        <v>7000</v>
      </c>
      <c r="E8618" s="498">
        <v>7000</v>
      </c>
      <c r="F8618" s="499"/>
      <c r="G8618" s="338">
        <v>100</v>
      </c>
    </row>
    <row r="8619" spans="1:7" hidden="1" x14ac:dyDescent="0.25">
      <c r="A8619" s="339" t="s">
        <v>324</v>
      </c>
      <c r="B8619" s="339" t="s">
        <v>354</v>
      </c>
      <c r="C8619" s="340" t="s">
        <v>24</v>
      </c>
      <c r="D8619" s="341">
        <v>7000</v>
      </c>
      <c r="E8619" s="506">
        <v>7000</v>
      </c>
      <c r="F8619" s="499"/>
      <c r="G8619" s="341">
        <v>100</v>
      </c>
    </row>
    <row r="8620" spans="1:7" hidden="1" x14ac:dyDescent="0.25">
      <c r="A8620" s="342" t="s">
        <v>324</v>
      </c>
      <c r="B8620" s="342" t="s">
        <v>366</v>
      </c>
      <c r="C8620" s="343" t="s">
        <v>38</v>
      </c>
      <c r="D8620" s="344">
        <v>7000</v>
      </c>
      <c r="E8620" s="502">
        <v>7000</v>
      </c>
      <c r="F8620" s="499"/>
      <c r="G8620" s="344">
        <v>100</v>
      </c>
    </row>
    <row r="8621" spans="1:7" hidden="1" x14ac:dyDescent="0.25">
      <c r="A8621" s="342" t="s">
        <v>324</v>
      </c>
      <c r="B8621" s="342" t="s">
        <v>419</v>
      </c>
      <c r="C8621" s="343" t="s">
        <v>108</v>
      </c>
      <c r="D8621" s="344">
        <v>7000</v>
      </c>
      <c r="E8621" s="502">
        <v>7000</v>
      </c>
      <c r="F8621" s="499"/>
      <c r="G8621" s="344">
        <v>100</v>
      </c>
    </row>
    <row r="8622" spans="1:7" hidden="1" x14ac:dyDescent="0.25">
      <c r="A8622" s="345" t="s">
        <v>4145</v>
      </c>
      <c r="B8622" s="345" t="s">
        <v>316</v>
      </c>
      <c r="C8622" s="346" t="s">
        <v>421</v>
      </c>
      <c r="D8622" s="347">
        <v>7000</v>
      </c>
      <c r="E8622" s="503">
        <v>7000</v>
      </c>
      <c r="F8622" s="499"/>
      <c r="G8622" s="347">
        <v>100</v>
      </c>
    </row>
    <row r="8623" spans="1:7" hidden="1" x14ac:dyDescent="0.25">
      <c r="A8623" s="336" t="s">
        <v>352</v>
      </c>
      <c r="B8623" s="336" t="s">
        <v>795</v>
      </c>
      <c r="C8623" s="337" t="s">
        <v>796</v>
      </c>
      <c r="D8623" s="338">
        <v>35000</v>
      </c>
      <c r="E8623" s="498">
        <v>6840.12</v>
      </c>
      <c r="F8623" s="499"/>
      <c r="G8623" s="338">
        <v>19.543199999999999</v>
      </c>
    </row>
    <row r="8624" spans="1:7" hidden="1" x14ac:dyDescent="0.25">
      <c r="A8624" s="339" t="s">
        <v>324</v>
      </c>
      <c r="B8624" s="339" t="s">
        <v>354</v>
      </c>
      <c r="C8624" s="340" t="s">
        <v>24</v>
      </c>
      <c r="D8624" s="341">
        <v>35000</v>
      </c>
      <c r="E8624" s="506">
        <v>6840.12</v>
      </c>
      <c r="F8624" s="499"/>
      <c r="G8624" s="341">
        <v>19.543199999999999</v>
      </c>
    </row>
    <row r="8625" spans="1:7" hidden="1" x14ac:dyDescent="0.25">
      <c r="A8625" s="342" t="s">
        <v>324</v>
      </c>
      <c r="B8625" s="342" t="s">
        <v>366</v>
      </c>
      <c r="C8625" s="343" t="s">
        <v>38</v>
      </c>
      <c r="D8625" s="344">
        <v>35000</v>
      </c>
      <c r="E8625" s="502">
        <v>6840.12</v>
      </c>
      <c r="F8625" s="499"/>
      <c r="G8625" s="344">
        <v>19.543199999999999</v>
      </c>
    </row>
    <row r="8626" spans="1:7" hidden="1" x14ac:dyDescent="0.25">
      <c r="A8626" s="342" t="s">
        <v>324</v>
      </c>
      <c r="B8626" s="342" t="s">
        <v>419</v>
      </c>
      <c r="C8626" s="343" t="s">
        <v>108</v>
      </c>
      <c r="D8626" s="344">
        <v>15000</v>
      </c>
      <c r="E8626" s="502">
        <v>0</v>
      </c>
      <c r="F8626" s="499"/>
      <c r="G8626" s="344">
        <v>0</v>
      </c>
    </row>
    <row r="8627" spans="1:7" hidden="1" x14ac:dyDescent="0.25">
      <c r="A8627" s="345" t="s">
        <v>4146</v>
      </c>
      <c r="B8627" s="345" t="s">
        <v>317</v>
      </c>
      <c r="C8627" s="346" t="s">
        <v>193</v>
      </c>
      <c r="D8627" s="347">
        <v>15000</v>
      </c>
      <c r="E8627" s="503">
        <v>0</v>
      </c>
      <c r="F8627" s="499"/>
      <c r="G8627" s="347">
        <v>0</v>
      </c>
    </row>
    <row r="8628" spans="1:7" hidden="1" x14ac:dyDescent="0.25">
      <c r="A8628" s="342" t="s">
        <v>324</v>
      </c>
      <c r="B8628" s="342" t="s">
        <v>401</v>
      </c>
      <c r="C8628" s="343" t="s">
        <v>104</v>
      </c>
      <c r="D8628" s="344">
        <v>20000</v>
      </c>
      <c r="E8628" s="502">
        <v>6840.12</v>
      </c>
      <c r="F8628" s="499"/>
      <c r="G8628" s="344">
        <v>34.200600000000001</v>
      </c>
    </row>
    <row r="8629" spans="1:7" hidden="1" x14ac:dyDescent="0.25">
      <c r="A8629" s="345" t="s">
        <v>4147</v>
      </c>
      <c r="B8629" s="345" t="s">
        <v>296</v>
      </c>
      <c r="C8629" s="346" t="s">
        <v>104</v>
      </c>
      <c r="D8629" s="347">
        <v>20000</v>
      </c>
      <c r="E8629" s="503">
        <v>6840.12</v>
      </c>
      <c r="F8629" s="499"/>
      <c r="G8629" s="347">
        <v>34.200600000000001</v>
      </c>
    </row>
    <row r="8630" spans="1:7" hidden="1" x14ac:dyDescent="0.25">
      <c r="A8630" s="336" t="s">
        <v>352</v>
      </c>
      <c r="B8630" s="336" t="s">
        <v>1056</v>
      </c>
      <c r="C8630" s="337" t="s">
        <v>1057</v>
      </c>
      <c r="D8630" s="338">
        <v>0</v>
      </c>
      <c r="E8630" s="498">
        <v>0</v>
      </c>
      <c r="F8630" s="499"/>
      <c r="G8630" s="338">
        <v>0</v>
      </c>
    </row>
    <row r="8631" spans="1:7" hidden="1" x14ac:dyDescent="0.25">
      <c r="A8631" s="339" t="s">
        <v>324</v>
      </c>
      <c r="B8631" s="339" t="s">
        <v>354</v>
      </c>
      <c r="C8631" s="340" t="s">
        <v>24</v>
      </c>
      <c r="D8631" s="341">
        <v>0</v>
      </c>
      <c r="E8631" s="506">
        <v>0</v>
      </c>
      <c r="F8631" s="499"/>
      <c r="G8631" s="341">
        <v>0</v>
      </c>
    </row>
    <row r="8632" spans="1:7" hidden="1" x14ac:dyDescent="0.25">
      <c r="A8632" s="342" t="s">
        <v>324</v>
      </c>
      <c r="B8632" s="342" t="s">
        <v>366</v>
      </c>
      <c r="C8632" s="343" t="s">
        <v>38</v>
      </c>
      <c r="D8632" s="344">
        <v>0</v>
      </c>
      <c r="E8632" s="502">
        <v>0</v>
      </c>
      <c r="F8632" s="499"/>
      <c r="G8632" s="344">
        <v>0</v>
      </c>
    </row>
    <row r="8633" spans="1:7" hidden="1" x14ac:dyDescent="0.25">
      <c r="A8633" s="342" t="s">
        <v>324</v>
      </c>
      <c r="B8633" s="342" t="s">
        <v>419</v>
      </c>
      <c r="C8633" s="343" t="s">
        <v>108</v>
      </c>
      <c r="D8633" s="344">
        <v>0</v>
      </c>
      <c r="E8633" s="502">
        <v>0</v>
      </c>
      <c r="F8633" s="499"/>
      <c r="G8633" s="344">
        <v>0</v>
      </c>
    </row>
    <row r="8634" spans="1:7" hidden="1" x14ac:dyDescent="0.25">
      <c r="A8634" s="345" t="s">
        <v>4148</v>
      </c>
      <c r="B8634" s="345" t="s">
        <v>317</v>
      </c>
      <c r="C8634" s="346" t="s">
        <v>193</v>
      </c>
      <c r="D8634" s="347">
        <v>0</v>
      </c>
      <c r="E8634" s="503">
        <v>0</v>
      </c>
      <c r="F8634" s="499"/>
      <c r="G8634" s="347">
        <v>0</v>
      </c>
    </row>
    <row r="8635" spans="1:7" hidden="1" x14ac:dyDescent="0.25">
      <c r="A8635" s="333" t="s">
        <v>349</v>
      </c>
      <c r="B8635" s="333" t="s">
        <v>271</v>
      </c>
      <c r="C8635" s="334" t="s">
        <v>3128</v>
      </c>
      <c r="D8635" s="335">
        <v>1745529</v>
      </c>
      <c r="E8635" s="505">
        <v>1984629.38</v>
      </c>
      <c r="F8635" s="499"/>
      <c r="G8635" s="335">
        <v>113.6978749708541</v>
      </c>
    </row>
    <row r="8636" spans="1:7" hidden="1" x14ac:dyDescent="0.25">
      <c r="A8636" s="336" t="s">
        <v>352</v>
      </c>
      <c r="B8636" s="336" t="s">
        <v>452</v>
      </c>
      <c r="C8636" s="337" t="s">
        <v>453</v>
      </c>
      <c r="D8636" s="338">
        <v>142280</v>
      </c>
      <c r="E8636" s="498">
        <v>120463.03</v>
      </c>
      <c r="F8636" s="499"/>
      <c r="G8636" s="338">
        <v>84.666172336238404</v>
      </c>
    </row>
    <row r="8637" spans="1:7" hidden="1" x14ac:dyDescent="0.25">
      <c r="A8637" s="339" t="s">
        <v>324</v>
      </c>
      <c r="B8637" s="339" t="s">
        <v>354</v>
      </c>
      <c r="C8637" s="340" t="s">
        <v>24</v>
      </c>
      <c r="D8637" s="341">
        <v>142280</v>
      </c>
      <c r="E8637" s="506">
        <v>120463.03</v>
      </c>
      <c r="F8637" s="499"/>
      <c r="G8637" s="341">
        <v>84.666172336238404</v>
      </c>
    </row>
    <row r="8638" spans="1:7" hidden="1" x14ac:dyDescent="0.25">
      <c r="A8638" s="342" t="s">
        <v>324</v>
      </c>
      <c r="B8638" s="342" t="s">
        <v>355</v>
      </c>
      <c r="C8638" s="343" t="s">
        <v>25</v>
      </c>
      <c r="D8638" s="344">
        <v>139760</v>
      </c>
      <c r="E8638" s="502">
        <v>118952.39</v>
      </c>
      <c r="F8638" s="499"/>
      <c r="G8638" s="344">
        <v>85.111898969662278</v>
      </c>
    </row>
    <row r="8639" spans="1:7" hidden="1" x14ac:dyDescent="0.25">
      <c r="A8639" s="342" t="s">
        <v>324</v>
      </c>
      <c r="B8639" s="342" t="s">
        <v>356</v>
      </c>
      <c r="C8639" s="343" t="s">
        <v>133</v>
      </c>
      <c r="D8639" s="344">
        <v>120680</v>
      </c>
      <c r="E8639" s="502">
        <v>99800.8</v>
      </c>
      <c r="F8639" s="499"/>
      <c r="G8639" s="344">
        <v>82.698707325157443</v>
      </c>
    </row>
    <row r="8640" spans="1:7" hidden="1" x14ac:dyDescent="0.25">
      <c r="A8640" s="345" t="s">
        <v>4149</v>
      </c>
      <c r="B8640" s="345" t="s">
        <v>297</v>
      </c>
      <c r="C8640" s="346" t="s">
        <v>134</v>
      </c>
      <c r="D8640" s="347">
        <v>115680</v>
      </c>
      <c r="E8640" s="503">
        <v>99800.8</v>
      </c>
      <c r="F8640" s="499"/>
      <c r="G8640" s="347">
        <v>86.2731673582296</v>
      </c>
    </row>
    <row r="8641" spans="1:7" hidden="1" x14ac:dyDescent="0.25">
      <c r="A8641" s="345" t="s">
        <v>4150</v>
      </c>
      <c r="B8641" s="345" t="s">
        <v>359</v>
      </c>
      <c r="C8641" s="346" t="s">
        <v>182</v>
      </c>
      <c r="D8641" s="347">
        <v>3800</v>
      </c>
      <c r="E8641" s="503">
        <v>0</v>
      </c>
      <c r="F8641" s="499"/>
      <c r="G8641" s="347">
        <v>0</v>
      </c>
    </row>
    <row r="8642" spans="1:7" hidden="1" x14ac:dyDescent="0.25">
      <c r="A8642" s="345" t="s">
        <v>4151</v>
      </c>
      <c r="B8642" s="345" t="s">
        <v>3544</v>
      </c>
      <c r="C8642" s="346" t="s">
        <v>183</v>
      </c>
      <c r="D8642" s="347">
        <v>1200</v>
      </c>
      <c r="E8642" s="503">
        <v>0</v>
      </c>
      <c r="F8642" s="499"/>
      <c r="G8642" s="347">
        <v>0</v>
      </c>
    </row>
    <row r="8643" spans="1:7" hidden="1" x14ac:dyDescent="0.25">
      <c r="A8643" s="342" t="s">
        <v>324</v>
      </c>
      <c r="B8643" s="342" t="s">
        <v>363</v>
      </c>
      <c r="C8643" s="343" t="s">
        <v>136</v>
      </c>
      <c r="D8643" s="344">
        <v>19080</v>
      </c>
      <c r="E8643" s="502">
        <v>19151.59</v>
      </c>
      <c r="F8643" s="499"/>
      <c r="G8643" s="344">
        <v>100.37520964360587</v>
      </c>
    </row>
    <row r="8644" spans="1:7" hidden="1" x14ac:dyDescent="0.25">
      <c r="A8644" s="345" t="s">
        <v>4152</v>
      </c>
      <c r="B8644" s="345" t="s">
        <v>299</v>
      </c>
      <c r="C8644" s="346" t="s">
        <v>365</v>
      </c>
      <c r="D8644" s="347">
        <v>19080</v>
      </c>
      <c r="E8644" s="503">
        <v>19151.59</v>
      </c>
      <c r="F8644" s="499"/>
      <c r="G8644" s="347">
        <v>100.37520964360587</v>
      </c>
    </row>
    <row r="8645" spans="1:7" hidden="1" x14ac:dyDescent="0.25">
      <c r="A8645" s="342" t="s">
        <v>324</v>
      </c>
      <c r="B8645" s="342" t="s">
        <v>366</v>
      </c>
      <c r="C8645" s="343" t="s">
        <v>38</v>
      </c>
      <c r="D8645" s="344">
        <v>2520</v>
      </c>
      <c r="E8645" s="502">
        <v>1510.64</v>
      </c>
      <c r="F8645" s="499"/>
      <c r="G8645" s="344">
        <v>59.946031746031743</v>
      </c>
    </row>
    <row r="8646" spans="1:7" hidden="1" x14ac:dyDescent="0.25">
      <c r="A8646" s="342" t="s">
        <v>324</v>
      </c>
      <c r="B8646" s="342" t="s">
        <v>367</v>
      </c>
      <c r="C8646" s="343" t="s">
        <v>138</v>
      </c>
      <c r="D8646" s="344">
        <v>2520</v>
      </c>
      <c r="E8646" s="502">
        <v>1510.64</v>
      </c>
      <c r="F8646" s="499"/>
      <c r="G8646" s="344">
        <v>59.946031746031743</v>
      </c>
    </row>
    <row r="8647" spans="1:7" hidden="1" x14ac:dyDescent="0.25">
      <c r="A8647" s="345" t="s">
        <v>4153</v>
      </c>
      <c r="B8647" s="345" t="s">
        <v>301</v>
      </c>
      <c r="C8647" s="346" t="s">
        <v>371</v>
      </c>
      <c r="D8647" s="347">
        <v>2520</v>
      </c>
      <c r="E8647" s="503">
        <v>1510.64</v>
      </c>
      <c r="F8647" s="499"/>
      <c r="G8647" s="347">
        <v>59.946031746031743</v>
      </c>
    </row>
    <row r="8648" spans="1:7" hidden="1" x14ac:dyDescent="0.25">
      <c r="A8648" s="336" t="s">
        <v>352</v>
      </c>
      <c r="B8648" s="336" t="s">
        <v>541</v>
      </c>
      <c r="C8648" s="337" t="s">
        <v>542</v>
      </c>
      <c r="D8648" s="338">
        <v>325000</v>
      </c>
      <c r="E8648" s="498">
        <v>321953.98</v>
      </c>
      <c r="F8648" s="499"/>
      <c r="G8648" s="338">
        <v>99.062763076923076</v>
      </c>
    </row>
    <row r="8649" spans="1:7" hidden="1" x14ac:dyDescent="0.25">
      <c r="A8649" s="339" t="s">
        <v>324</v>
      </c>
      <c r="B8649" s="339" t="s">
        <v>354</v>
      </c>
      <c r="C8649" s="340" t="s">
        <v>24</v>
      </c>
      <c r="D8649" s="341">
        <v>325000</v>
      </c>
      <c r="E8649" s="506">
        <v>321953.98</v>
      </c>
      <c r="F8649" s="499"/>
      <c r="G8649" s="341">
        <v>99.062763076923076</v>
      </c>
    </row>
    <row r="8650" spans="1:7" hidden="1" x14ac:dyDescent="0.25">
      <c r="A8650" s="342" t="s">
        <v>324</v>
      </c>
      <c r="B8650" s="342" t="s">
        <v>366</v>
      </c>
      <c r="C8650" s="343" t="s">
        <v>38</v>
      </c>
      <c r="D8650" s="344">
        <v>325000</v>
      </c>
      <c r="E8650" s="502">
        <v>321953.98</v>
      </c>
      <c r="F8650" s="499"/>
      <c r="G8650" s="344">
        <v>99.062763076923076</v>
      </c>
    </row>
    <row r="8651" spans="1:7" hidden="1" x14ac:dyDescent="0.25">
      <c r="A8651" s="342" t="s">
        <v>324</v>
      </c>
      <c r="B8651" s="342" t="s">
        <v>419</v>
      </c>
      <c r="C8651" s="343" t="s">
        <v>108</v>
      </c>
      <c r="D8651" s="344">
        <v>315000</v>
      </c>
      <c r="E8651" s="502">
        <v>316576.11</v>
      </c>
      <c r="F8651" s="499"/>
      <c r="G8651" s="344">
        <v>100.50035238095238</v>
      </c>
    </row>
    <row r="8652" spans="1:7" hidden="1" x14ac:dyDescent="0.25">
      <c r="A8652" s="345" t="s">
        <v>4154</v>
      </c>
      <c r="B8652" s="345" t="s">
        <v>316</v>
      </c>
      <c r="C8652" s="346" t="s">
        <v>421</v>
      </c>
      <c r="D8652" s="347">
        <v>5000</v>
      </c>
      <c r="E8652" s="503">
        <v>6663.65</v>
      </c>
      <c r="F8652" s="499"/>
      <c r="G8652" s="347">
        <v>133.273</v>
      </c>
    </row>
    <row r="8653" spans="1:7" hidden="1" x14ac:dyDescent="0.25">
      <c r="A8653" s="345" t="s">
        <v>4155</v>
      </c>
      <c r="B8653" s="345" t="s">
        <v>317</v>
      </c>
      <c r="C8653" s="346" t="s">
        <v>193</v>
      </c>
      <c r="D8653" s="347">
        <v>310000</v>
      </c>
      <c r="E8653" s="503">
        <v>303000</v>
      </c>
      <c r="F8653" s="499"/>
      <c r="G8653" s="347">
        <v>97.741935483870961</v>
      </c>
    </row>
    <row r="8654" spans="1:7" hidden="1" x14ac:dyDescent="0.25">
      <c r="A8654" s="345" t="s">
        <v>4156</v>
      </c>
      <c r="B8654" s="345" t="s">
        <v>423</v>
      </c>
      <c r="C8654" s="346" t="s">
        <v>90</v>
      </c>
      <c r="D8654" s="347">
        <v>0</v>
      </c>
      <c r="E8654" s="503">
        <v>3906.99</v>
      </c>
      <c r="F8654" s="499"/>
      <c r="G8654" s="347">
        <v>0</v>
      </c>
    </row>
    <row r="8655" spans="1:7" hidden="1" x14ac:dyDescent="0.25">
      <c r="A8655" s="345" t="s">
        <v>4157</v>
      </c>
      <c r="B8655" s="345" t="s">
        <v>318</v>
      </c>
      <c r="C8655" s="346" t="s">
        <v>425</v>
      </c>
      <c r="D8655" s="347">
        <v>0</v>
      </c>
      <c r="E8655" s="503">
        <v>3005.47</v>
      </c>
      <c r="F8655" s="499"/>
      <c r="G8655" s="347">
        <v>0</v>
      </c>
    </row>
    <row r="8656" spans="1:7" hidden="1" x14ac:dyDescent="0.25">
      <c r="A8656" s="342" t="s">
        <v>324</v>
      </c>
      <c r="B8656" s="342" t="s">
        <v>429</v>
      </c>
      <c r="C8656" s="343" t="s">
        <v>110</v>
      </c>
      <c r="D8656" s="344">
        <v>10000</v>
      </c>
      <c r="E8656" s="502">
        <v>5377.87</v>
      </c>
      <c r="F8656" s="499"/>
      <c r="G8656" s="344">
        <v>53.778700000000001</v>
      </c>
    </row>
    <row r="8657" spans="1:7" hidden="1" x14ac:dyDescent="0.25">
      <c r="A8657" s="345" t="s">
        <v>4158</v>
      </c>
      <c r="B8657" s="345" t="s">
        <v>312</v>
      </c>
      <c r="C8657" s="346" t="s">
        <v>97</v>
      </c>
      <c r="D8657" s="347">
        <v>10000</v>
      </c>
      <c r="E8657" s="503">
        <v>5377.87</v>
      </c>
      <c r="F8657" s="499"/>
      <c r="G8657" s="347">
        <v>53.778700000000001</v>
      </c>
    </row>
    <row r="8658" spans="1:7" hidden="1" x14ac:dyDescent="0.25">
      <c r="A8658" s="336" t="s">
        <v>352</v>
      </c>
      <c r="B8658" s="336" t="s">
        <v>634</v>
      </c>
      <c r="C8658" s="337" t="s">
        <v>635</v>
      </c>
      <c r="D8658" s="338">
        <v>75000</v>
      </c>
      <c r="E8658" s="498">
        <v>85701.08</v>
      </c>
      <c r="F8658" s="499"/>
      <c r="G8658" s="338">
        <v>114.26810666666667</v>
      </c>
    </row>
    <row r="8659" spans="1:7" hidden="1" x14ac:dyDescent="0.25">
      <c r="A8659" s="339" t="s">
        <v>324</v>
      </c>
      <c r="B8659" s="339" t="s">
        <v>354</v>
      </c>
      <c r="C8659" s="340" t="s">
        <v>24</v>
      </c>
      <c r="D8659" s="341">
        <v>75000</v>
      </c>
      <c r="E8659" s="506">
        <v>85701.08</v>
      </c>
      <c r="F8659" s="499"/>
      <c r="G8659" s="341">
        <v>114.26810666666667</v>
      </c>
    </row>
    <row r="8660" spans="1:7" hidden="1" x14ac:dyDescent="0.25">
      <c r="A8660" s="342" t="s">
        <v>324</v>
      </c>
      <c r="B8660" s="342" t="s">
        <v>366</v>
      </c>
      <c r="C8660" s="343" t="s">
        <v>38</v>
      </c>
      <c r="D8660" s="344">
        <v>75000</v>
      </c>
      <c r="E8660" s="502">
        <v>85701.08</v>
      </c>
      <c r="F8660" s="499"/>
      <c r="G8660" s="344">
        <v>114.26810666666667</v>
      </c>
    </row>
    <row r="8661" spans="1:7" hidden="1" x14ac:dyDescent="0.25">
      <c r="A8661" s="342" t="s">
        <v>324</v>
      </c>
      <c r="B8661" s="342" t="s">
        <v>367</v>
      </c>
      <c r="C8661" s="343" t="s">
        <v>138</v>
      </c>
      <c r="D8661" s="344">
        <v>1000</v>
      </c>
      <c r="E8661" s="502">
        <v>112</v>
      </c>
      <c r="F8661" s="499"/>
      <c r="G8661" s="344">
        <v>11.2</v>
      </c>
    </row>
    <row r="8662" spans="1:7" hidden="1" x14ac:dyDescent="0.25">
      <c r="A8662" s="345" t="s">
        <v>4159</v>
      </c>
      <c r="B8662" s="345" t="s">
        <v>300</v>
      </c>
      <c r="C8662" s="346" t="s">
        <v>87</v>
      </c>
      <c r="D8662" s="347">
        <v>1000</v>
      </c>
      <c r="E8662" s="503">
        <v>112</v>
      </c>
      <c r="F8662" s="499"/>
      <c r="G8662" s="347">
        <v>11.2</v>
      </c>
    </row>
    <row r="8663" spans="1:7" hidden="1" x14ac:dyDescent="0.25">
      <c r="A8663" s="342" t="s">
        <v>324</v>
      </c>
      <c r="B8663" s="342" t="s">
        <v>419</v>
      </c>
      <c r="C8663" s="343" t="s">
        <v>108</v>
      </c>
      <c r="D8663" s="344">
        <v>74000</v>
      </c>
      <c r="E8663" s="502">
        <v>85589.08</v>
      </c>
      <c r="F8663" s="499"/>
      <c r="G8663" s="344">
        <v>115.66091891891892</v>
      </c>
    </row>
    <row r="8664" spans="1:7" hidden="1" x14ac:dyDescent="0.25">
      <c r="A8664" s="345" t="s">
        <v>4160</v>
      </c>
      <c r="B8664" s="345" t="s">
        <v>316</v>
      </c>
      <c r="C8664" s="346" t="s">
        <v>421</v>
      </c>
      <c r="D8664" s="347">
        <v>13000</v>
      </c>
      <c r="E8664" s="503">
        <v>3968.58</v>
      </c>
      <c r="F8664" s="499"/>
      <c r="G8664" s="347">
        <v>30.527538461538462</v>
      </c>
    </row>
    <row r="8665" spans="1:7" hidden="1" x14ac:dyDescent="0.25">
      <c r="A8665" s="345" t="s">
        <v>4161</v>
      </c>
      <c r="B8665" s="345" t="s">
        <v>317</v>
      </c>
      <c r="C8665" s="346" t="s">
        <v>193</v>
      </c>
      <c r="D8665" s="347">
        <v>60000</v>
      </c>
      <c r="E8665" s="503">
        <v>79557</v>
      </c>
      <c r="F8665" s="499"/>
      <c r="G8665" s="347">
        <v>132.595</v>
      </c>
    </row>
    <row r="8666" spans="1:7" hidden="1" x14ac:dyDescent="0.25">
      <c r="A8666" s="345" t="s">
        <v>4162</v>
      </c>
      <c r="B8666" s="345" t="s">
        <v>318</v>
      </c>
      <c r="C8666" s="346" t="s">
        <v>425</v>
      </c>
      <c r="D8666" s="347">
        <v>1000</v>
      </c>
      <c r="E8666" s="503">
        <v>2063.5</v>
      </c>
      <c r="F8666" s="499"/>
      <c r="G8666" s="347">
        <v>206.35</v>
      </c>
    </row>
    <row r="8667" spans="1:7" hidden="1" x14ac:dyDescent="0.25">
      <c r="A8667" s="336" t="s">
        <v>352</v>
      </c>
      <c r="B8667" s="336" t="s">
        <v>657</v>
      </c>
      <c r="C8667" s="337" t="s">
        <v>658</v>
      </c>
      <c r="D8667" s="338">
        <v>90000</v>
      </c>
      <c r="E8667" s="498">
        <v>459612.58</v>
      </c>
      <c r="F8667" s="499"/>
      <c r="G8667" s="338">
        <v>510.68064444444445</v>
      </c>
    </row>
    <row r="8668" spans="1:7" hidden="1" x14ac:dyDescent="0.25">
      <c r="A8668" s="339" t="s">
        <v>324</v>
      </c>
      <c r="B8668" s="339" t="s">
        <v>354</v>
      </c>
      <c r="C8668" s="340" t="s">
        <v>24</v>
      </c>
      <c r="D8668" s="341">
        <v>90000</v>
      </c>
      <c r="E8668" s="506">
        <v>459612.58</v>
      </c>
      <c r="F8668" s="499"/>
      <c r="G8668" s="341">
        <v>510.68064444444445</v>
      </c>
    </row>
    <row r="8669" spans="1:7" hidden="1" x14ac:dyDescent="0.25">
      <c r="A8669" s="342" t="s">
        <v>324</v>
      </c>
      <c r="B8669" s="342" t="s">
        <v>366</v>
      </c>
      <c r="C8669" s="343" t="s">
        <v>38</v>
      </c>
      <c r="D8669" s="344">
        <v>90000</v>
      </c>
      <c r="E8669" s="502">
        <v>459612.58</v>
      </c>
      <c r="F8669" s="499"/>
      <c r="G8669" s="344">
        <v>510.68064444444445</v>
      </c>
    </row>
    <row r="8670" spans="1:7" hidden="1" x14ac:dyDescent="0.25">
      <c r="A8670" s="342" t="s">
        <v>324</v>
      </c>
      <c r="B8670" s="342" t="s">
        <v>367</v>
      </c>
      <c r="C8670" s="343" t="s">
        <v>138</v>
      </c>
      <c r="D8670" s="344">
        <v>0</v>
      </c>
      <c r="E8670" s="502">
        <v>1980</v>
      </c>
      <c r="F8670" s="499"/>
      <c r="G8670" s="344">
        <v>0</v>
      </c>
    </row>
    <row r="8671" spans="1:7" hidden="1" x14ac:dyDescent="0.25">
      <c r="A8671" s="345" t="s">
        <v>4163</v>
      </c>
      <c r="B8671" s="345" t="s">
        <v>415</v>
      </c>
      <c r="C8671" s="346" t="s">
        <v>88</v>
      </c>
      <c r="D8671" s="347">
        <v>0</v>
      </c>
      <c r="E8671" s="503">
        <v>1980</v>
      </c>
      <c r="F8671" s="499"/>
      <c r="G8671" s="347">
        <v>0</v>
      </c>
    </row>
    <row r="8672" spans="1:7" hidden="1" x14ac:dyDescent="0.25">
      <c r="A8672" s="342" t="s">
        <v>324</v>
      </c>
      <c r="B8672" s="342" t="s">
        <v>419</v>
      </c>
      <c r="C8672" s="343" t="s">
        <v>108</v>
      </c>
      <c r="D8672" s="344">
        <v>90000</v>
      </c>
      <c r="E8672" s="502">
        <v>456232.58</v>
      </c>
      <c r="F8672" s="499"/>
      <c r="G8672" s="344">
        <v>506.92508888888887</v>
      </c>
    </row>
    <row r="8673" spans="1:7" hidden="1" x14ac:dyDescent="0.25">
      <c r="A8673" s="345" t="s">
        <v>4164</v>
      </c>
      <c r="B8673" s="345" t="s">
        <v>316</v>
      </c>
      <c r="C8673" s="346" t="s">
        <v>421</v>
      </c>
      <c r="D8673" s="347">
        <v>0</v>
      </c>
      <c r="E8673" s="503">
        <v>450</v>
      </c>
      <c r="F8673" s="499"/>
      <c r="G8673" s="347">
        <v>0</v>
      </c>
    </row>
    <row r="8674" spans="1:7" hidden="1" x14ac:dyDescent="0.25">
      <c r="A8674" s="345" t="s">
        <v>4165</v>
      </c>
      <c r="B8674" s="345" t="s">
        <v>317</v>
      </c>
      <c r="C8674" s="346" t="s">
        <v>193</v>
      </c>
      <c r="D8674" s="347">
        <v>90000</v>
      </c>
      <c r="E8674" s="503">
        <v>455782.58</v>
      </c>
      <c r="F8674" s="499"/>
      <c r="G8674" s="347">
        <v>506.42508888888887</v>
      </c>
    </row>
    <row r="8675" spans="1:7" hidden="1" x14ac:dyDescent="0.25">
      <c r="A8675" s="342" t="s">
        <v>324</v>
      </c>
      <c r="B8675" s="342" t="s">
        <v>429</v>
      </c>
      <c r="C8675" s="343" t="s">
        <v>110</v>
      </c>
      <c r="D8675" s="344">
        <v>0</v>
      </c>
      <c r="E8675" s="502">
        <v>1400</v>
      </c>
      <c r="F8675" s="499"/>
      <c r="G8675" s="344">
        <v>0</v>
      </c>
    </row>
    <row r="8676" spans="1:7" hidden="1" x14ac:dyDescent="0.25">
      <c r="A8676" s="345" t="s">
        <v>4166</v>
      </c>
      <c r="B8676" s="345" t="s">
        <v>439</v>
      </c>
      <c r="C8676" s="346" t="s">
        <v>100</v>
      </c>
      <c r="D8676" s="347">
        <v>0</v>
      </c>
      <c r="E8676" s="503">
        <v>1400</v>
      </c>
      <c r="F8676" s="499"/>
      <c r="G8676" s="347">
        <v>0</v>
      </c>
    </row>
    <row r="8677" spans="1:7" hidden="1" x14ac:dyDescent="0.25">
      <c r="A8677" s="336" t="s">
        <v>352</v>
      </c>
      <c r="B8677" s="336" t="s">
        <v>710</v>
      </c>
      <c r="C8677" s="337" t="s">
        <v>711</v>
      </c>
      <c r="D8677" s="338">
        <v>44349</v>
      </c>
      <c r="E8677" s="498">
        <v>36764.47</v>
      </c>
      <c r="F8677" s="499"/>
      <c r="G8677" s="338">
        <v>82.898081129225005</v>
      </c>
    </row>
    <row r="8678" spans="1:7" hidden="1" x14ac:dyDescent="0.25">
      <c r="A8678" s="339" t="s">
        <v>324</v>
      </c>
      <c r="B8678" s="339" t="s">
        <v>354</v>
      </c>
      <c r="C8678" s="340" t="s">
        <v>24</v>
      </c>
      <c r="D8678" s="341">
        <v>44349</v>
      </c>
      <c r="E8678" s="506">
        <v>36764.47</v>
      </c>
      <c r="F8678" s="499"/>
      <c r="G8678" s="341">
        <v>82.898081129225005</v>
      </c>
    </row>
    <row r="8679" spans="1:7" hidden="1" x14ac:dyDescent="0.25">
      <c r="A8679" s="342" t="s">
        <v>324</v>
      </c>
      <c r="B8679" s="342" t="s">
        <v>355</v>
      </c>
      <c r="C8679" s="343" t="s">
        <v>25</v>
      </c>
      <c r="D8679" s="344">
        <v>43275</v>
      </c>
      <c r="E8679" s="502">
        <v>35790.53</v>
      </c>
      <c r="F8679" s="499"/>
      <c r="G8679" s="344">
        <v>82.704864240323516</v>
      </c>
    </row>
    <row r="8680" spans="1:7" hidden="1" x14ac:dyDescent="0.25">
      <c r="A8680" s="342" t="s">
        <v>324</v>
      </c>
      <c r="B8680" s="342" t="s">
        <v>356</v>
      </c>
      <c r="C8680" s="343" t="s">
        <v>133</v>
      </c>
      <c r="D8680" s="344">
        <v>35000</v>
      </c>
      <c r="E8680" s="502">
        <v>30077.71</v>
      </c>
      <c r="F8680" s="499"/>
      <c r="G8680" s="344">
        <v>85.936314285714289</v>
      </c>
    </row>
    <row r="8681" spans="1:7" hidden="1" x14ac:dyDescent="0.25">
      <c r="A8681" s="345" t="s">
        <v>4167</v>
      </c>
      <c r="B8681" s="345" t="s">
        <v>297</v>
      </c>
      <c r="C8681" s="346" t="s">
        <v>134</v>
      </c>
      <c r="D8681" s="347">
        <v>35000</v>
      </c>
      <c r="E8681" s="503">
        <v>30077.71</v>
      </c>
      <c r="F8681" s="499"/>
      <c r="G8681" s="347">
        <v>85.936314285714289</v>
      </c>
    </row>
    <row r="8682" spans="1:7" hidden="1" x14ac:dyDescent="0.25">
      <c r="A8682" s="342" t="s">
        <v>324</v>
      </c>
      <c r="B8682" s="342" t="s">
        <v>361</v>
      </c>
      <c r="C8682" s="343" t="s">
        <v>135</v>
      </c>
      <c r="D8682" s="344">
        <v>2500</v>
      </c>
      <c r="E8682" s="502">
        <v>750</v>
      </c>
      <c r="F8682" s="499"/>
      <c r="G8682" s="344">
        <v>30</v>
      </c>
    </row>
    <row r="8683" spans="1:7" hidden="1" x14ac:dyDescent="0.25">
      <c r="A8683" s="345" t="s">
        <v>4168</v>
      </c>
      <c r="B8683" s="345" t="s">
        <v>298</v>
      </c>
      <c r="C8683" s="346" t="s">
        <v>135</v>
      </c>
      <c r="D8683" s="347">
        <v>2500</v>
      </c>
      <c r="E8683" s="503">
        <v>750</v>
      </c>
      <c r="F8683" s="499"/>
      <c r="G8683" s="347">
        <v>30</v>
      </c>
    </row>
    <row r="8684" spans="1:7" hidden="1" x14ac:dyDescent="0.25">
      <c r="A8684" s="342" t="s">
        <v>324</v>
      </c>
      <c r="B8684" s="342" t="s">
        <v>363</v>
      </c>
      <c r="C8684" s="343" t="s">
        <v>136</v>
      </c>
      <c r="D8684" s="344">
        <v>5775</v>
      </c>
      <c r="E8684" s="502">
        <v>4962.82</v>
      </c>
      <c r="F8684" s="499"/>
      <c r="G8684" s="344">
        <v>85.936277056277049</v>
      </c>
    </row>
    <row r="8685" spans="1:7" hidden="1" x14ac:dyDescent="0.25">
      <c r="A8685" s="345" t="s">
        <v>4169</v>
      </c>
      <c r="B8685" s="345" t="s">
        <v>299</v>
      </c>
      <c r="C8685" s="346" t="s">
        <v>365</v>
      </c>
      <c r="D8685" s="347">
        <v>5775</v>
      </c>
      <c r="E8685" s="503">
        <v>4962.82</v>
      </c>
      <c r="F8685" s="499"/>
      <c r="G8685" s="347">
        <v>85.936277056277049</v>
      </c>
    </row>
    <row r="8686" spans="1:7" hidden="1" x14ac:dyDescent="0.25">
      <c r="A8686" s="342" t="s">
        <v>324</v>
      </c>
      <c r="B8686" s="342" t="s">
        <v>366</v>
      </c>
      <c r="C8686" s="343" t="s">
        <v>38</v>
      </c>
      <c r="D8686" s="344">
        <v>1074</v>
      </c>
      <c r="E8686" s="502">
        <v>973.94</v>
      </c>
      <c r="F8686" s="499"/>
      <c r="G8686" s="344">
        <v>90.683426443202976</v>
      </c>
    </row>
    <row r="8687" spans="1:7" hidden="1" x14ac:dyDescent="0.25">
      <c r="A8687" s="342" t="s">
        <v>324</v>
      </c>
      <c r="B8687" s="342" t="s">
        <v>367</v>
      </c>
      <c r="C8687" s="343" t="s">
        <v>138</v>
      </c>
      <c r="D8687" s="344">
        <v>1074</v>
      </c>
      <c r="E8687" s="502">
        <v>973.94</v>
      </c>
      <c r="F8687" s="499"/>
      <c r="G8687" s="344">
        <v>90.683426443202976</v>
      </c>
    </row>
    <row r="8688" spans="1:7" hidden="1" x14ac:dyDescent="0.25">
      <c r="A8688" s="345" t="s">
        <v>4170</v>
      </c>
      <c r="B8688" s="345" t="s">
        <v>301</v>
      </c>
      <c r="C8688" s="346" t="s">
        <v>371</v>
      </c>
      <c r="D8688" s="347">
        <v>1074</v>
      </c>
      <c r="E8688" s="503">
        <v>973.94</v>
      </c>
      <c r="F8688" s="499"/>
      <c r="G8688" s="347">
        <v>90.683426443202976</v>
      </c>
    </row>
    <row r="8689" spans="1:7" hidden="1" x14ac:dyDescent="0.25">
      <c r="A8689" s="336" t="s">
        <v>352</v>
      </c>
      <c r="B8689" s="336" t="s">
        <v>732</v>
      </c>
      <c r="C8689" s="337" t="s">
        <v>733</v>
      </c>
      <c r="D8689" s="338">
        <v>6000</v>
      </c>
      <c r="E8689" s="498">
        <v>0</v>
      </c>
      <c r="F8689" s="499"/>
      <c r="G8689" s="338">
        <v>0</v>
      </c>
    </row>
    <row r="8690" spans="1:7" hidden="1" x14ac:dyDescent="0.25">
      <c r="A8690" s="339" t="s">
        <v>324</v>
      </c>
      <c r="B8690" s="339" t="s">
        <v>354</v>
      </c>
      <c r="C8690" s="340" t="s">
        <v>24</v>
      </c>
      <c r="D8690" s="341">
        <v>6000</v>
      </c>
      <c r="E8690" s="506">
        <v>0</v>
      </c>
      <c r="F8690" s="499"/>
      <c r="G8690" s="341">
        <v>0</v>
      </c>
    </row>
    <row r="8691" spans="1:7" hidden="1" x14ac:dyDescent="0.25">
      <c r="A8691" s="342" t="s">
        <v>324</v>
      </c>
      <c r="B8691" s="342" t="s">
        <v>366</v>
      </c>
      <c r="C8691" s="343" t="s">
        <v>38</v>
      </c>
      <c r="D8691" s="344">
        <v>6000</v>
      </c>
      <c r="E8691" s="502">
        <v>0</v>
      </c>
      <c r="F8691" s="499"/>
      <c r="G8691" s="344">
        <v>0</v>
      </c>
    </row>
    <row r="8692" spans="1:7" hidden="1" x14ac:dyDescent="0.25">
      <c r="A8692" s="342" t="s">
        <v>324</v>
      </c>
      <c r="B8692" s="342" t="s">
        <v>419</v>
      </c>
      <c r="C8692" s="343" t="s">
        <v>108</v>
      </c>
      <c r="D8692" s="344">
        <v>6000</v>
      </c>
      <c r="E8692" s="502">
        <v>0</v>
      </c>
      <c r="F8692" s="499"/>
      <c r="G8692" s="344">
        <v>0</v>
      </c>
    </row>
    <row r="8693" spans="1:7" hidden="1" x14ac:dyDescent="0.25">
      <c r="A8693" s="345" t="s">
        <v>4171</v>
      </c>
      <c r="B8693" s="345" t="s">
        <v>316</v>
      </c>
      <c r="C8693" s="346" t="s">
        <v>421</v>
      </c>
      <c r="D8693" s="347">
        <v>6000</v>
      </c>
      <c r="E8693" s="503">
        <v>0</v>
      </c>
      <c r="F8693" s="499"/>
      <c r="G8693" s="347">
        <v>0</v>
      </c>
    </row>
    <row r="8694" spans="1:7" hidden="1" x14ac:dyDescent="0.25">
      <c r="A8694" s="336" t="s">
        <v>352</v>
      </c>
      <c r="B8694" s="336" t="s">
        <v>773</v>
      </c>
      <c r="C8694" s="337" t="s">
        <v>774</v>
      </c>
      <c r="D8694" s="338">
        <v>297000</v>
      </c>
      <c r="E8694" s="498">
        <v>303410.05</v>
      </c>
      <c r="F8694" s="499"/>
      <c r="G8694" s="338">
        <v>102.158265993266</v>
      </c>
    </row>
    <row r="8695" spans="1:7" hidden="1" x14ac:dyDescent="0.25">
      <c r="A8695" s="339" t="s">
        <v>324</v>
      </c>
      <c r="B8695" s="339" t="s">
        <v>354</v>
      </c>
      <c r="C8695" s="340" t="s">
        <v>24</v>
      </c>
      <c r="D8695" s="341">
        <v>297000</v>
      </c>
      <c r="E8695" s="506">
        <v>303410.05</v>
      </c>
      <c r="F8695" s="499"/>
      <c r="G8695" s="341">
        <v>102.158265993266</v>
      </c>
    </row>
    <row r="8696" spans="1:7" hidden="1" x14ac:dyDescent="0.25">
      <c r="A8696" s="342" t="s">
        <v>324</v>
      </c>
      <c r="B8696" s="342" t="s">
        <v>366</v>
      </c>
      <c r="C8696" s="343" t="s">
        <v>38</v>
      </c>
      <c r="D8696" s="344">
        <v>297000</v>
      </c>
      <c r="E8696" s="502">
        <v>303410.05</v>
      </c>
      <c r="F8696" s="499"/>
      <c r="G8696" s="344">
        <v>102.158265993266</v>
      </c>
    </row>
    <row r="8697" spans="1:7" hidden="1" x14ac:dyDescent="0.25">
      <c r="A8697" s="342" t="s">
        <v>324</v>
      </c>
      <c r="B8697" s="342" t="s">
        <v>367</v>
      </c>
      <c r="C8697" s="343" t="s">
        <v>138</v>
      </c>
      <c r="D8697" s="344">
        <v>500</v>
      </c>
      <c r="E8697" s="502">
        <v>0</v>
      </c>
      <c r="F8697" s="499"/>
      <c r="G8697" s="344">
        <v>0</v>
      </c>
    </row>
    <row r="8698" spans="1:7" hidden="1" x14ac:dyDescent="0.25">
      <c r="A8698" s="345" t="s">
        <v>4172</v>
      </c>
      <c r="B8698" s="345" t="s">
        <v>417</v>
      </c>
      <c r="C8698" s="346" t="s">
        <v>418</v>
      </c>
      <c r="D8698" s="347">
        <v>500</v>
      </c>
      <c r="E8698" s="503">
        <v>0</v>
      </c>
      <c r="F8698" s="499"/>
      <c r="G8698" s="347">
        <v>0</v>
      </c>
    </row>
    <row r="8699" spans="1:7" hidden="1" x14ac:dyDescent="0.25">
      <c r="A8699" s="342" t="s">
        <v>324</v>
      </c>
      <c r="B8699" s="342" t="s">
        <v>419</v>
      </c>
      <c r="C8699" s="343" t="s">
        <v>108</v>
      </c>
      <c r="D8699" s="344">
        <v>267000</v>
      </c>
      <c r="E8699" s="502">
        <v>303410.05</v>
      </c>
      <c r="F8699" s="499"/>
      <c r="G8699" s="344">
        <v>113.63672284644194</v>
      </c>
    </row>
    <row r="8700" spans="1:7" hidden="1" x14ac:dyDescent="0.25">
      <c r="A8700" s="345" t="s">
        <v>4173</v>
      </c>
      <c r="B8700" s="345" t="s">
        <v>316</v>
      </c>
      <c r="C8700" s="346" t="s">
        <v>421</v>
      </c>
      <c r="D8700" s="347">
        <v>27000</v>
      </c>
      <c r="E8700" s="503">
        <v>0</v>
      </c>
      <c r="F8700" s="499"/>
      <c r="G8700" s="347">
        <v>0</v>
      </c>
    </row>
    <row r="8701" spans="1:7" hidden="1" x14ac:dyDescent="0.25">
      <c r="A8701" s="345" t="s">
        <v>4174</v>
      </c>
      <c r="B8701" s="345" t="s">
        <v>316</v>
      </c>
      <c r="C8701" s="346" t="s">
        <v>421</v>
      </c>
      <c r="D8701" s="347">
        <v>30000</v>
      </c>
      <c r="E8701" s="503">
        <v>0</v>
      </c>
      <c r="F8701" s="499"/>
      <c r="G8701" s="347">
        <v>0</v>
      </c>
    </row>
    <row r="8702" spans="1:7" hidden="1" x14ac:dyDescent="0.25">
      <c r="A8702" s="345" t="s">
        <v>4175</v>
      </c>
      <c r="B8702" s="345" t="s">
        <v>317</v>
      </c>
      <c r="C8702" s="346" t="s">
        <v>193</v>
      </c>
      <c r="D8702" s="347">
        <v>195000</v>
      </c>
      <c r="E8702" s="503">
        <v>302336.03999999998</v>
      </c>
      <c r="F8702" s="499"/>
      <c r="G8702" s="347">
        <v>155.04412307692309</v>
      </c>
    </row>
    <row r="8703" spans="1:7" hidden="1" x14ac:dyDescent="0.25">
      <c r="A8703" s="345" t="s">
        <v>4176</v>
      </c>
      <c r="B8703" s="345" t="s">
        <v>423</v>
      </c>
      <c r="C8703" s="346" t="s">
        <v>90</v>
      </c>
      <c r="D8703" s="347">
        <v>10000</v>
      </c>
      <c r="E8703" s="503">
        <v>0</v>
      </c>
      <c r="F8703" s="499"/>
      <c r="G8703" s="347">
        <v>0</v>
      </c>
    </row>
    <row r="8704" spans="1:7" hidden="1" x14ac:dyDescent="0.25">
      <c r="A8704" s="345" t="s">
        <v>4177</v>
      </c>
      <c r="B8704" s="345" t="s">
        <v>318</v>
      </c>
      <c r="C8704" s="346" t="s">
        <v>425</v>
      </c>
      <c r="D8704" s="347">
        <v>5000</v>
      </c>
      <c r="E8704" s="503">
        <v>1074.01</v>
      </c>
      <c r="F8704" s="499"/>
      <c r="G8704" s="347">
        <v>21.4802</v>
      </c>
    </row>
    <row r="8705" spans="1:7" hidden="1" x14ac:dyDescent="0.25">
      <c r="A8705" s="342" t="s">
        <v>324</v>
      </c>
      <c r="B8705" s="342" t="s">
        <v>429</v>
      </c>
      <c r="C8705" s="343" t="s">
        <v>110</v>
      </c>
      <c r="D8705" s="344">
        <v>19500</v>
      </c>
      <c r="E8705" s="502">
        <v>0</v>
      </c>
      <c r="F8705" s="499"/>
      <c r="G8705" s="344">
        <v>0</v>
      </c>
    </row>
    <row r="8706" spans="1:7" hidden="1" x14ac:dyDescent="0.25">
      <c r="A8706" s="345" t="s">
        <v>4178</v>
      </c>
      <c r="B8706" s="345" t="s">
        <v>304</v>
      </c>
      <c r="C8706" s="346" t="s">
        <v>1083</v>
      </c>
      <c r="D8706" s="347">
        <v>5000</v>
      </c>
      <c r="E8706" s="503">
        <v>0</v>
      </c>
      <c r="F8706" s="499"/>
      <c r="G8706" s="347">
        <v>0</v>
      </c>
    </row>
    <row r="8707" spans="1:7" hidden="1" x14ac:dyDescent="0.25">
      <c r="A8707" s="345" t="s">
        <v>4179</v>
      </c>
      <c r="B8707" s="345" t="s">
        <v>433</v>
      </c>
      <c r="C8707" s="346" t="s">
        <v>95</v>
      </c>
      <c r="D8707" s="347">
        <v>4500</v>
      </c>
      <c r="E8707" s="503">
        <v>0</v>
      </c>
      <c r="F8707" s="499"/>
      <c r="G8707" s="347">
        <v>0</v>
      </c>
    </row>
    <row r="8708" spans="1:7" hidden="1" x14ac:dyDescent="0.25">
      <c r="A8708" s="345" t="s">
        <v>4180</v>
      </c>
      <c r="B8708" s="345" t="s">
        <v>439</v>
      </c>
      <c r="C8708" s="346" t="s">
        <v>100</v>
      </c>
      <c r="D8708" s="347">
        <v>10000</v>
      </c>
      <c r="E8708" s="503">
        <v>0</v>
      </c>
      <c r="F8708" s="499"/>
      <c r="G8708" s="347">
        <v>0</v>
      </c>
    </row>
    <row r="8709" spans="1:7" hidden="1" x14ac:dyDescent="0.25">
      <c r="A8709" s="342" t="s">
        <v>324</v>
      </c>
      <c r="B8709" s="342" t="s">
        <v>401</v>
      </c>
      <c r="C8709" s="343" t="s">
        <v>104</v>
      </c>
      <c r="D8709" s="344">
        <v>10000</v>
      </c>
      <c r="E8709" s="502">
        <v>0</v>
      </c>
      <c r="F8709" s="499"/>
      <c r="G8709" s="344">
        <v>0</v>
      </c>
    </row>
    <row r="8710" spans="1:7" hidden="1" x14ac:dyDescent="0.25">
      <c r="A8710" s="345" t="s">
        <v>4181</v>
      </c>
      <c r="B8710" s="345" t="s">
        <v>296</v>
      </c>
      <c r="C8710" s="346" t="s">
        <v>104</v>
      </c>
      <c r="D8710" s="347">
        <v>10000</v>
      </c>
      <c r="E8710" s="503">
        <v>0</v>
      </c>
      <c r="F8710" s="499"/>
      <c r="G8710" s="347">
        <v>0</v>
      </c>
    </row>
    <row r="8711" spans="1:7" hidden="1" x14ac:dyDescent="0.25">
      <c r="A8711" s="336" t="s">
        <v>352</v>
      </c>
      <c r="B8711" s="336" t="s">
        <v>795</v>
      </c>
      <c r="C8711" s="337" t="s">
        <v>796</v>
      </c>
      <c r="D8711" s="338">
        <v>121800</v>
      </c>
      <c r="E8711" s="498">
        <v>136124.44</v>
      </c>
      <c r="F8711" s="499"/>
      <c r="G8711" s="338">
        <v>111.76062397372742</v>
      </c>
    </row>
    <row r="8712" spans="1:7" hidden="1" x14ac:dyDescent="0.25">
      <c r="A8712" s="339" t="s">
        <v>324</v>
      </c>
      <c r="B8712" s="339" t="s">
        <v>354</v>
      </c>
      <c r="C8712" s="340" t="s">
        <v>24</v>
      </c>
      <c r="D8712" s="341">
        <v>121800</v>
      </c>
      <c r="E8712" s="506">
        <v>136124.44</v>
      </c>
      <c r="F8712" s="499"/>
      <c r="G8712" s="341">
        <v>111.76062397372742</v>
      </c>
    </row>
    <row r="8713" spans="1:7" hidden="1" x14ac:dyDescent="0.25">
      <c r="A8713" s="342" t="s">
        <v>324</v>
      </c>
      <c r="B8713" s="342" t="s">
        <v>366</v>
      </c>
      <c r="C8713" s="343" t="s">
        <v>38</v>
      </c>
      <c r="D8713" s="344">
        <v>121800</v>
      </c>
      <c r="E8713" s="502">
        <v>136124.44</v>
      </c>
      <c r="F8713" s="499"/>
      <c r="G8713" s="344">
        <v>111.76062397372742</v>
      </c>
    </row>
    <row r="8714" spans="1:7" hidden="1" x14ac:dyDescent="0.25">
      <c r="A8714" s="342" t="s">
        <v>324</v>
      </c>
      <c r="B8714" s="342" t="s">
        <v>419</v>
      </c>
      <c r="C8714" s="343" t="s">
        <v>108</v>
      </c>
      <c r="D8714" s="344">
        <v>116800</v>
      </c>
      <c r="E8714" s="502">
        <v>133816.54999999999</v>
      </c>
      <c r="F8714" s="499"/>
      <c r="G8714" s="344">
        <v>114.5689640410959</v>
      </c>
    </row>
    <row r="8715" spans="1:7" hidden="1" x14ac:dyDescent="0.25">
      <c r="A8715" s="345" t="s">
        <v>4182</v>
      </c>
      <c r="B8715" s="345" t="s">
        <v>316</v>
      </c>
      <c r="C8715" s="346" t="s">
        <v>421</v>
      </c>
      <c r="D8715" s="347">
        <v>15000</v>
      </c>
      <c r="E8715" s="503">
        <v>26069.13</v>
      </c>
      <c r="F8715" s="499"/>
      <c r="G8715" s="347">
        <v>173.79419999999999</v>
      </c>
    </row>
    <row r="8716" spans="1:7" hidden="1" x14ac:dyDescent="0.25">
      <c r="A8716" s="345" t="s">
        <v>4183</v>
      </c>
      <c r="B8716" s="345" t="s">
        <v>317</v>
      </c>
      <c r="C8716" s="346" t="s">
        <v>193</v>
      </c>
      <c r="D8716" s="347">
        <v>91800</v>
      </c>
      <c r="E8716" s="503">
        <v>102871.43</v>
      </c>
      <c r="F8716" s="499"/>
      <c r="G8716" s="347">
        <v>112.06038126361656</v>
      </c>
    </row>
    <row r="8717" spans="1:7" hidden="1" x14ac:dyDescent="0.25">
      <c r="A8717" s="345" t="s">
        <v>4184</v>
      </c>
      <c r="B8717" s="345" t="s">
        <v>318</v>
      </c>
      <c r="C8717" s="346" t="s">
        <v>425</v>
      </c>
      <c r="D8717" s="347">
        <v>10000</v>
      </c>
      <c r="E8717" s="503">
        <v>4875.99</v>
      </c>
      <c r="F8717" s="499"/>
      <c r="G8717" s="347">
        <v>48.759900000000002</v>
      </c>
    </row>
    <row r="8718" spans="1:7" hidden="1" x14ac:dyDescent="0.25">
      <c r="A8718" s="342" t="s">
        <v>324</v>
      </c>
      <c r="B8718" s="342" t="s">
        <v>429</v>
      </c>
      <c r="C8718" s="343" t="s">
        <v>110</v>
      </c>
      <c r="D8718" s="344">
        <v>5000</v>
      </c>
      <c r="E8718" s="502">
        <v>2307.89</v>
      </c>
      <c r="F8718" s="499"/>
      <c r="G8718" s="344">
        <v>46.157800000000002</v>
      </c>
    </row>
    <row r="8719" spans="1:7" hidden="1" x14ac:dyDescent="0.25">
      <c r="A8719" s="345" t="s">
        <v>4185</v>
      </c>
      <c r="B8719" s="345" t="s">
        <v>466</v>
      </c>
      <c r="C8719" s="346" t="s">
        <v>96</v>
      </c>
      <c r="D8719" s="347">
        <v>5000</v>
      </c>
      <c r="E8719" s="503">
        <v>2307.89</v>
      </c>
      <c r="F8719" s="499"/>
      <c r="G8719" s="347">
        <v>46.157800000000002</v>
      </c>
    </row>
    <row r="8720" spans="1:7" hidden="1" x14ac:dyDescent="0.25">
      <c r="A8720" s="336" t="s">
        <v>352</v>
      </c>
      <c r="B8720" s="336" t="s">
        <v>816</v>
      </c>
      <c r="C8720" s="337" t="s">
        <v>817</v>
      </c>
      <c r="D8720" s="338">
        <v>93000</v>
      </c>
      <c r="E8720" s="498">
        <v>100592.02</v>
      </c>
      <c r="F8720" s="499"/>
      <c r="G8720" s="338">
        <v>108.1634623655914</v>
      </c>
    </row>
    <row r="8721" spans="1:7" hidden="1" x14ac:dyDescent="0.25">
      <c r="A8721" s="339" t="s">
        <v>324</v>
      </c>
      <c r="B8721" s="339" t="s">
        <v>354</v>
      </c>
      <c r="C8721" s="340" t="s">
        <v>24</v>
      </c>
      <c r="D8721" s="341">
        <v>93000</v>
      </c>
      <c r="E8721" s="506">
        <v>100592.02</v>
      </c>
      <c r="F8721" s="499"/>
      <c r="G8721" s="341">
        <v>108.1634623655914</v>
      </c>
    </row>
    <row r="8722" spans="1:7" hidden="1" x14ac:dyDescent="0.25">
      <c r="A8722" s="342" t="s">
        <v>324</v>
      </c>
      <c r="B8722" s="342" t="s">
        <v>355</v>
      </c>
      <c r="C8722" s="343" t="s">
        <v>25</v>
      </c>
      <c r="D8722" s="344">
        <v>30000</v>
      </c>
      <c r="E8722" s="502">
        <v>25958.02</v>
      </c>
      <c r="F8722" s="499"/>
      <c r="G8722" s="344">
        <v>86.52673333333334</v>
      </c>
    </row>
    <row r="8723" spans="1:7" hidden="1" x14ac:dyDescent="0.25">
      <c r="A8723" s="342" t="s">
        <v>324</v>
      </c>
      <c r="B8723" s="342" t="s">
        <v>356</v>
      </c>
      <c r="C8723" s="343" t="s">
        <v>133</v>
      </c>
      <c r="D8723" s="344">
        <v>24000</v>
      </c>
      <c r="E8723" s="502">
        <v>21675.02</v>
      </c>
      <c r="F8723" s="499"/>
      <c r="G8723" s="344">
        <v>90.312583333333336</v>
      </c>
    </row>
    <row r="8724" spans="1:7" hidden="1" x14ac:dyDescent="0.25">
      <c r="A8724" s="345" t="s">
        <v>4186</v>
      </c>
      <c r="B8724" s="345" t="s">
        <v>297</v>
      </c>
      <c r="C8724" s="346" t="s">
        <v>3166</v>
      </c>
      <c r="D8724" s="347">
        <v>24000</v>
      </c>
      <c r="E8724" s="503">
        <v>21675.02</v>
      </c>
      <c r="F8724" s="499"/>
      <c r="G8724" s="347">
        <v>90.312583333333336</v>
      </c>
    </row>
    <row r="8725" spans="1:7" hidden="1" x14ac:dyDescent="0.25">
      <c r="A8725" s="342" t="s">
        <v>324</v>
      </c>
      <c r="B8725" s="342" t="s">
        <v>363</v>
      </c>
      <c r="C8725" s="343" t="s">
        <v>136</v>
      </c>
      <c r="D8725" s="344">
        <v>6000</v>
      </c>
      <c r="E8725" s="502">
        <v>4283</v>
      </c>
      <c r="F8725" s="499"/>
      <c r="G8725" s="344">
        <v>71.38333333333334</v>
      </c>
    </row>
    <row r="8726" spans="1:7" hidden="1" x14ac:dyDescent="0.25">
      <c r="A8726" s="345" t="s">
        <v>4187</v>
      </c>
      <c r="B8726" s="345" t="s">
        <v>299</v>
      </c>
      <c r="C8726" s="346" t="s">
        <v>3589</v>
      </c>
      <c r="D8726" s="347">
        <v>6000</v>
      </c>
      <c r="E8726" s="503">
        <v>4283</v>
      </c>
      <c r="F8726" s="499"/>
      <c r="G8726" s="347">
        <v>71.38333333333334</v>
      </c>
    </row>
    <row r="8727" spans="1:7" hidden="1" x14ac:dyDescent="0.25">
      <c r="A8727" s="342" t="s">
        <v>324</v>
      </c>
      <c r="B8727" s="342" t="s">
        <v>366</v>
      </c>
      <c r="C8727" s="343" t="s">
        <v>38</v>
      </c>
      <c r="D8727" s="344">
        <v>63000</v>
      </c>
      <c r="E8727" s="502">
        <v>74634</v>
      </c>
      <c r="F8727" s="499"/>
      <c r="G8727" s="344">
        <v>118.46666666666667</v>
      </c>
    </row>
    <row r="8728" spans="1:7" hidden="1" x14ac:dyDescent="0.25">
      <c r="A8728" s="342" t="s">
        <v>324</v>
      </c>
      <c r="B8728" s="342" t="s">
        <v>419</v>
      </c>
      <c r="C8728" s="343" t="s">
        <v>108</v>
      </c>
      <c r="D8728" s="344">
        <v>63000</v>
      </c>
      <c r="E8728" s="502">
        <v>74634</v>
      </c>
      <c r="F8728" s="499"/>
      <c r="G8728" s="344">
        <v>118.46666666666667</v>
      </c>
    </row>
    <row r="8729" spans="1:7" hidden="1" x14ac:dyDescent="0.25">
      <c r="A8729" s="345" t="s">
        <v>4188</v>
      </c>
      <c r="B8729" s="345" t="s">
        <v>316</v>
      </c>
      <c r="C8729" s="346" t="s">
        <v>421</v>
      </c>
      <c r="D8729" s="347">
        <v>3000</v>
      </c>
      <c r="E8729" s="503">
        <v>0</v>
      </c>
      <c r="F8729" s="499"/>
      <c r="G8729" s="347">
        <v>0</v>
      </c>
    </row>
    <row r="8730" spans="1:7" hidden="1" x14ac:dyDescent="0.25">
      <c r="A8730" s="345" t="s">
        <v>4189</v>
      </c>
      <c r="B8730" s="345" t="s">
        <v>317</v>
      </c>
      <c r="C8730" s="346" t="s">
        <v>193</v>
      </c>
      <c r="D8730" s="347">
        <v>60000</v>
      </c>
      <c r="E8730" s="503">
        <v>74634</v>
      </c>
      <c r="F8730" s="499"/>
      <c r="G8730" s="347">
        <v>124.39</v>
      </c>
    </row>
    <row r="8731" spans="1:7" hidden="1" x14ac:dyDescent="0.25">
      <c r="A8731" s="336" t="s">
        <v>352</v>
      </c>
      <c r="B8731" s="336" t="s">
        <v>1035</v>
      </c>
      <c r="C8731" s="337" t="s">
        <v>1036</v>
      </c>
      <c r="D8731" s="338">
        <v>171100</v>
      </c>
      <c r="E8731" s="498">
        <v>198596.86</v>
      </c>
      <c r="F8731" s="499"/>
      <c r="G8731" s="338">
        <v>116.07063705435418</v>
      </c>
    </row>
    <row r="8732" spans="1:7" hidden="1" x14ac:dyDescent="0.25">
      <c r="A8732" s="339" t="s">
        <v>324</v>
      </c>
      <c r="B8732" s="339" t="s">
        <v>354</v>
      </c>
      <c r="C8732" s="340" t="s">
        <v>24</v>
      </c>
      <c r="D8732" s="341">
        <v>171100</v>
      </c>
      <c r="E8732" s="506">
        <v>198596.86</v>
      </c>
      <c r="F8732" s="499"/>
      <c r="G8732" s="341">
        <v>116.07063705435418</v>
      </c>
    </row>
    <row r="8733" spans="1:7" hidden="1" x14ac:dyDescent="0.25">
      <c r="A8733" s="342" t="s">
        <v>324</v>
      </c>
      <c r="B8733" s="342" t="s">
        <v>355</v>
      </c>
      <c r="C8733" s="343" t="s">
        <v>25</v>
      </c>
      <c r="D8733" s="344">
        <v>164500</v>
      </c>
      <c r="E8733" s="502">
        <v>195996.95</v>
      </c>
      <c r="F8733" s="499"/>
      <c r="G8733" s="344">
        <v>119.1470820668693</v>
      </c>
    </row>
    <row r="8734" spans="1:7" hidden="1" x14ac:dyDescent="0.25">
      <c r="A8734" s="342" t="s">
        <v>324</v>
      </c>
      <c r="B8734" s="342" t="s">
        <v>356</v>
      </c>
      <c r="C8734" s="343" t="s">
        <v>133</v>
      </c>
      <c r="D8734" s="344">
        <v>164500</v>
      </c>
      <c r="E8734" s="502">
        <v>195996.95</v>
      </c>
      <c r="F8734" s="499"/>
      <c r="G8734" s="344">
        <v>119.1470820668693</v>
      </c>
    </row>
    <row r="8735" spans="1:7" hidden="1" x14ac:dyDescent="0.25">
      <c r="A8735" s="345" t="s">
        <v>4190</v>
      </c>
      <c r="B8735" s="345" t="s">
        <v>297</v>
      </c>
      <c r="C8735" s="346" t="s">
        <v>134</v>
      </c>
      <c r="D8735" s="347">
        <v>164500</v>
      </c>
      <c r="E8735" s="503">
        <v>195996.95</v>
      </c>
      <c r="F8735" s="499"/>
      <c r="G8735" s="347">
        <v>119.1470820668693</v>
      </c>
    </row>
    <row r="8736" spans="1:7" hidden="1" x14ac:dyDescent="0.25">
      <c r="A8736" s="342" t="s">
        <v>324</v>
      </c>
      <c r="B8736" s="342" t="s">
        <v>366</v>
      </c>
      <c r="C8736" s="343" t="s">
        <v>38</v>
      </c>
      <c r="D8736" s="344">
        <v>6600</v>
      </c>
      <c r="E8736" s="502">
        <v>2599.91</v>
      </c>
      <c r="F8736" s="499"/>
      <c r="G8736" s="344">
        <v>39.392575757575756</v>
      </c>
    </row>
    <row r="8737" spans="1:7" hidden="1" x14ac:dyDescent="0.25">
      <c r="A8737" s="342" t="s">
        <v>324</v>
      </c>
      <c r="B8737" s="342" t="s">
        <v>419</v>
      </c>
      <c r="C8737" s="343" t="s">
        <v>108</v>
      </c>
      <c r="D8737" s="344">
        <v>6600</v>
      </c>
      <c r="E8737" s="502">
        <v>2599.91</v>
      </c>
      <c r="F8737" s="499"/>
      <c r="G8737" s="344">
        <v>39.392575757575756</v>
      </c>
    </row>
    <row r="8738" spans="1:7" hidden="1" x14ac:dyDescent="0.25">
      <c r="A8738" s="345" t="s">
        <v>4191</v>
      </c>
      <c r="B8738" s="345" t="s">
        <v>316</v>
      </c>
      <c r="C8738" s="346" t="s">
        <v>421</v>
      </c>
      <c r="D8738" s="347">
        <v>4000</v>
      </c>
      <c r="E8738" s="503">
        <v>1852.45</v>
      </c>
      <c r="F8738" s="499"/>
      <c r="G8738" s="347">
        <v>46.311250000000001</v>
      </c>
    </row>
    <row r="8739" spans="1:7" hidden="1" x14ac:dyDescent="0.25">
      <c r="A8739" s="345" t="s">
        <v>4192</v>
      </c>
      <c r="B8739" s="345" t="s">
        <v>317</v>
      </c>
      <c r="C8739" s="346" t="s">
        <v>193</v>
      </c>
      <c r="D8739" s="347">
        <v>1100</v>
      </c>
      <c r="E8739" s="503">
        <v>731.32</v>
      </c>
      <c r="F8739" s="499"/>
      <c r="G8739" s="347">
        <v>66.483636363636364</v>
      </c>
    </row>
    <row r="8740" spans="1:7" hidden="1" x14ac:dyDescent="0.25">
      <c r="A8740" s="345" t="s">
        <v>4193</v>
      </c>
      <c r="B8740" s="345" t="s">
        <v>318</v>
      </c>
      <c r="C8740" s="346" t="s">
        <v>425</v>
      </c>
      <c r="D8740" s="347">
        <v>1500</v>
      </c>
      <c r="E8740" s="503">
        <v>16.14</v>
      </c>
      <c r="F8740" s="499"/>
      <c r="G8740" s="347">
        <v>1.0760000000000001</v>
      </c>
    </row>
    <row r="8741" spans="1:7" hidden="1" x14ac:dyDescent="0.25">
      <c r="A8741" s="336" t="s">
        <v>352</v>
      </c>
      <c r="B8741" s="336" t="s">
        <v>1056</v>
      </c>
      <c r="C8741" s="337" t="s">
        <v>1057</v>
      </c>
      <c r="D8741" s="338">
        <v>380000</v>
      </c>
      <c r="E8741" s="498">
        <v>221410.87</v>
      </c>
      <c r="F8741" s="499"/>
      <c r="G8741" s="338">
        <v>58.266018421052628</v>
      </c>
    </row>
    <row r="8742" spans="1:7" hidden="1" x14ac:dyDescent="0.25">
      <c r="A8742" s="339" t="s">
        <v>324</v>
      </c>
      <c r="B8742" s="339" t="s">
        <v>354</v>
      </c>
      <c r="C8742" s="340" t="s">
        <v>24</v>
      </c>
      <c r="D8742" s="341">
        <v>380000</v>
      </c>
      <c r="E8742" s="506">
        <v>221410.87</v>
      </c>
      <c r="F8742" s="499"/>
      <c r="G8742" s="341">
        <v>58.266018421052628</v>
      </c>
    </row>
    <row r="8743" spans="1:7" hidden="1" x14ac:dyDescent="0.25">
      <c r="A8743" s="342" t="s">
        <v>324</v>
      </c>
      <c r="B8743" s="342" t="s">
        <v>355</v>
      </c>
      <c r="C8743" s="343" t="s">
        <v>25</v>
      </c>
      <c r="D8743" s="344">
        <v>144000</v>
      </c>
      <c r="E8743" s="502">
        <v>15857.87</v>
      </c>
      <c r="F8743" s="499"/>
      <c r="G8743" s="344">
        <v>11.012409722222221</v>
      </c>
    </row>
    <row r="8744" spans="1:7" hidden="1" x14ac:dyDescent="0.25">
      <c r="A8744" s="342" t="s">
        <v>324</v>
      </c>
      <c r="B8744" s="342" t="s">
        <v>356</v>
      </c>
      <c r="C8744" s="343" t="s">
        <v>133</v>
      </c>
      <c r="D8744" s="344">
        <v>140000</v>
      </c>
      <c r="E8744" s="502">
        <v>13611.91</v>
      </c>
      <c r="F8744" s="499"/>
      <c r="G8744" s="344">
        <v>9.7227928571428563</v>
      </c>
    </row>
    <row r="8745" spans="1:7" hidden="1" x14ac:dyDescent="0.25">
      <c r="A8745" s="345" t="s">
        <v>4194</v>
      </c>
      <c r="B8745" s="345" t="s">
        <v>297</v>
      </c>
      <c r="C8745" s="346" t="s">
        <v>134</v>
      </c>
      <c r="D8745" s="347">
        <v>140000</v>
      </c>
      <c r="E8745" s="503">
        <v>13611.91</v>
      </c>
      <c r="F8745" s="499"/>
      <c r="G8745" s="347">
        <v>9.7227928571428563</v>
      </c>
    </row>
    <row r="8746" spans="1:7" hidden="1" x14ac:dyDescent="0.25">
      <c r="A8746" s="342" t="s">
        <v>324</v>
      </c>
      <c r="B8746" s="342" t="s">
        <v>361</v>
      </c>
      <c r="C8746" s="343" t="s">
        <v>135</v>
      </c>
      <c r="D8746" s="344">
        <v>0</v>
      </c>
      <c r="E8746" s="502">
        <v>0</v>
      </c>
      <c r="F8746" s="499"/>
      <c r="G8746" s="344">
        <v>0</v>
      </c>
    </row>
    <row r="8747" spans="1:7" hidden="1" x14ac:dyDescent="0.25">
      <c r="A8747" s="345" t="s">
        <v>4195</v>
      </c>
      <c r="B8747" s="345" t="s">
        <v>298</v>
      </c>
      <c r="C8747" s="346" t="s">
        <v>135</v>
      </c>
      <c r="D8747" s="347">
        <v>0</v>
      </c>
      <c r="E8747" s="503">
        <v>0</v>
      </c>
      <c r="F8747" s="499"/>
      <c r="G8747" s="347">
        <v>0</v>
      </c>
    </row>
    <row r="8748" spans="1:7" hidden="1" x14ac:dyDescent="0.25">
      <c r="A8748" s="342" t="s">
        <v>324</v>
      </c>
      <c r="B8748" s="342" t="s">
        <v>363</v>
      </c>
      <c r="C8748" s="343" t="s">
        <v>136</v>
      </c>
      <c r="D8748" s="344">
        <v>4000</v>
      </c>
      <c r="E8748" s="502">
        <v>2245.96</v>
      </c>
      <c r="F8748" s="499"/>
      <c r="G8748" s="344">
        <v>56.149000000000001</v>
      </c>
    </row>
    <row r="8749" spans="1:7" hidden="1" x14ac:dyDescent="0.25">
      <c r="A8749" s="345" t="s">
        <v>4196</v>
      </c>
      <c r="B8749" s="345" t="s">
        <v>299</v>
      </c>
      <c r="C8749" s="346" t="s">
        <v>365</v>
      </c>
      <c r="D8749" s="347">
        <v>4000</v>
      </c>
      <c r="E8749" s="503">
        <v>2245.96</v>
      </c>
      <c r="F8749" s="499"/>
      <c r="G8749" s="347">
        <v>56.149000000000001</v>
      </c>
    </row>
    <row r="8750" spans="1:7" hidden="1" x14ac:dyDescent="0.25">
      <c r="A8750" s="345" t="s">
        <v>4197</v>
      </c>
      <c r="B8750" s="345" t="s">
        <v>313</v>
      </c>
      <c r="C8750" s="346" t="s">
        <v>2845</v>
      </c>
      <c r="D8750" s="347">
        <v>0</v>
      </c>
      <c r="E8750" s="503">
        <v>0</v>
      </c>
      <c r="F8750" s="499"/>
      <c r="G8750" s="347">
        <v>0</v>
      </c>
    </row>
    <row r="8751" spans="1:7" hidden="1" x14ac:dyDescent="0.25">
      <c r="A8751" s="342" t="s">
        <v>324</v>
      </c>
      <c r="B8751" s="342" t="s">
        <v>366</v>
      </c>
      <c r="C8751" s="343" t="s">
        <v>38</v>
      </c>
      <c r="D8751" s="344">
        <v>236000</v>
      </c>
      <c r="E8751" s="502">
        <v>205553</v>
      </c>
      <c r="F8751" s="499"/>
      <c r="G8751" s="344">
        <v>87.098728813559319</v>
      </c>
    </row>
    <row r="8752" spans="1:7" hidden="1" x14ac:dyDescent="0.25">
      <c r="A8752" s="342" t="s">
        <v>324</v>
      </c>
      <c r="B8752" s="342" t="s">
        <v>367</v>
      </c>
      <c r="C8752" s="343" t="s">
        <v>138</v>
      </c>
      <c r="D8752" s="344">
        <v>5000</v>
      </c>
      <c r="E8752" s="502">
        <v>0</v>
      </c>
      <c r="F8752" s="499"/>
      <c r="G8752" s="344">
        <v>0</v>
      </c>
    </row>
    <row r="8753" spans="1:7" hidden="1" x14ac:dyDescent="0.25">
      <c r="A8753" s="345" t="s">
        <v>4198</v>
      </c>
      <c r="B8753" s="345" t="s">
        <v>300</v>
      </c>
      <c r="C8753" s="346" t="s">
        <v>87</v>
      </c>
      <c r="D8753" s="347">
        <v>5000</v>
      </c>
      <c r="E8753" s="503">
        <v>0</v>
      </c>
      <c r="F8753" s="499"/>
      <c r="G8753" s="347">
        <v>0</v>
      </c>
    </row>
    <row r="8754" spans="1:7" hidden="1" x14ac:dyDescent="0.25">
      <c r="A8754" s="345" t="s">
        <v>4199</v>
      </c>
      <c r="B8754" s="345" t="s">
        <v>301</v>
      </c>
      <c r="C8754" s="346" t="s">
        <v>371</v>
      </c>
      <c r="D8754" s="347">
        <v>0</v>
      </c>
      <c r="E8754" s="503">
        <v>0</v>
      </c>
      <c r="F8754" s="499"/>
      <c r="G8754" s="347">
        <v>0</v>
      </c>
    </row>
    <row r="8755" spans="1:7" hidden="1" x14ac:dyDescent="0.25">
      <c r="A8755" s="342" t="s">
        <v>324</v>
      </c>
      <c r="B8755" s="342" t="s">
        <v>419</v>
      </c>
      <c r="C8755" s="343" t="s">
        <v>108</v>
      </c>
      <c r="D8755" s="344">
        <v>221000</v>
      </c>
      <c r="E8755" s="502">
        <v>205001.29</v>
      </c>
      <c r="F8755" s="499"/>
      <c r="G8755" s="344">
        <v>92.760764705882352</v>
      </c>
    </row>
    <row r="8756" spans="1:7" hidden="1" x14ac:dyDescent="0.25">
      <c r="A8756" s="345" t="s">
        <v>4200</v>
      </c>
      <c r="B8756" s="345" t="s">
        <v>316</v>
      </c>
      <c r="C8756" s="346" t="s">
        <v>421</v>
      </c>
      <c r="D8756" s="347">
        <v>30000</v>
      </c>
      <c r="E8756" s="503">
        <v>22918.04</v>
      </c>
      <c r="F8756" s="499"/>
      <c r="G8756" s="347">
        <v>76.393466666666669</v>
      </c>
    </row>
    <row r="8757" spans="1:7" hidden="1" x14ac:dyDescent="0.25">
      <c r="A8757" s="345" t="s">
        <v>4201</v>
      </c>
      <c r="B8757" s="345" t="s">
        <v>317</v>
      </c>
      <c r="C8757" s="346" t="s">
        <v>193</v>
      </c>
      <c r="D8757" s="347">
        <v>159000</v>
      </c>
      <c r="E8757" s="503">
        <v>166491.32</v>
      </c>
      <c r="F8757" s="499"/>
      <c r="G8757" s="347">
        <v>104.71152201257861</v>
      </c>
    </row>
    <row r="8758" spans="1:7" hidden="1" x14ac:dyDescent="0.25">
      <c r="A8758" s="345" t="s">
        <v>4202</v>
      </c>
      <c r="B8758" s="345" t="s">
        <v>318</v>
      </c>
      <c r="C8758" s="346" t="s">
        <v>425</v>
      </c>
      <c r="D8758" s="347">
        <v>30000</v>
      </c>
      <c r="E8758" s="503">
        <v>15591.93</v>
      </c>
      <c r="F8758" s="499"/>
      <c r="G8758" s="347">
        <v>51.973100000000002</v>
      </c>
    </row>
    <row r="8759" spans="1:7" hidden="1" x14ac:dyDescent="0.25">
      <c r="A8759" s="345" t="s">
        <v>4203</v>
      </c>
      <c r="B8759" s="345" t="s">
        <v>427</v>
      </c>
      <c r="C8759" s="346" t="s">
        <v>428</v>
      </c>
      <c r="D8759" s="347">
        <v>2000</v>
      </c>
      <c r="E8759" s="503">
        <v>0</v>
      </c>
      <c r="F8759" s="499"/>
      <c r="G8759" s="347">
        <v>0</v>
      </c>
    </row>
    <row r="8760" spans="1:7" hidden="1" x14ac:dyDescent="0.25">
      <c r="A8760" s="342" t="s">
        <v>324</v>
      </c>
      <c r="B8760" s="342" t="s">
        <v>401</v>
      </c>
      <c r="C8760" s="343" t="s">
        <v>104</v>
      </c>
      <c r="D8760" s="344">
        <v>10000</v>
      </c>
      <c r="E8760" s="502">
        <v>551.71</v>
      </c>
      <c r="F8760" s="499"/>
      <c r="G8760" s="344">
        <v>5.5171000000000001</v>
      </c>
    </row>
    <row r="8761" spans="1:7" hidden="1" x14ac:dyDescent="0.25">
      <c r="A8761" s="345" t="s">
        <v>4204</v>
      </c>
      <c r="B8761" s="345" t="s">
        <v>296</v>
      </c>
      <c r="C8761" s="346" t="s">
        <v>104</v>
      </c>
      <c r="D8761" s="347">
        <v>10000</v>
      </c>
      <c r="E8761" s="503">
        <v>551.71</v>
      </c>
      <c r="F8761" s="499"/>
      <c r="G8761" s="347">
        <v>5.5171000000000001</v>
      </c>
    </row>
    <row r="8762" spans="1:7" hidden="1" x14ac:dyDescent="0.25">
      <c r="A8762" s="330" t="s">
        <v>349</v>
      </c>
      <c r="B8762" s="330" t="s">
        <v>385</v>
      </c>
      <c r="C8762" s="331" t="s">
        <v>386</v>
      </c>
      <c r="D8762" s="332">
        <v>6782339</v>
      </c>
      <c r="E8762" s="504">
        <v>5511993</v>
      </c>
      <c r="F8762" s="499"/>
      <c r="G8762" s="332">
        <v>81.269794977809283</v>
      </c>
    </row>
    <row r="8763" spans="1:7" hidden="1" x14ac:dyDescent="0.25">
      <c r="A8763" s="333" t="s">
        <v>349</v>
      </c>
      <c r="B8763" s="333" t="s">
        <v>3260</v>
      </c>
      <c r="C8763" s="334" t="s">
        <v>3261</v>
      </c>
      <c r="D8763" s="335">
        <v>14141.99</v>
      </c>
      <c r="E8763" s="505">
        <v>14141.99</v>
      </c>
      <c r="F8763" s="499"/>
      <c r="G8763" s="335">
        <v>100</v>
      </c>
    </row>
    <row r="8764" spans="1:7" hidden="1" x14ac:dyDescent="0.25">
      <c r="A8764" s="336" t="s">
        <v>352</v>
      </c>
      <c r="B8764" s="336" t="s">
        <v>541</v>
      </c>
      <c r="C8764" s="337" t="s">
        <v>542</v>
      </c>
      <c r="D8764" s="338">
        <v>14141.99</v>
      </c>
      <c r="E8764" s="498">
        <v>14141.99</v>
      </c>
      <c r="F8764" s="499"/>
      <c r="G8764" s="338">
        <v>100</v>
      </c>
    </row>
    <row r="8765" spans="1:7" hidden="1" x14ac:dyDescent="0.25">
      <c r="A8765" s="339" t="s">
        <v>324</v>
      </c>
      <c r="B8765" s="339" t="s">
        <v>354</v>
      </c>
      <c r="C8765" s="340" t="s">
        <v>24</v>
      </c>
      <c r="D8765" s="341">
        <v>14141.99</v>
      </c>
      <c r="E8765" s="506">
        <v>14141.99</v>
      </c>
      <c r="F8765" s="499"/>
      <c r="G8765" s="341">
        <v>100</v>
      </c>
    </row>
    <row r="8766" spans="1:7" hidden="1" x14ac:dyDescent="0.25">
      <c r="A8766" s="342" t="s">
        <v>324</v>
      </c>
      <c r="B8766" s="342" t="s">
        <v>355</v>
      </c>
      <c r="C8766" s="343" t="s">
        <v>25</v>
      </c>
      <c r="D8766" s="344">
        <v>14141.99</v>
      </c>
      <c r="E8766" s="502">
        <v>14141.99</v>
      </c>
      <c r="F8766" s="499"/>
      <c r="G8766" s="344">
        <v>100</v>
      </c>
    </row>
    <row r="8767" spans="1:7" hidden="1" x14ac:dyDescent="0.25">
      <c r="A8767" s="342" t="s">
        <v>324</v>
      </c>
      <c r="B8767" s="342" t="s">
        <v>356</v>
      </c>
      <c r="C8767" s="343" t="s">
        <v>133</v>
      </c>
      <c r="D8767" s="344">
        <v>14141.99</v>
      </c>
      <c r="E8767" s="502">
        <v>14141.99</v>
      </c>
      <c r="F8767" s="499"/>
      <c r="G8767" s="344">
        <v>100</v>
      </c>
    </row>
    <row r="8768" spans="1:7" hidden="1" x14ac:dyDescent="0.25">
      <c r="A8768" s="345" t="s">
        <v>4205</v>
      </c>
      <c r="B8768" s="345" t="s">
        <v>297</v>
      </c>
      <c r="C8768" s="346" t="s">
        <v>134</v>
      </c>
      <c r="D8768" s="347">
        <v>14141.99</v>
      </c>
      <c r="E8768" s="503">
        <v>14141.99</v>
      </c>
      <c r="F8768" s="499"/>
      <c r="G8768" s="347">
        <v>100</v>
      </c>
    </row>
    <row r="8769" spans="1:7" hidden="1" x14ac:dyDescent="0.25">
      <c r="A8769" s="333" t="s">
        <v>349</v>
      </c>
      <c r="B8769" s="333" t="s">
        <v>65</v>
      </c>
      <c r="C8769" s="334" t="s">
        <v>3270</v>
      </c>
      <c r="D8769" s="335">
        <v>6768197.0099999998</v>
      </c>
      <c r="E8769" s="505">
        <v>5497851.0099999998</v>
      </c>
      <c r="F8769" s="499"/>
      <c r="G8769" s="335">
        <v>81.230658650700235</v>
      </c>
    </row>
    <row r="8770" spans="1:7" hidden="1" x14ac:dyDescent="0.25">
      <c r="A8770" s="336" t="s">
        <v>352</v>
      </c>
      <c r="B8770" s="336" t="s">
        <v>452</v>
      </c>
      <c r="C8770" s="337" t="s">
        <v>453</v>
      </c>
      <c r="D8770" s="338">
        <v>458220</v>
      </c>
      <c r="E8770" s="498">
        <v>411004.14</v>
      </c>
      <c r="F8770" s="499"/>
      <c r="G8770" s="338">
        <v>89.695809872986771</v>
      </c>
    </row>
    <row r="8771" spans="1:7" hidden="1" x14ac:dyDescent="0.25">
      <c r="A8771" s="339" t="s">
        <v>324</v>
      </c>
      <c r="B8771" s="339" t="s">
        <v>354</v>
      </c>
      <c r="C8771" s="340" t="s">
        <v>24</v>
      </c>
      <c r="D8771" s="341">
        <v>458220</v>
      </c>
      <c r="E8771" s="506">
        <v>411004.14</v>
      </c>
      <c r="F8771" s="499"/>
      <c r="G8771" s="341">
        <v>89.695809872986771</v>
      </c>
    </row>
    <row r="8772" spans="1:7" hidden="1" x14ac:dyDescent="0.25">
      <c r="A8772" s="342" t="s">
        <v>324</v>
      </c>
      <c r="B8772" s="342" t="s">
        <v>355</v>
      </c>
      <c r="C8772" s="343" t="s">
        <v>25</v>
      </c>
      <c r="D8772" s="344">
        <v>450240</v>
      </c>
      <c r="E8772" s="502">
        <v>406472.22</v>
      </c>
      <c r="F8772" s="499"/>
      <c r="G8772" s="344">
        <v>90.279011194029849</v>
      </c>
    </row>
    <row r="8773" spans="1:7" hidden="1" x14ac:dyDescent="0.25">
      <c r="A8773" s="342" t="s">
        <v>324</v>
      </c>
      <c r="B8773" s="342" t="s">
        <v>356</v>
      </c>
      <c r="C8773" s="343" t="s">
        <v>133</v>
      </c>
      <c r="D8773" s="344">
        <v>374820</v>
      </c>
      <c r="E8773" s="502">
        <v>342927.58</v>
      </c>
      <c r="F8773" s="499"/>
      <c r="G8773" s="344">
        <v>91.491270476495387</v>
      </c>
    </row>
    <row r="8774" spans="1:7" hidden="1" x14ac:dyDescent="0.25">
      <c r="A8774" s="345" t="s">
        <v>4206</v>
      </c>
      <c r="B8774" s="345" t="s">
        <v>297</v>
      </c>
      <c r="C8774" s="346" t="s">
        <v>134</v>
      </c>
      <c r="D8774" s="347">
        <v>366320</v>
      </c>
      <c r="E8774" s="503">
        <v>342927.58</v>
      </c>
      <c r="F8774" s="499"/>
      <c r="G8774" s="347">
        <v>93.614211618257258</v>
      </c>
    </row>
    <row r="8775" spans="1:7" hidden="1" x14ac:dyDescent="0.25">
      <c r="A8775" s="345" t="s">
        <v>4207</v>
      </c>
      <c r="B8775" s="345" t="s">
        <v>359</v>
      </c>
      <c r="C8775" s="346" t="s">
        <v>182</v>
      </c>
      <c r="D8775" s="347">
        <v>6700</v>
      </c>
      <c r="E8775" s="503">
        <v>0</v>
      </c>
      <c r="F8775" s="499"/>
      <c r="G8775" s="347">
        <v>0</v>
      </c>
    </row>
    <row r="8776" spans="1:7" hidden="1" x14ac:dyDescent="0.25">
      <c r="A8776" s="345" t="s">
        <v>4208</v>
      </c>
      <c r="B8776" s="345" t="s">
        <v>3544</v>
      </c>
      <c r="C8776" s="346" t="s">
        <v>183</v>
      </c>
      <c r="D8776" s="347">
        <v>1800</v>
      </c>
      <c r="E8776" s="503">
        <v>0</v>
      </c>
      <c r="F8776" s="499"/>
      <c r="G8776" s="347">
        <v>0</v>
      </c>
    </row>
    <row r="8777" spans="1:7" hidden="1" x14ac:dyDescent="0.25">
      <c r="A8777" s="342" t="s">
        <v>324</v>
      </c>
      <c r="B8777" s="342" t="s">
        <v>361</v>
      </c>
      <c r="C8777" s="343" t="s">
        <v>135</v>
      </c>
      <c r="D8777" s="344">
        <v>15000</v>
      </c>
      <c r="E8777" s="502">
        <v>11100</v>
      </c>
      <c r="F8777" s="499"/>
      <c r="G8777" s="344">
        <v>74</v>
      </c>
    </row>
    <row r="8778" spans="1:7" hidden="1" x14ac:dyDescent="0.25">
      <c r="A8778" s="345" t="s">
        <v>4209</v>
      </c>
      <c r="B8778" s="345" t="s">
        <v>298</v>
      </c>
      <c r="C8778" s="346" t="s">
        <v>135</v>
      </c>
      <c r="D8778" s="347">
        <v>15000</v>
      </c>
      <c r="E8778" s="503">
        <v>11100</v>
      </c>
      <c r="F8778" s="499"/>
      <c r="G8778" s="347">
        <v>74</v>
      </c>
    </row>
    <row r="8779" spans="1:7" hidden="1" x14ac:dyDescent="0.25">
      <c r="A8779" s="342" t="s">
        <v>324</v>
      </c>
      <c r="B8779" s="342" t="s">
        <v>363</v>
      </c>
      <c r="C8779" s="343" t="s">
        <v>136</v>
      </c>
      <c r="D8779" s="344">
        <v>60420</v>
      </c>
      <c r="E8779" s="502">
        <v>52444.639999999999</v>
      </c>
      <c r="F8779" s="499"/>
      <c r="G8779" s="344">
        <v>86.800132406487919</v>
      </c>
    </row>
    <row r="8780" spans="1:7" hidden="1" x14ac:dyDescent="0.25">
      <c r="A8780" s="345" t="s">
        <v>4210</v>
      </c>
      <c r="B8780" s="345" t="s">
        <v>299</v>
      </c>
      <c r="C8780" s="346" t="s">
        <v>365</v>
      </c>
      <c r="D8780" s="347">
        <v>60420</v>
      </c>
      <c r="E8780" s="503">
        <v>52444.639999999999</v>
      </c>
      <c r="F8780" s="499"/>
      <c r="G8780" s="347">
        <v>86.800132406487919</v>
      </c>
    </row>
    <row r="8781" spans="1:7" hidden="1" x14ac:dyDescent="0.25">
      <c r="A8781" s="342" t="s">
        <v>324</v>
      </c>
      <c r="B8781" s="342" t="s">
        <v>366</v>
      </c>
      <c r="C8781" s="343" t="s">
        <v>38</v>
      </c>
      <c r="D8781" s="344">
        <v>7980</v>
      </c>
      <c r="E8781" s="502">
        <v>4531.92</v>
      </c>
      <c r="F8781" s="499"/>
      <c r="G8781" s="344">
        <v>56.790977443609023</v>
      </c>
    </row>
    <row r="8782" spans="1:7" hidden="1" x14ac:dyDescent="0.25">
      <c r="A8782" s="342" t="s">
        <v>324</v>
      </c>
      <c r="B8782" s="342" t="s">
        <v>367</v>
      </c>
      <c r="C8782" s="343" t="s">
        <v>138</v>
      </c>
      <c r="D8782" s="344">
        <v>7980</v>
      </c>
      <c r="E8782" s="502">
        <v>4531.92</v>
      </c>
      <c r="F8782" s="499"/>
      <c r="G8782" s="344">
        <v>56.790977443609023</v>
      </c>
    </row>
    <row r="8783" spans="1:7" hidden="1" x14ac:dyDescent="0.25">
      <c r="A8783" s="345" t="s">
        <v>4211</v>
      </c>
      <c r="B8783" s="345" t="s">
        <v>301</v>
      </c>
      <c r="C8783" s="346" t="s">
        <v>371</v>
      </c>
      <c r="D8783" s="347">
        <v>7980</v>
      </c>
      <c r="E8783" s="503">
        <v>4531.92</v>
      </c>
      <c r="F8783" s="499"/>
      <c r="G8783" s="347">
        <v>56.790977443609023</v>
      </c>
    </row>
    <row r="8784" spans="1:7" hidden="1" x14ac:dyDescent="0.25">
      <c r="A8784" s="336" t="s">
        <v>352</v>
      </c>
      <c r="B8784" s="336" t="s">
        <v>498</v>
      </c>
      <c r="C8784" s="337" t="s">
        <v>499</v>
      </c>
      <c r="D8784" s="338">
        <v>408000</v>
      </c>
      <c r="E8784" s="498">
        <v>385900.2</v>
      </c>
      <c r="F8784" s="499"/>
      <c r="G8784" s="338">
        <v>94.583382352941172</v>
      </c>
    </row>
    <row r="8785" spans="1:7" hidden="1" x14ac:dyDescent="0.25">
      <c r="A8785" s="339" t="s">
        <v>324</v>
      </c>
      <c r="B8785" s="339" t="s">
        <v>354</v>
      </c>
      <c r="C8785" s="340" t="s">
        <v>24</v>
      </c>
      <c r="D8785" s="341">
        <v>408000</v>
      </c>
      <c r="E8785" s="506">
        <v>385900.2</v>
      </c>
      <c r="F8785" s="499"/>
      <c r="G8785" s="341">
        <v>94.583382352941172</v>
      </c>
    </row>
    <row r="8786" spans="1:7" hidden="1" x14ac:dyDescent="0.25">
      <c r="A8786" s="342" t="s">
        <v>324</v>
      </c>
      <c r="B8786" s="342" t="s">
        <v>355</v>
      </c>
      <c r="C8786" s="343" t="s">
        <v>25</v>
      </c>
      <c r="D8786" s="344">
        <v>402000</v>
      </c>
      <c r="E8786" s="502">
        <v>385837.32</v>
      </c>
      <c r="F8786" s="499"/>
      <c r="G8786" s="344">
        <v>95.979432835820901</v>
      </c>
    </row>
    <row r="8787" spans="1:7" hidden="1" x14ac:dyDescent="0.25">
      <c r="A8787" s="342" t="s">
        <v>324</v>
      </c>
      <c r="B8787" s="342" t="s">
        <v>356</v>
      </c>
      <c r="C8787" s="343" t="s">
        <v>133</v>
      </c>
      <c r="D8787" s="344">
        <v>336500</v>
      </c>
      <c r="E8787" s="502">
        <v>312657.01</v>
      </c>
      <c r="F8787" s="499"/>
      <c r="G8787" s="344">
        <v>92.914416047548286</v>
      </c>
    </row>
    <row r="8788" spans="1:7" hidden="1" x14ac:dyDescent="0.25">
      <c r="A8788" s="345" t="s">
        <v>4212</v>
      </c>
      <c r="B8788" s="345" t="s">
        <v>297</v>
      </c>
      <c r="C8788" s="346" t="s">
        <v>134</v>
      </c>
      <c r="D8788" s="347">
        <v>336500</v>
      </c>
      <c r="E8788" s="503">
        <v>312657.01</v>
      </c>
      <c r="F8788" s="499"/>
      <c r="G8788" s="347">
        <v>92.914416047548286</v>
      </c>
    </row>
    <row r="8789" spans="1:7" hidden="1" x14ac:dyDescent="0.25">
      <c r="A8789" s="342" t="s">
        <v>324</v>
      </c>
      <c r="B8789" s="342" t="s">
        <v>361</v>
      </c>
      <c r="C8789" s="343" t="s">
        <v>135</v>
      </c>
      <c r="D8789" s="344">
        <v>8500</v>
      </c>
      <c r="E8789" s="502">
        <v>21591.87</v>
      </c>
      <c r="F8789" s="499"/>
      <c r="G8789" s="344">
        <v>254.02199999999999</v>
      </c>
    </row>
    <row r="8790" spans="1:7" hidden="1" x14ac:dyDescent="0.25">
      <c r="A8790" s="345" t="s">
        <v>4213</v>
      </c>
      <c r="B8790" s="345" t="s">
        <v>298</v>
      </c>
      <c r="C8790" s="346" t="s">
        <v>135</v>
      </c>
      <c r="D8790" s="347">
        <v>8500</v>
      </c>
      <c r="E8790" s="503">
        <v>21591.87</v>
      </c>
      <c r="F8790" s="499"/>
      <c r="G8790" s="347">
        <v>254.02199999999999</v>
      </c>
    </row>
    <row r="8791" spans="1:7" hidden="1" x14ac:dyDescent="0.25">
      <c r="A8791" s="342" t="s">
        <v>324</v>
      </c>
      <c r="B8791" s="342" t="s">
        <v>363</v>
      </c>
      <c r="C8791" s="343" t="s">
        <v>136</v>
      </c>
      <c r="D8791" s="344">
        <v>57000</v>
      </c>
      <c r="E8791" s="502">
        <v>51588.44</v>
      </c>
      <c r="F8791" s="499"/>
      <c r="G8791" s="344">
        <v>90.506035087719297</v>
      </c>
    </row>
    <row r="8792" spans="1:7" hidden="1" x14ac:dyDescent="0.25">
      <c r="A8792" s="345" t="s">
        <v>4214</v>
      </c>
      <c r="B8792" s="345" t="s">
        <v>299</v>
      </c>
      <c r="C8792" s="346" t="s">
        <v>365</v>
      </c>
      <c r="D8792" s="347">
        <v>57000</v>
      </c>
      <c r="E8792" s="503">
        <v>51588.44</v>
      </c>
      <c r="F8792" s="499"/>
      <c r="G8792" s="347">
        <v>90.506035087719297</v>
      </c>
    </row>
    <row r="8793" spans="1:7" hidden="1" x14ac:dyDescent="0.25">
      <c r="A8793" s="342" t="s">
        <v>324</v>
      </c>
      <c r="B8793" s="342" t="s">
        <v>366</v>
      </c>
      <c r="C8793" s="343" t="s">
        <v>38</v>
      </c>
      <c r="D8793" s="344">
        <v>6000</v>
      </c>
      <c r="E8793" s="502">
        <v>62.88</v>
      </c>
      <c r="F8793" s="499"/>
      <c r="G8793" s="344">
        <v>1.048</v>
      </c>
    </row>
    <row r="8794" spans="1:7" hidden="1" x14ac:dyDescent="0.25">
      <c r="A8794" s="342" t="s">
        <v>324</v>
      </c>
      <c r="B8794" s="342" t="s">
        <v>367</v>
      </c>
      <c r="C8794" s="343" t="s">
        <v>138</v>
      </c>
      <c r="D8794" s="344">
        <v>6000</v>
      </c>
      <c r="E8794" s="502">
        <v>62.88</v>
      </c>
      <c r="F8794" s="499"/>
      <c r="G8794" s="344">
        <v>1.048</v>
      </c>
    </row>
    <row r="8795" spans="1:7" hidden="1" x14ac:dyDescent="0.25">
      <c r="A8795" s="345" t="s">
        <v>4215</v>
      </c>
      <c r="B8795" s="345" t="s">
        <v>301</v>
      </c>
      <c r="C8795" s="346" t="s">
        <v>371</v>
      </c>
      <c r="D8795" s="347">
        <v>6000</v>
      </c>
      <c r="E8795" s="503">
        <v>62.88</v>
      </c>
      <c r="F8795" s="499"/>
      <c r="G8795" s="347">
        <v>1.048</v>
      </c>
    </row>
    <row r="8796" spans="1:7" hidden="1" x14ac:dyDescent="0.25">
      <c r="A8796" s="336" t="s">
        <v>352</v>
      </c>
      <c r="B8796" s="336" t="s">
        <v>541</v>
      </c>
      <c r="C8796" s="337" t="s">
        <v>542</v>
      </c>
      <c r="D8796" s="338">
        <v>962858.01</v>
      </c>
      <c r="E8796" s="498">
        <v>767850.66</v>
      </c>
      <c r="F8796" s="499"/>
      <c r="G8796" s="338">
        <v>79.747029367289571</v>
      </c>
    </row>
    <row r="8797" spans="1:7" hidden="1" x14ac:dyDescent="0.25">
      <c r="A8797" s="339" t="s">
        <v>324</v>
      </c>
      <c r="B8797" s="339" t="s">
        <v>354</v>
      </c>
      <c r="C8797" s="340" t="s">
        <v>24</v>
      </c>
      <c r="D8797" s="341">
        <v>962858.01</v>
      </c>
      <c r="E8797" s="506">
        <v>767850.66</v>
      </c>
      <c r="F8797" s="499"/>
      <c r="G8797" s="341">
        <v>79.747029367289571</v>
      </c>
    </row>
    <row r="8798" spans="1:7" hidden="1" x14ac:dyDescent="0.25">
      <c r="A8798" s="342" t="s">
        <v>324</v>
      </c>
      <c r="B8798" s="342" t="s">
        <v>355</v>
      </c>
      <c r="C8798" s="343" t="s">
        <v>25</v>
      </c>
      <c r="D8798" s="344">
        <v>841858.01</v>
      </c>
      <c r="E8798" s="502">
        <v>714727.14</v>
      </c>
      <c r="F8798" s="499"/>
      <c r="G8798" s="344">
        <v>84.898775269715614</v>
      </c>
    </row>
    <row r="8799" spans="1:7" hidden="1" x14ac:dyDescent="0.25">
      <c r="A8799" s="342" t="s">
        <v>324</v>
      </c>
      <c r="B8799" s="342" t="s">
        <v>356</v>
      </c>
      <c r="C8799" s="343" t="s">
        <v>133</v>
      </c>
      <c r="D8799" s="344">
        <v>695858.01</v>
      </c>
      <c r="E8799" s="502">
        <v>592558.49</v>
      </c>
      <c r="F8799" s="499"/>
      <c r="G8799" s="344">
        <v>85.155086452191597</v>
      </c>
    </row>
    <row r="8800" spans="1:7" hidden="1" x14ac:dyDescent="0.25">
      <c r="A8800" s="345" t="s">
        <v>4216</v>
      </c>
      <c r="B8800" s="345" t="s">
        <v>297</v>
      </c>
      <c r="C8800" s="346" t="s">
        <v>134</v>
      </c>
      <c r="D8800" s="347">
        <v>695858.01</v>
      </c>
      <c r="E8800" s="503">
        <v>592558.49</v>
      </c>
      <c r="F8800" s="499"/>
      <c r="G8800" s="347">
        <v>85.155086452191597</v>
      </c>
    </row>
    <row r="8801" spans="1:7" hidden="1" x14ac:dyDescent="0.25">
      <c r="A8801" s="342" t="s">
        <v>324</v>
      </c>
      <c r="B8801" s="342" t="s">
        <v>361</v>
      </c>
      <c r="C8801" s="343" t="s">
        <v>135</v>
      </c>
      <c r="D8801" s="344">
        <v>26000</v>
      </c>
      <c r="E8801" s="502">
        <v>22063</v>
      </c>
      <c r="F8801" s="499"/>
      <c r="G8801" s="344">
        <v>84.857692307692304</v>
      </c>
    </row>
    <row r="8802" spans="1:7" hidden="1" x14ac:dyDescent="0.25">
      <c r="A8802" s="345" t="s">
        <v>4217</v>
      </c>
      <c r="B8802" s="345" t="s">
        <v>298</v>
      </c>
      <c r="C8802" s="346" t="s">
        <v>135</v>
      </c>
      <c r="D8802" s="347">
        <v>26000</v>
      </c>
      <c r="E8802" s="503">
        <v>22063</v>
      </c>
      <c r="F8802" s="499"/>
      <c r="G8802" s="347">
        <v>84.857692307692304</v>
      </c>
    </row>
    <row r="8803" spans="1:7" hidden="1" x14ac:dyDescent="0.25">
      <c r="A8803" s="342" t="s">
        <v>324</v>
      </c>
      <c r="B8803" s="342" t="s">
        <v>363</v>
      </c>
      <c r="C8803" s="343" t="s">
        <v>136</v>
      </c>
      <c r="D8803" s="344">
        <v>120000</v>
      </c>
      <c r="E8803" s="502">
        <v>100105.65</v>
      </c>
      <c r="F8803" s="499"/>
      <c r="G8803" s="344">
        <v>83.421374999999998</v>
      </c>
    </row>
    <row r="8804" spans="1:7" hidden="1" x14ac:dyDescent="0.25">
      <c r="A8804" s="345" t="s">
        <v>4218</v>
      </c>
      <c r="B8804" s="345" t="s">
        <v>299</v>
      </c>
      <c r="C8804" s="346" t="s">
        <v>365</v>
      </c>
      <c r="D8804" s="347">
        <v>120000</v>
      </c>
      <c r="E8804" s="503">
        <v>100105.65</v>
      </c>
      <c r="F8804" s="499"/>
      <c r="G8804" s="347">
        <v>83.421374999999998</v>
      </c>
    </row>
    <row r="8805" spans="1:7" hidden="1" x14ac:dyDescent="0.25">
      <c r="A8805" s="342" t="s">
        <v>324</v>
      </c>
      <c r="B8805" s="342" t="s">
        <v>366</v>
      </c>
      <c r="C8805" s="343" t="s">
        <v>38</v>
      </c>
      <c r="D8805" s="344">
        <v>91000</v>
      </c>
      <c r="E8805" s="502">
        <v>23123.52</v>
      </c>
      <c r="F8805" s="499"/>
      <c r="G8805" s="344">
        <v>25.41046153846154</v>
      </c>
    </row>
    <row r="8806" spans="1:7" hidden="1" x14ac:dyDescent="0.25">
      <c r="A8806" s="342" t="s">
        <v>324</v>
      </c>
      <c r="B8806" s="342" t="s">
        <v>367</v>
      </c>
      <c r="C8806" s="343" t="s">
        <v>138</v>
      </c>
      <c r="D8806" s="344">
        <v>15000</v>
      </c>
      <c r="E8806" s="502">
        <v>7432.2</v>
      </c>
      <c r="F8806" s="499"/>
      <c r="G8806" s="344">
        <v>49.548000000000002</v>
      </c>
    </row>
    <row r="8807" spans="1:7" hidden="1" x14ac:dyDescent="0.25">
      <c r="A8807" s="345" t="s">
        <v>4219</v>
      </c>
      <c r="B8807" s="345" t="s">
        <v>301</v>
      </c>
      <c r="C8807" s="346" t="s">
        <v>371</v>
      </c>
      <c r="D8807" s="347">
        <v>15000</v>
      </c>
      <c r="E8807" s="503">
        <v>7432.2</v>
      </c>
      <c r="F8807" s="499"/>
      <c r="G8807" s="347">
        <v>49.548000000000002</v>
      </c>
    </row>
    <row r="8808" spans="1:7" hidden="1" x14ac:dyDescent="0.25">
      <c r="A8808" s="342" t="s">
        <v>324</v>
      </c>
      <c r="B8808" s="342" t="s">
        <v>429</v>
      </c>
      <c r="C8808" s="343" t="s">
        <v>110</v>
      </c>
      <c r="D8808" s="344">
        <v>76000</v>
      </c>
      <c r="E8808" s="502">
        <v>15691.32</v>
      </c>
      <c r="F8808" s="499"/>
      <c r="G8808" s="344">
        <v>20.646473684210527</v>
      </c>
    </row>
    <row r="8809" spans="1:7" hidden="1" x14ac:dyDescent="0.25">
      <c r="A8809" s="345" t="s">
        <v>4220</v>
      </c>
      <c r="B8809" s="345" t="s">
        <v>304</v>
      </c>
      <c r="C8809" s="346" t="s">
        <v>1083</v>
      </c>
      <c r="D8809" s="347">
        <v>60000</v>
      </c>
      <c r="E8809" s="503">
        <v>0</v>
      </c>
      <c r="F8809" s="499"/>
      <c r="G8809" s="347">
        <v>0</v>
      </c>
    </row>
    <row r="8810" spans="1:7" hidden="1" x14ac:dyDescent="0.25">
      <c r="A8810" s="345" t="s">
        <v>4221</v>
      </c>
      <c r="B8810" s="345" t="s">
        <v>436</v>
      </c>
      <c r="C8810" s="346" t="s">
        <v>98</v>
      </c>
      <c r="D8810" s="347">
        <v>16000</v>
      </c>
      <c r="E8810" s="503">
        <v>15691.32</v>
      </c>
      <c r="F8810" s="499"/>
      <c r="G8810" s="347">
        <v>98.070750000000004</v>
      </c>
    </row>
    <row r="8811" spans="1:7" hidden="1" x14ac:dyDescent="0.25">
      <c r="A8811" s="342" t="s">
        <v>324</v>
      </c>
      <c r="B8811" s="342" t="s">
        <v>1632</v>
      </c>
      <c r="C8811" s="343" t="s">
        <v>167</v>
      </c>
      <c r="D8811" s="344">
        <v>30000</v>
      </c>
      <c r="E8811" s="502">
        <v>30000</v>
      </c>
      <c r="F8811" s="499"/>
      <c r="G8811" s="344">
        <v>100</v>
      </c>
    </row>
    <row r="8812" spans="1:7" hidden="1" x14ac:dyDescent="0.25">
      <c r="A8812" s="342" t="s">
        <v>324</v>
      </c>
      <c r="B8812" s="342" t="s">
        <v>1633</v>
      </c>
      <c r="C8812" s="343" t="s">
        <v>1634</v>
      </c>
      <c r="D8812" s="344">
        <v>30000</v>
      </c>
      <c r="E8812" s="502">
        <v>30000</v>
      </c>
      <c r="F8812" s="499"/>
      <c r="G8812" s="344">
        <v>100</v>
      </c>
    </row>
    <row r="8813" spans="1:7" hidden="1" x14ac:dyDescent="0.25">
      <c r="A8813" s="345" t="s">
        <v>4222</v>
      </c>
      <c r="B8813" s="345" t="s">
        <v>1636</v>
      </c>
      <c r="C8813" s="346" t="s">
        <v>1637</v>
      </c>
      <c r="D8813" s="347">
        <v>30000</v>
      </c>
      <c r="E8813" s="503">
        <v>30000</v>
      </c>
      <c r="F8813" s="499"/>
      <c r="G8813" s="347">
        <v>100</v>
      </c>
    </row>
    <row r="8814" spans="1:7" hidden="1" x14ac:dyDescent="0.25">
      <c r="A8814" s="336" t="s">
        <v>352</v>
      </c>
      <c r="B8814" s="336" t="s">
        <v>611</v>
      </c>
      <c r="C8814" s="337" t="s">
        <v>612</v>
      </c>
      <c r="D8814" s="338">
        <v>263900</v>
      </c>
      <c r="E8814" s="498">
        <v>279510.05</v>
      </c>
      <c r="F8814" s="499"/>
      <c r="G8814" s="338">
        <v>105.9151383099659</v>
      </c>
    </row>
    <row r="8815" spans="1:7" hidden="1" x14ac:dyDescent="0.25">
      <c r="A8815" s="339" t="s">
        <v>324</v>
      </c>
      <c r="B8815" s="339" t="s">
        <v>354</v>
      </c>
      <c r="C8815" s="340" t="s">
        <v>24</v>
      </c>
      <c r="D8815" s="341">
        <v>263900</v>
      </c>
      <c r="E8815" s="506">
        <v>279510.05</v>
      </c>
      <c r="F8815" s="499"/>
      <c r="G8815" s="341">
        <v>105.9151383099659</v>
      </c>
    </row>
    <row r="8816" spans="1:7" hidden="1" x14ac:dyDescent="0.25">
      <c r="A8816" s="342" t="s">
        <v>324</v>
      </c>
      <c r="B8816" s="342" t="s">
        <v>355</v>
      </c>
      <c r="C8816" s="343" t="s">
        <v>25</v>
      </c>
      <c r="D8816" s="344">
        <v>253000</v>
      </c>
      <c r="E8816" s="502">
        <v>267004.96000000002</v>
      </c>
      <c r="F8816" s="499"/>
      <c r="G8816" s="344">
        <v>105.53555731225296</v>
      </c>
    </row>
    <row r="8817" spans="1:7" hidden="1" x14ac:dyDescent="0.25">
      <c r="A8817" s="342" t="s">
        <v>324</v>
      </c>
      <c r="B8817" s="342" t="s">
        <v>356</v>
      </c>
      <c r="C8817" s="343" t="s">
        <v>133</v>
      </c>
      <c r="D8817" s="344">
        <v>233000</v>
      </c>
      <c r="E8817" s="502">
        <v>246185.04</v>
      </c>
      <c r="F8817" s="499"/>
      <c r="G8817" s="344">
        <v>105.65881545064377</v>
      </c>
    </row>
    <row r="8818" spans="1:7" hidden="1" x14ac:dyDescent="0.25">
      <c r="A8818" s="345" t="s">
        <v>4223</v>
      </c>
      <c r="B8818" s="345" t="s">
        <v>297</v>
      </c>
      <c r="C8818" s="346" t="s">
        <v>134</v>
      </c>
      <c r="D8818" s="347">
        <v>231000</v>
      </c>
      <c r="E8818" s="503">
        <v>243374.79</v>
      </c>
      <c r="F8818" s="499"/>
      <c r="G8818" s="347">
        <v>105.35705194805195</v>
      </c>
    </row>
    <row r="8819" spans="1:7" hidden="1" x14ac:dyDescent="0.25">
      <c r="A8819" s="345" t="s">
        <v>4224</v>
      </c>
      <c r="B8819" s="345" t="s">
        <v>359</v>
      </c>
      <c r="C8819" s="346" t="s">
        <v>360</v>
      </c>
      <c r="D8819" s="347">
        <v>2000</v>
      </c>
      <c r="E8819" s="503">
        <v>2810.25</v>
      </c>
      <c r="F8819" s="499"/>
      <c r="G8819" s="347">
        <v>140.51249999999999</v>
      </c>
    </row>
    <row r="8820" spans="1:7" hidden="1" x14ac:dyDescent="0.25">
      <c r="A8820" s="342" t="s">
        <v>324</v>
      </c>
      <c r="B8820" s="342" t="s">
        <v>361</v>
      </c>
      <c r="C8820" s="343" t="s">
        <v>135</v>
      </c>
      <c r="D8820" s="344">
        <v>5000</v>
      </c>
      <c r="E8820" s="502">
        <v>9763</v>
      </c>
      <c r="F8820" s="499"/>
      <c r="G8820" s="344">
        <v>195.26</v>
      </c>
    </row>
    <row r="8821" spans="1:7" hidden="1" x14ac:dyDescent="0.25">
      <c r="A8821" s="345" t="s">
        <v>4225</v>
      </c>
      <c r="B8821" s="345" t="s">
        <v>298</v>
      </c>
      <c r="C8821" s="346" t="s">
        <v>135</v>
      </c>
      <c r="D8821" s="347">
        <v>5000</v>
      </c>
      <c r="E8821" s="503">
        <v>9763</v>
      </c>
      <c r="F8821" s="499"/>
      <c r="G8821" s="347">
        <v>195.26</v>
      </c>
    </row>
    <row r="8822" spans="1:7" hidden="1" x14ac:dyDescent="0.25">
      <c r="A8822" s="342" t="s">
        <v>324</v>
      </c>
      <c r="B8822" s="342" t="s">
        <v>363</v>
      </c>
      <c r="C8822" s="343" t="s">
        <v>136</v>
      </c>
      <c r="D8822" s="344">
        <v>15000</v>
      </c>
      <c r="E8822" s="502">
        <v>11056.92</v>
      </c>
      <c r="F8822" s="499"/>
      <c r="G8822" s="344">
        <v>73.712800000000001</v>
      </c>
    </row>
    <row r="8823" spans="1:7" hidden="1" x14ac:dyDescent="0.25">
      <c r="A8823" s="345" t="s">
        <v>4226</v>
      </c>
      <c r="B8823" s="345" t="s">
        <v>299</v>
      </c>
      <c r="C8823" s="346" t="s">
        <v>365</v>
      </c>
      <c r="D8823" s="347">
        <v>15000</v>
      </c>
      <c r="E8823" s="503">
        <v>11056.92</v>
      </c>
      <c r="F8823" s="499"/>
      <c r="G8823" s="347">
        <v>73.712800000000001</v>
      </c>
    </row>
    <row r="8824" spans="1:7" hidden="1" x14ac:dyDescent="0.25">
      <c r="A8824" s="342" t="s">
        <v>324</v>
      </c>
      <c r="B8824" s="342" t="s">
        <v>366</v>
      </c>
      <c r="C8824" s="343" t="s">
        <v>38</v>
      </c>
      <c r="D8824" s="344">
        <v>10900</v>
      </c>
      <c r="E8824" s="502">
        <v>12505.09</v>
      </c>
      <c r="F8824" s="499"/>
      <c r="G8824" s="344">
        <v>114.72559633027522</v>
      </c>
    </row>
    <row r="8825" spans="1:7" hidden="1" x14ac:dyDescent="0.25">
      <c r="A8825" s="342" t="s">
        <v>324</v>
      </c>
      <c r="B8825" s="342" t="s">
        <v>367</v>
      </c>
      <c r="C8825" s="343" t="s">
        <v>138</v>
      </c>
      <c r="D8825" s="344">
        <v>10400</v>
      </c>
      <c r="E8825" s="502">
        <v>12505.09</v>
      </c>
      <c r="F8825" s="499"/>
      <c r="G8825" s="344">
        <v>120.24124999999999</v>
      </c>
    </row>
    <row r="8826" spans="1:7" hidden="1" x14ac:dyDescent="0.25">
      <c r="A8826" s="345" t="s">
        <v>4227</v>
      </c>
      <c r="B8826" s="345" t="s">
        <v>301</v>
      </c>
      <c r="C8826" s="346" t="s">
        <v>371</v>
      </c>
      <c r="D8826" s="347">
        <v>10400</v>
      </c>
      <c r="E8826" s="503">
        <v>12505.09</v>
      </c>
      <c r="F8826" s="499"/>
      <c r="G8826" s="347">
        <v>120.24124999999999</v>
      </c>
    </row>
    <row r="8827" spans="1:7" hidden="1" x14ac:dyDescent="0.25">
      <c r="A8827" s="342" t="s">
        <v>324</v>
      </c>
      <c r="B8827" s="342" t="s">
        <v>419</v>
      </c>
      <c r="C8827" s="343" t="s">
        <v>108</v>
      </c>
      <c r="D8827" s="344">
        <v>500</v>
      </c>
      <c r="E8827" s="502">
        <v>0</v>
      </c>
      <c r="F8827" s="499"/>
      <c r="G8827" s="344">
        <v>0</v>
      </c>
    </row>
    <row r="8828" spans="1:7" hidden="1" x14ac:dyDescent="0.25">
      <c r="A8828" s="345" t="s">
        <v>4228</v>
      </c>
      <c r="B8828" s="345" t="s">
        <v>318</v>
      </c>
      <c r="C8828" s="346" t="s">
        <v>425</v>
      </c>
      <c r="D8828" s="347">
        <v>500</v>
      </c>
      <c r="E8828" s="503">
        <v>0</v>
      </c>
      <c r="F8828" s="499"/>
      <c r="G8828" s="347">
        <v>0</v>
      </c>
    </row>
    <row r="8829" spans="1:7" hidden="1" x14ac:dyDescent="0.25">
      <c r="A8829" s="342" t="s">
        <v>324</v>
      </c>
      <c r="B8829" s="342" t="s">
        <v>372</v>
      </c>
      <c r="C8829" s="343" t="s">
        <v>373</v>
      </c>
      <c r="D8829" s="344">
        <v>0</v>
      </c>
      <c r="E8829" s="502">
        <v>0</v>
      </c>
      <c r="F8829" s="499"/>
      <c r="G8829" s="344">
        <v>0</v>
      </c>
    </row>
    <row r="8830" spans="1:7" hidden="1" x14ac:dyDescent="0.25">
      <c r="A8830" s="345" t="s">
        <v>4229</v>
      </c>
      <c r="B8830" s="345" t="s">
        <v>375</v>
      </c>
      <c r="C8830" s="346" t="s">
        <v>3043</v>
      </c>
      <c r="D8830" s="347">
        <v>0</v>
      </c>
      <c r="E8830" s="503">
        <v>0</v>
      </c>
      <c r="F8830" s="499"/>
      <c r="G8830" s="347">
        <v>0</v>
      </c>
    </row>
    <row r="8831" spans="1:7" hidden="1" x14ac:dyDescent="0.25">
      <c r="A8831" s="336" t="s">
        <v>352</v>
      </c>
      <c r="B8831" s="336" t="s">
        <v>634</v>
      </c>
      <c r="C8831" s="337" t="s">
        <v>635</v>
      </c>
      <c r="D8831" s="338">
        <v>400000</v>
      </c>
      <c r="E8831" s="498">
        <v>393532.11</v>
      </c>
      <c r="F8831" s="499"/>
      <c r="G8831" s="338">
        <v>98.383027499999997</v>
      </c>
    </row>
    <row r="8832" spans="1:7" hidden="1" x14ac:dyDescent="0.25">
      <c r="A8832" s="339" t="s">
        <v>324</v>
      </c>
      <c r="B8832" s="339" t="s">
        <v>354</v>
      </c>
      <c r="C8832" s="340" t="s">
        <v>24</v>
      </c>
      <c r="D8832" s="341">
        <v>400000</v>
      </c>
      <c r="E8832" s="506">
        <v>393532.11</v>
      </c>
      <c r="F8832" s="499"/>
      <c r="G8832" s="341">
        <v>98.383027499999997</v>
      </c>
    </row>
    <row r="8833" spans="1:7" hidden="1" x14ac:dyDescent="0.25">
      <c r="A8833" s="342" t="s">
        <v>324</v>
      </c>
      <c r="B8833" s="342" t="s">
        <v>355</v>
      </c>
      <c r="C8833" s="343" t="s">
        <v>25</v>
      </c>
      <c r="D8833" s="344">
        <v>392000</v>
      </c>
      <c r="E8833" s="502">
        <v>387069.71</v>
      </c>
      <c r="F8833" s="499"/>
      <c r="G8833" s="344">
        <v>98.74227295918368</v>
      </c>
    </row>
    <row r="8834" spans="1:7" hidden="1" x14ac:dyDescent="0.25">
      <c r="A8834" s="342" t="s">
        <v>324</v>
      </c>
      <c r="B8834" s="342" t="s">
        <v>356</v>
      </c>
      <c r="C8834" s="343" t="s">
        <v>133</v>
      </c>
      <c r="D8834" s="344">
        <v>371000</v>
      </c>
      <c r="E8834" s="502">
        <v>362478.88</v>
      </c>
      <c r="F8834" s="499"/>
      <c r="G8834" s="344">
        <v>97.703202156334228</v>
      </c>
    </row>
    <row r="8835" spans="1:7" hidden="1" x14ac:dyDescent="0.25">
      <c r="A8835" s="345" t="s">
        <v>4230</v>
      </c>
      <c r="B8835" s="345" t="s">
        <v>297</v>
      </c>
      <c r="C8835" s="346" t="s">
        <v>134</v>
      </c>
      <c r="D8835" s="347">
        <v>371000</v>
      </c>
      <c r="E8835" s="503">
        <v>362478.88</v>
      </c>
      <c r="F8835" s="499"/>
      <c r="G8835" s="347">
        <v>97.703202156334228</v>
      </c>
    </row>
    <row r="8836" spans="1:7" hidden="1" x14ac:dyDescent="0.25">
      <c r="A8836" s="342" t="s">
        <v>324</v>
      </c>
      <c r="B8836" s="342" t="s">
        <v>361</v>
      </c>
      <c r="C8836" s="343" t="s">
        <v>135</v>
      </c>
      <c r="D8836" s="344">
        <v>20000</v>
      </c>
      <c r="E8836" s="502">
        <v>14563</v>
      </c>
      <c r="F8836" s="499"/>
      <c r="G8836" s="344">
        <v>72.814999999999998</v>
      </c>
    </row>
    <row r="8837" spans="1:7" hidden="1" x14ac:dyDescent="0.25">
      <c r="A8837" s="345" t="s">
        <v>4231</v>
      </c>
      <c r="B8837" s="345" t="s">
        <v>298</v>
      </c>
      <c r="C8837" s="346" t="s">
        <v>135</v>
      </c>
      <c r="D8837" s="347">
        <v>20000</v>
      </c>
      <c r="E8837" s="503">
        <v>14563</v>
      </c>
      <c r="F8837" s="499"/>
      <c r="G8837" s="347">
        <v>72.814999999999998</v>
      </c>
    </row>
    <row r="8838" spans="1:7" hidden="1" x14ac:dyDescent="0.25">
      <c r="A8838" s="342" t="s">
        <v>324</v>
      </c>
      <c r="B8838" s="342" t="s">
        <v>363</v>
      </c>
      <c r="C8838" s="343" t="s">
        <v>136</v>
      </c>
      <c r="D8838" s="344">
        <v>1000</v>
      </c>
      <c r="E8838" s="502">
        <v>10027.83</v>
      </c>
      <c r="F8838" s="499"/>
      <c r="G8838" s="344">
        <v>1002.783</v>
      </c>
    </row>
    <row r="8839" spans="1:7" hidden="1" x14ac:dyDescent="0.25">
      <c r="A8839" s="345" t="s">
        <v>4232</v>
      </c>
      <c r="B8839" s="345" t="s">
        <v>299</v>
      </c>
      <c r="C8839" s="346" t="s">
        <v>365</v>
      </c>
      <c r="D8839" s="347">
        <v>1000</v>
      </c>
      <c r="E8839" s="503">
        <v>10027.83</v>
      </c>
      <c r="F8839" s="499"/>
      <c r="G8839" s="347">
        <v>1002.783</v>
      </c>
    </row>
    <row r="8840" spans="1:7" hidden="1" x14ac:dyDescent="0.25">
      <c r="A8840" s="342" t="s">
        <v>324</v>
      </c>
      <c r="B8840" s="342" t="s">
        <v>366</v>
      </c>
      <c r="C8840" s="343" t="s">
        <v>38</v>
      </c>
      <c r="D8840" s="344">
        <v>8000</v>
      </c>
      <c r="E8840" s="502">
        <v>6462.4</v>
      </c>
      <c r="F8840" s="499"/>
      <c r="G8840" s="344">
        <v>80.78</v>
      </c>
    </row>
    <row r="8841" spans="1:7" hidden="1" x14ac:dyDescent="0.25">
      <c r="A8841" s="342" t="s">
        <v>324</v>
      </c>
      <c r="B8841" s="342" t="s">
        <v>367</v>
      </c>
      <c r="C8841" s="343" t="s">
        <v>138</v>
      </c>
      <c r="D8841" s="344">
        <v>8000</v>
      </c>
      <c r="E8841" s="502">
        <v>6462.4</v>
      </c>
      <c r="F8841" s="499"/>
      <c r="G8841" s="344">
        <v>80.78</v>
      </c>
    </row>
    <row r="8842" spans="1:7" hidden="1" x14ac:dyDescent="0.25">
      <c r="A8842" s="345" t="s">
        <v>4233</v>
      </c>
      <c r="B8842" s="345" t="s">
        <v>300</v>
      </c>
      <c r="C8842" s="346" t="s">
        <v>87</v>
      </c>
      <c r="D8842" s="347">
        <v>0</v>
      </c>
      <c r="E8842" s="503">
        <v>0</v>
      </c>
      <c r="F8842" s="499"/>
      <c r="G8842" s="347">
        <v>0</v>
      </c>
    </row>
    <row r="8843" spans="1:7" hidden="1" x14ac:dyDescent="0.25">
      <c r="A8843" s="345" t="s">
        <v>4234</v>
      </c>
      <c r="B8843" s="345" t="s">
        <v>301</v>
      </c>
      <c r="C8843" s="346" t="s">
        <v>371</v>
      </c>
      <c r="D8843" s="347">
        <v>8000</v>
      </c>
      <c r="E8843" s="503">
        <v>6462.4</v>
      </c>
      <c r="F8843" s="499"/>
      <c r="G8843" s="347">
        <v>80.78</v>
      </c>
    </row>
    <row r="8844" spans="1:7" hidden="1" x14ac:dyDescent="0.25">
      <c r="A8844" s="345" t="s">
        <v>4235</v>
      </c>
      <c r="B8844" s="345" t="s">
        <v>415</v>
      </c>
      <c r="C8844" s="346" t="s">
        <v>88</v>
      </c>
      <c r="D8844" s="347">
        <v>0</v>
      </c>
      <c r="E8844" s="503">
        <v>0</v>
      </c>
      <c r="F8844" s="499"/>
      <c r="G8844" s="347">
        <v>0</v>
      </c>
    </row>
    <row r="8845" spans="1:7" hidden="1" x14ac:dyDescent="0.25">
      <c r="A8845" s="342" t="s">
        <v>324</v>
      </c>
      <c r="B8845" s="342" t="s">
        <v>419</v>
      </c>
      <c r="C8845" s="343" t="s">
        <v>108</v>
      </c>
      <c r="D8845" s="344">
        <v>0</v>
      </c>
      <c r="E8845" s="502">
        <v>0</v>
      </c>
      <c r="F8845" s="499"/>
      <c r="G8845" s="344">
        <v>0</v>
      </c>
    </row>
    <row r="8846" spans="1:7" hidden="1" x14ac:dyDescent="0.25">
      <c r="A8846" s="345" t="s">
        <v>4236</v>
      </c>
      <c r="B8846" s="345" t="s">
        <v>318</v>
      </c>
      <c r="C8846" s="346" t="s">
        <v>425</v>
      </c>
      <c r="D8846" s="347">
        <v>0</v>
      </c>
      <c r="E8846" s="503">
        <v>0</v>
      </c>
      <c r="F8846" s="499"/>
      <c r="G8846" s="347">
        <v>0</v>
      </c>
    </row>
    <row r="8847" spans="1:7" hidden="1" x14ac:dyDescent="0.25">
      <c r="A8847" s="336" t="s">
        <v>352</v>
      </c>
      <c r="B8847" s="336" t="s">
        <v>657</v>
      </c>
      <c r="C8847" s="337" t="s">
        <v>658</v>
      </c>
      <c r="D8847" s="338">
        <v>276000</v>
      </c>
      <c r="E8847" s="498">
        <v>0</v>
      </c>
      <c r="F8847" s="499"/>
      <c r="G8847" s="338">
        <v>0</v>
      </c>
    </row>
    <row r="8848" spans="1:7" hidden="1" x14ac:dyDescent="0.25">
      <c r="A8848" s="339" t="s">
        <v>324</v>
      </c>
      <c r="B8848" s="339" t="s">
        <v>354</v>
      </c>
      <c r="C8848" s="340" t="s">
        <v>24</v>
      </c>
      <c r="D8848" s="341">
        <v>276000</v>
      </c>
      <c r="E8848" s="506">
        <v>0</v>
      </c>
      <c r="F8848" s="499"/>
      <c r="G8848" s="341">
        <v>0</v>
      </c>
    </row>
    <row r="8849" spans="1:7" hidden="1" x14ac:dyDescent="0.25">
      <c r="A8849" s="342" t="s">
        <v>324</v>
      </c>
      <c r="B8849" s="342" t="s">
        <v>355</v>
      </c>
      <c r="C8849" s="343" t="s">
        <v>25</v>
      </c>
      <c r="D8849" s="344">
        <v>264000</v>
      </c>
      <c r="E8849" s="502">
        <v>0</v>
      </c>
      <c r="F8849" s="499"/>
      <c r="G8849" s="344">
        <v>0</v>
      </c>
    </row>
    <row r="8850" spans="1:7" hidden="1" x14ac:dyDescent="0.25">
      <c r="A8850" s="342" t="s">
        <v>324</v>
      </c>
      <c r="B8850" s="342" t="s">
        <v>356</v>
      </c>
      <c r="C8850" s="343" t="s">
        <v>133</v>
      </c>
      <c r="D8850" s="344">
        <v>255000</v>
      </c>
      <c r="E8850" s="502">
        <v>0</v>
      </c>
      <c r="F8850" s="499"/>
      <c r="G8850" s="344">
        <v>0</v>
      </c>
    </row>
    <row r="8851" spans="1:7" hidden="1" x14ac:dyDescent="0.25">
      <c r="A8851" s="345" t="s">
        <v>4237</v>
      </c>
      <c r="B8851" s="345" t="s">
        <v>297</v>
      </c>
      <c r="C8851" s="346" t="s">
        <v>134</v>
      </c>
      <c r="D8851" s="347">
        <v>255000</v>
      </c>
      <c r="E8851" s="503">
        <v>0</v>
      </c>
      <c r="F8851" s="499"/>
      <c r="G8851" s="347">
        <v>0</v>
      </c>
    </row>
    <row r="8852" spans="1:7" hidden="1" x14ac:dyDescent="0.25">
      <c r="A8852" s="342" t="s">
        <v>324</v>
      </c>
      <c r="B8852" s="342" t="s">
        <v>361</v>
      </c>
      <c r="C8852" s="343" t="s">
        <v>135</v>
      </c>
      <c r="D8852" s="344">
        <v>8000</v>
      </c>
      <c r="E8852" s="502">
        <v>0</v>
      </c>
      <c r="F8852" s="499"/>
      <c r="G8852" s="344">
        <v>0</v>
      </c>
    </row>
    <row r="8853" spans="1:7" hidden="1" x14ac:dyDescent="0.25">
      <c r="A8853" s="345" t="s">
        <v>4238</v>
      </c>
      <c r="B8853" s="345" t="s">
        <v>298</v>
      </c>
      <c r="C8853" s="346" t="s">
        <v>135</v>
      </c>
      <c r="D8853" s="347">
        <v>8000</v>
      </c>
      <c r="E8853" s="503">
        <v>0</v>
      </c>
      <c r="F8853" s="499"/>
      <c r="G8853" s="347">
        <v>0</v>
      </c>
    </row>
    <row r="8854" spans="1:7" hidden="1" x14ac:dyDescent="0.25">
      <c r="A8854" s="342" t="s">
        <v>324</v>
      </c>
      <c r="B8854" s="342" t="s">
        <v>363</v>
      </c>
      <c r="C8854" s="343" t="s">
        <v>136</v>
      </c>
      <c r="D8854" s="344">
        <v>1000</v>
      </c>
      <c r="E8854" s="502">
        <v>0</v>
      </c>
      <c r="F8854" s="499"/>
      <c r="G8854" s="344">
        <v>0</v>
      </c>
    </row>
    <row r="8855" spans="1:7" hidden="1" x14ac:dyDescent="0.25">
      <c r="A8855" s="345" t="s">
        <v>4239</v>
      </c>
      <c r="B8855" s="345" t="s">
        <v>299</v>
      </c>
      <c r="C8855" s="346" t="s">
        <v>365</v>
      </c>
      <c r="D8855" s="347">
        <v>1000</v>
      </c>
      <c r="E8855" s="503">
        <v>0</v>
      </c>
      <c r="F8855" s="499"/>
      <c r="G8855" s="347">
        <v>0</v>
      </c>
    </row>
    <row r="8856" spans="1:7" hidden="1" x14ac:dyDescent="0.25">
      <c r="A8856" s="342" t="s">
        <v>324</v>
      </c>
      <c r="B8856" s="342" t="s">
        <v>366</v>
      </c>
      <c r="C8856" s="343" t="s">
        <v>38</v>
      </c>
      <c r="D8856" s="344">
        <v>12000</v>
      </c>
      <c r="E8856" s="502">
        <v>0</v>
      </c>
      <c r="F8856" s="499"/>
      <c r="G8856" s="344">
        <v>0</v>
      </c>
    </row>
    <row r="8857" spans="1:7" hidden="1" x14ac:dyDescent="0.25">
      <c r="A8857" s="342" t="s">
        <v>324</v>
      </c>
      <c r="B8857" s="342" t="s">
        <v>367</v>
      </c>
      <c r="C8857" s="343" t="s">
        <v>138</v>
      </c>
      <c r="D8857" s="344">
        <v>12000</v>
      </c>
      <c r="E8857" s="502">
        <v>0</v>
      </c>
      <c r="F8857" s="499"/>
      <c r="G8857" s="344">
        <v>0</v>
      </c>
    </row>
    <row r="8858" spans="1:7" hidden="1" x14ac:dyDescent="0.25">
      <c r="A8858" s="345" t="s">
        <v>4240</v>
      </c>
      <c r="B8858" s="345" t="s">
        <v>300</v>
      </c>
      <c r="C8858" s="346" t="s">
        <v>87</v>
      </c>
      <c r="D8858" s="347">
        <v>0</v>
      </c>
      <c r="E8858" s="503">
        <v>0</v>
      </c>
      <c r="F8858" s="499"/>
      <c r="G8858" s="347">
        <v>0</v>
      </c>
    </row>
    <row r="8859" spans="1:7" hidden="1" x14ac:dyDescent="0.25">
      <c r="A8859" s="345" t="s">
        <v>4241</v>
      </c>
      <c r="B8859" s="345" t="s">
        <v>301</v>
      </c>
      <c r="C8859" s="346" t="s">
        <v>371</v>
      </c>
      <c r="D8859" s="347">
        <v>12000</v>
      </c>
      <c r="E8859" s="503">
        <v>0</v>
      </c>
      <c r="F8859" s="499"/>
      <c r="G8859" s="347">
        <v>0</v>
      </c>
    </row>
    <row r="8860" spans="1:7" hidden="1" x14ac:dyDescent="0.25">
      <c r="A8860" s="336" t="s">
        <v>352</v>
      </c>
      <c r="B8860" s="336" t="s">
        <v>676</v>
      </c>
      <c r="C8860" s="337" t="s">
        <v>677</v>
      </c>
      <c r="D8860" s="338">
        <v>266828</v>
      </c>
      <c r="E8860" s="498">
        <v>296724.71999999997</v>
      </c>
      <c r="F8860" s="499"/>
      <c r="G8860" s="338">
        <v>111.20449128277392</v>
      </c>
    </row>
    <row r="8861" spans="1:7" hidden="1" x14ac:dyDescent="0.25">
      <c r="A8861" s="339" t="s">
        <v>324</v>
      </c>
      <c r="B8861" s="339" t="s">
        <v>354</v>
      </c>
      <c r="C8861" s="340" t="s">
        <v>24</v>
      </c>
      <c r="D8861" s="341">
        <v>266828</v>
      </c>
      <c r="E8861" s="506">
        <v>296724.71999999997</v>
      </c>
      <c r="F8861" s="499"/>
      <c r="G8861" s="341">
        <v>111.20449128277392</v>
      </c>
    </row>
    <row r="8862" spans="1:7" hidden="1" x14ac:dyDescent="0.25">
      <c r="A8862" s="342" t="s">
        <v>324</v>
      </c>
      <c r="B8862" s="342" t="s">
        <v>355</v>
      </c>
      <c r="C8862" s="343" t="s">
        <v>25</v>
      </c>
      <c r="D8862" s="344">
        <v>260000</v>
      </c>
      <c r="E8862" s="502">
        <v>291224.32000000001</v>
      </c>
      <c r="F8862" s="499"/>
      <c r="G8862" s="344">
        <v>112.00935384615384</v>
      </c>
    </row>
    <row r="8863" spans="1:7" hidden="1" x14ac:dyDescent="0.25">
      <c r="A8863" s="342" t="s">
        <v>324</v>
      </c>
      <c r="B8863" s="342" t="s">
        <v>356</v>
      </c>
      <c r="C8863" s="343" t="s">
        <v>133</v>
      </c>
      <c r="D8863" s="344">
        <v>215500</v>
      </c>
      <c r="E8863" s="502">
        <v>240913.13</v>
      </c>
      <c r="F8863" s="499"/>
      <c r="G8863" s="344">
        <v>111.79263573085846</v>
      </c>
    </row>
    <row r="8864" spans="1:7" hidden="1" x14ac:dyDescent="0.25">
      <c r="A8864" s="345" t="s">
        <v>4242</v>
      </c>
      <c r="B8864" s="345" t="s">
        <v>297</v>
      </c>
      <c r="C8864" s="346" t="s">
        <v>134</v>
      </c>
      <c r="D8864" s="347">
        <v>211000</v>
      </c>
      <c r="E8864" s="503">
        <v>240913.13</v>
      </c>
      <c r="F8864" s="499"/>
      <c r="G8864" s="347">
        <v>114.17683886255924</v>
      </c>
    </row>
    <row r="8865" spans="1:7" hidden="1" x14ac:dyDescent="0.25">
      <c r="A8865" s="345" t="s">
        <v>4243</v>
      </c>
      <c r="B8865" s="345" t="s">
        <v>359</v>
      </c>
      <c r="C8865" s="346" t="s">
        <v>182</v>
      </c>
      <c r="D8865" s="347">
        <v>4500</v>
      </c>
      <c r="E8865" s="503">
        <v>0</v>
      </c>
      <c r="F8865" s="499"/>
      <c r="G8865" s="347">
        <v>0</v>
      </c>
    </row>
    <row r="8866" spans="1:7" hidden="1" x14ac:dyDescent="0.25">
      <c r="A8866" s="342" t="s">
        <v>324</v>
      </c>
      <c r="B8866" s="342" t="s">
        <v>361</v>
      </c>
      <c r="C8866" s="343" t="s">
        <v>135</v>
      </c>
      <c r="D8866" s="344">
        <v>9500</v>
      </c>
      <c r="E8866" s="502">
        <v>10084.61</v>
      </c>
      <c r="F8866" s="499"/>
      <c r="G8866" s="344">
        <v>106.15378947368421</v>
      </c>
    </row>
    <row r="8867" spans="1:7" hidden="1" x14ac:dyDescent="0.25">
      <c r="A8867" s="345" t="s">
        <v>4244</v>
      </c>
      <c r="B8867" s="345" t="s">
        <v>298</v>
      </c>
      <c r="C8867" s="346" t="s">
        <v>135</v>
      </c>
      <c r="D8867" s="347">
        <v>9500</v>
      </c>
      <c r="E8867" s="503">
        <v>10084.61</v>
      </c>
      <c r="F8867" s="499"/>
      <c r="G8867" s="347">
        <v>106.15378947368421</v>
      </c>
    </row>
    <row r="8868" spans="1:7" hidden="1" x14ac:dyDescent="0.25">
      <c r="A8868" s="342" t="s">
        <v>324</v>
      </c>
      <c r="B8868" s="342" t="s">
        <v>363</v>
      </c>
      <c r="C8868" s="343" t="s">
        <v>136</v>
      </c>
      <c r="D8868" s="344">
        <v>35000</v>
      </c>
      <c r="E8868" s="502">
        <v>40226.58</v>
      </c>
      <c r="F8868" s="499"/>
      <c r="G8868" s="344">
        <v>114.93308571428571</v>
      </c>
    </row>
    <row r="8869" spans="1:7" hidden="1" x14ac:dyDescent="0.25">
      <c r="A8869" s="345" t="s">
        <v>4245</v>
      </c>
      <c r="B8869" s="345" t="s">
        <v>299</v>
      </c>
      <c r="C8869" s="346" t="s">
        <v>365</v>
      </c>
      <c r="D8869" s="347">
        <v>35000</v>
      </c>
      <c r="E8869" s="503">
        <v>40226.58</v>
      </c>
      <c r="F8869" s="499"/>
      <c r="G8869" s="347">
        <v>114.93308571428571</v>
      </c>
    </row>
    <row r="8870" spans="1:7" hidden="1" x14ac:dyDescent="0.25">
      <c r="A8870" s="342" t="s">
        <v>324</v>
      </c>
      <c r="B8870" s="342" t="s">
        <v>366</v>
      </c>
      <c r="C8870" s="343" t="s">
        <v>38</v>
      </c>
      <c r="D8870" s="344">
        <v>6828</v>
      </c>
      <c r="E8870" s="502">
        <v>5500.4</v>
      </c>
      <c r="F8870" s="499"/>
      <c r="G8870" s="344">
        <v>80.556531927357938</v>
      </c>
    </row>
    <row r="8871" spans="1:7" hidden="1" x14ac:dyDescent="0.25">
      <c r="A8871" s="342" t="s">
        <v>324</v>
      </c>
      <c r="B8871" s="342" t="s">
        <v>367</v>
      </c>
      <c r="C8871" s="343" t="s">
        <v>138</v>
      </c>
      <c r="D8871" s="344">
        <v>6828</v>
      </c>
      <c r="E8871" s="502">
        <v>5500.4</v>
      </c>
      <c r="F8871" s="499"/>
      <c r="G8871" s="344">
        <v>80.556531927357938</v>
      </c>
    </row>
    <row r="8872" spans="1:7" hidden="1" x14ac:dyDescent="0.25">
      <c r="A8872" s="345" t="s">
        <v>4246</v>
      </c>
      <c r="B8872" s="345" t="s">
        <v>301</v>
      </c>
      <c r="C8872" s="346" t="s">
        <v>371</v>
      </c>
      <c r="D8872" s="347">
        <v>6828</v>
      </c>
      <c r="E8872" s="503">
        <v>5500.4</v>
      </c>
      <c r="F8872" s="499"/>
      <c r="G8872" s="347">
        <v>80.556531927357938</v>
      </c>
    </row>
    <row r="8873" spans="1:7" hidden="1" x14ac:dyDescent="0.25">
      <c r="A8873" s="336" t="s">
        <v>352</v>
      </c>
      <c r="B8873" s="336" t="s">
        <v>691</v>
      </c>
      <c r="C8873" s="337" t="s">
        <v>692</v>
      </c>
      <c r="D8873" s="338">
        <v>313200</v>
      </c>
      <c r="E8873" s="498">
        <v>354606</v>
      </c>
      <c r="F8873" s="499"/>
      <c r="G8873" s="338">
        <v>113.22030651340997</v>
      </c>
    </row>
    <row r="8874" spans="1:7" hidden="1" x14ac:dyDescent="0.25">
      <c r="A8874" s="339" t="s">
        <v>324</v>
      </c>
      <c r="B8874" s="339" t="s">
        <v>354</v>
      </c>
      <c r="C8874" s="340" t="s">
        <v>24</v>
      </c>
      <c r="D8874" s="341">
        <v>313200</v>
      </c>
      <c r="E8874" s="506">
        <v>354606</v>
      </c>
      <c r="F8874" s="499"/>
      <c r="G8874" s="341">
        <v>113.22030651340997</v>
      </c>
    </row>
    <row r="8875" spans="1:7" hidden="1" x14ac:dyDescent="0.25">
      <c r="A8875" s="342" t="s">
        <v>324</v>
      </c>
      <c r="B8875" s="342" t="s">
        <v>355</v>
      </c>
      <c r="C8875" s="343" t="s">
        <v>25</v>
      </c>
      <c r="D8875" s="344">
        <v>303000</v>
      </c>
      <c r="E8875" s="502">
        <v>344438</v>
      </c>
      <c r="F8875" s="499"/>
      <c r="G8875" s="344">
        <v>113.67590759075908</v>
      </c>
    </row>
    <row r="8876" spans="1:7" hidden="1" x14ac:dyDescent="0.25">
      <c r="A8876" s="342" t="s">
        <v>324</v>
      </c>
      <c r="B8876" s="342" t="s">
        <v>356</v>
      </c>
      <c r="C8876" s="343" t="s">
        <v>133</v>
      </c>
      <c r="D8876" s="344">
        <v>255000</v>
      </c>
      <c r="E8876" s="502">
        <v>288187</v>
      </c>
      <c r="F8876" s="499"/>
      <c r="G8876" s="344">
        <v>113.01450980392157</v>
      </c>
    </row>
    <row r="8877" spans="1:7" hidden="1" x14ac:dyDescent="0.25">
      <c r="A8877" s="345" t="s">
        <v>4247</v>
      </c>
      <c r="B8877" s="345" t="s">
        <v>297</v>
      </c>
      <c r="C8877" s="346" t="s">
        <v>134</v>
      </c>
      <c r="D8877" s="347">
        <v>250000</v>
      </c>
      <c r="E8877" s="503">
        <v>282887</v>
      </c>
      <c r="F8877" s="499"/>
      <c r="G8877" s="347">
        <v>113.15479999999999</v>
      </c>
    </row>
    <row r="8878" spans="1:7" hidden="1" x14ac:dyDescent="0.25">
      <c r="A8878" s="345" t="s">
        <v>4248</v>
      </c>
      <c r="B8878" s="345" t="s">
        <v>359</v>
      </c>
      <c r="C8878" s="346" t="s">
        <v>182</v>
      </c>
      <c r="D8878" s="347">
        <v>5000</v>
      </c>
      <c r="E8878" s="503">
        <v>5300</v>
      </c>
      <c r="F8878" s="499"/>
      <c r="G8878" s="347">
        <v>106</v>
      </c>
    </row>
    <row r="8879" spans="1:7" hidden="1" x14ac:dyDescent="0.25">
      <c r="A8879" s="342" t="s">
        <v>324</v>
      </c>
      <c r="B8879" s="342" t="s">
        <v>361</v>
      </c>
      <c r="C8879" s="343" t="s">
        <v>135</v>
      </c>
      <c r="D8879" s="344">
        <v>6000</v>
      </c>
      <c r="E8879" s="502">
        <v>8700</v>
      </c>
      <c r="F8879" s="499"/>
      <c r="G8879" s="344">
        <v>145</v>
      </c>
    </row>
    <row r="8880" spans="1:7" hidden="1" x14ac:dyDescent="0.25">
      <c r="A8880" s="345" t="s">
        <v>4249</v>
      </c>
      <c r="B8880" s="345" t="s">
        <v>298</v>
      </c>
      <c r="C8880" s="346" t="s">
        <v>135</v>
      </c>
      <c r="D8880" s="347">
        <v>6000</v>
      </c>
      <c r="E8880" s="503">
        <v>8700</v>
      </c>
      <c r="F8880" s="499"/>
      <c r="G8880" s="347">
        <v>145</v>
      </c>
    </row>
    <row r="8881" spans="1:7" hidden="1" x14ac:dyDescent="0.25">
      <c r="A8881" s="342" t="s">
        <v>324</v>
      </c>
      <c r="B8881" s="342" t="s">
        <v>363</v>
      </c>
      <c r="C8881" s="343" t="s">
        <v>136</v>
      </c>
      <c r="D8881" s="344">
        <v>42000</v>
      </c>
      <c r="E8881" s="502">
        <v>47551</v>
      </c>
      <c r="F8881" s="499"/>
      <c r="G8881" s="344">
        <v>113.21666666666667</v>
      </c>
    </row>
    <row r="8882" spans="1:7" hidden="1" x14ac:dyDescent="0.25">
      <c r="A8882" s="345" t="s">
        <v>4250</v>
      </c>
      <c r="B8882" s="345" t="s">
        <v>299</v>
      </c>
      <c r="C8882" s="346" t="s">
        <v>365</v>
      </c>
      <c r="D8882" s="347">
        <v>42000</v>
      </c>
      <c r="E8882" s="503">
        <v>47551</v>
      </c>
      <c r="F8882" s="499"/>
      <c r="G8882" s="347">
        <v>113.21666666666667</v>
      </c>
    </row>
    <row r="8883" spans="1:7" hidden="1" x14ac:dyDescent="0.25">
      <c r="A8883" s="342" t="s">
        <v>324</v>
      </c>
      <c r="B8883" s="342" t="s">
        <v>366</v>
      </c>
      <c r="C8883" s="343" t="s">
        <v>38</v>
      </c>
      <c r="D8883" s="344">
        <v>10200</v>
      </c>
      <c r="E8883" s="502">
        <v>10168</v>
      </c>
      <c r="F8883" s="499"/>
      <c r="G8883" s="344">
        <v>99.686274509803923</v>
      </c>
    </row>
    <row r="8884" spans="1:7" hidden="1" x14ac:dyDescent="0.25">
      <c r="A8884" s="342" t="s">
        <v>324</v>
      </c>
      <c r="B8884" s="342" t="s">
        <v>367</v>
      </c>
      <c r="C8884" s="343" t="s">
        <v>138</v>
      </c>
      <c r="D8884" s="344">
        <v>10200</v>
      </c>
      <c r="E8884" s="502">
        <v>10168</v>
      </c>
      <c r="F8884" s="499"/>
      <c r="G8884" s="344">
        <v>99.686274509803923</v>
      </c>
    </row>
    <row r="8885" spans="1:7" hidden="1" x14ac:dyDescent="0.25">
      <c r="A8885" s="345" t="s">
        <v>4251</v>
      </c>
      <c r="B8885" s="345" t="s">
        <v>301</v>
      </c>
      <c r="C8885" s="346" t="s">
        <v>371</v>
      </c>
      <c r="D8885" s="347">
        <v>10200</v>
      </c>
      <c r="E8885" s="503">
        <v>10168</v>
      </c>
      <c r="F8885" s="499"/>
      <c r="G8885" s="347">
        <v>99.686274509803923</v>
      </c>
    </row>
    <row r="8886" spans="1:7" hidden="1" x14ac:dyDescent="0.25">
      <c r="A8886" s="336" t="s">
        <v>352</v>
      </c>
      <c r="B8886" s="336" t="s">
        <v>710</v>
      </c>
      <c r="C8886" s="337" t="s">
        <v>711</v>
      </c>
      <c r="D8886" s="338">
        <v>133050</v>
      </c>
      <c r="E8886" s="498">
        <v>110293.44</v>
      </c>
      <c r="F8886" s="499"/>
      <c r="G8886" s="338">
        <v>82.8962344983089</v>
      </c>
    </row>
    <row r="8887" spans="1:7" hidden="1" x14ac:dyDescent="0.25">
      <c r="A8887" s="339" t="s">
        <v>324</v>
      </c>
      <c r="B8887" s="339" t="s">
        <v>354</v>
      </c>
      <c r="C8887" s="340" t="s">
        <v>24</v>
      </c>
      <c r="D8887" s="341">
        <v>133050</v>
      </c>
      <c r="E8887" s="506">
        <v>110293.44</v>
      </c>
      <c r="F8887" s="499"/>
      <c r="G8887" s="341">
        <v>82.8962344983089</v>
      </c>
    </row>
    <row r="8888" spans="1:7" hidden="1" x14ac:dyDescent="0.25">
      <c r="A8888" s="342" t="s">
        <v>324</v>
      </c>
      <c r="B8888" s="342" t="s">
        <v>355</v>
      </c>
      <c r="C8888" s="343" t="s">
        <v>25</v>
      </c>
      <c r="D8888" s="344">
        <v>129825</v>
      </c>
      <c r="E8888" s="502">
        <v>107371.57</v>
      </c>
      <c r="F8888" s="499"/>
      <c r="G8888" s="344">
        <v>82.70484883497015</v>
      </c>
    </row>
    <row r="8889" spans="1:7" hidden="1" x14ac:dyDescent="0.25">
      <c r="A8889" s="342" t="s">
        <v>324</v>
      </c>
      <c r="B8889" s="342" t="s">
        <v>356</v>
      </c>
      <c r="C8889" s="343" t="s">
        <v>133</v>
      </c>
      <c r="D8889" s="344">
        <v>105000</v>
      </c>
      <c r="E8889" s="502">
        <v>90233.12</v>
      </c>
      <c r="F8889" s="499"/>
      <c r="G8889" s="344">
        <v>85.936304761904765</v>
      </c>
    </row>
    <row r="8890" spans="1:7" hidden="1" x14ac:dyDescent="0.25">
      <c r="A8890" s="345" t="s">
        <v>4252</v>
      </c>
      <c r="B8890" s="345" t="s">
        <v>297</v>
      </c>
      <c r="C8890" s="346" t="s">
        <v>134</v>
      </c>
      <c r="D8890" s="347">
        <v>105000</v>
      </c>
      <c r="E8890" s="503">
        <v>90233.12</v>
      </c>
      <c r="F8890" s="499"/>
      <c r="G8890" s="347">
        <v>85.936304761904765</v>
      </c>
    </row>
    <row r="8891" spans="1:7" hidden="1" x14ac:dyDescent="0.25">
      <c r="A8891" s="342" t="s">
        <v>324</v>
      </c>
      <c r="B8891" s="342" t="s">
        <v>361</v>
      </c>
      <c r="C8891" s="343" t="s">
        <v>135</v>
      </c>
      <c r="D8891" s="344">
        <v>7500</v>
      </c>
      <c r="E8891" s="502">
        <v>2250</v>
      </c>
      <c r="F8891" s="499"/>
      <c r="G8891" s="344">
        <v>30</v>
      </c>
    </row>
    <row r="8892" spans="1:7" hidden="1" x14ac:dyDescent="0.25">
      <c r="A8892" s="345" t="s">
        <v>4253</v>
      </c>
      <c r="B8892" s="345" t="s">
        <v>298</v>
      </c>
      <c r="C8892" s="346" t="s">
        <v>135</v>
      </c>
      <c r="D8892" s="347">
        <v>7500</v>
      </c>
      <c r="E8892" s="503">
        <v>2250</v>
      </c>
      <c r="F8892" s="499"/>
      <c r="G8892" s="347">
        <v>30</v>
      </c>
    </row>
    <row r="8893" spans="1:7" hidden="1" x14ac:dyDescent="0.25">
      <c r="A8893" s="342" t="s">
        <v>324</v>
      </c>
      <c r="B8893" s="342" t="s">
        <v>363</v>
      </c>
      <c r="C8893" s="343" t="s">
        <v>136</v>
      </c>
      <c r="D8893" s="344">
        <v>17325</v>
      </c>
      <c r="E8893" s="502">
        <v>14888.45</v>
      </c>
      <c r="F8893" s="499"/>
      <c r="G8893" s="344">
        <v>85.936219336219338</v>
      </c>
    </row>
    <row r="8894" spans="1:7" hidden="1" x14ac:dyDescent="0.25">
      <c r="A8894" s="345" t="s">
        <v>4254</v>
      </c>
      <c r="B8894" s="345" t="s">
        <v>299</v>
      </c>
      <c r="C8894" s="346" t="s">
        <v>365</v>
      </c>
      <c r="D8894" s="347">
        <v>17325</v>
      </c>
      <c r="E8894" s="503">
        <v>14888.45</v>
      </c>
      <c r="F8894" s="499"/>
      <c r="G8894" s="347">
        <v>85.936219336219338</v>
      </c>
    </row>
    <row r="8895" spans="1:7" hidden="1" x14ac:dyDescent="0.25">
      <c r="A8895" s="342" t="s">
        <v>324</v>
      </c>
      <c r="B8895" s="342" t="s">
        <v>366</v>
      </c>
      <c r="C8895" s="343" t="s">
        <v>38</v>
      </c>
      <c r="D8895" s="344">
        <v>3225</v>
      </c>
      <c r="E8895" s="502">
        <v>2921.87</v>
      </c>
      <c r="F8895" s="499"/>
      <c r="G8895" s="344">
        <v>90.600620155038754</v>
      </c>
    </row>
    <row r="8896" spans="1:7" hidden="1" x14ac:dyDescent="0.25">
      <c r="A8896" s="342" t="s">
        <v>324</v>
      </c>
      <c r="B8896" s="342" t="s">
        <v>367</v>
      </c>
      <c r="C8896" s="343" t="s">
        <v>138</v>
      </c>
      <c r="D8896" s="344">
        <v>3225</v>
      </c>
      <c r="E8896" s="502">
        <v>2921.87</v>
      </c>
      <c r="F8896" s="499"/>
      <c r="G8896" s="344">
        <v>90.600620155038754</v>
      </c>
    </row>
    <row r="8897" spans="1:7" hidden="1" x14ac:dyDescent="0.25">
      <c r="A8897" s="345" t="s">
        <v>4255</v>
      </c>
      <c r="B8897" s="345" t="s">
        <v>301</v>
      </c>
      <c r="C8897" s="346" t="s">
        <v>371</v>
      </c>
      <c r="D8897" s="347">
        <v>3225</v>
      </c>
      <c r="E8897" s="503">
        <v>2921.87</v>
      </c>
      <c r="F8897" s="499"/>
      <c r="G8897" s="347">
        <v>90.600620155038754</v>
      </c>
    </row>
    <row r="8898" spans="1:7" hidden="1" x14ac:dyDescent="0.25">
      <c r="A8898" s="336" t="s">
        <v>352</v>
      </c>
      <c r="B8898" s="336" t="s">
        <v>732</v>
      </c>
      <c r="C8898" s="337" t="s">
        <v>733</v>
      </c>
      <c r="D8898" s="338">
        <v>62500</v>
      </c>
      <c r="E8898" s="498">
        <v>38204.43</v>
      </c>
      <c r="F8898" s="499"/>
      <c r="G8898" s="338">
        <v>61.127088000000001</v>
      </c>
    </row>
    <row r="8899" spans="1:7" hidden="1" x14ac:dyDescent="0.25">
      <c r="A8899" s="339" t="s">
        <v>324</v>
      </c>
      <c r="B8899" s="339" t="s">
        <v>354</v>
      </c>
      <c r="C8899" s="340" t="s">
        <v>24</v>
      </c>
      <c r="D8899" s="341">
        <v>62500</v>
      </c>
      <c r="E8899" s="506">
        <v>38204.43</v>
      </c>
      <c r="F8899" s="499"/>
      <c r="G8899" s="341">
        <v>61.127088000000001</v>
      </c>
    </row>
    <row r="8900" spans="1:7" hidden="1" x14ac:dyDescent="0.25">
      <c r="A8900" s="342" t="s">
        <v>324</v>
      </c>
      <c r="B8900" s="342" t="s">
        <v>355</v>
      </c>
      <c r="C8900" s="343" t="s">
        <v>25</v>
      </c>
      <c r="D8900" s="344">
        <v>61000</v>
      </c>
      <c r="E8900" s="502">
        <v>38204.43</v>
      </c>
      <c r="F8900" s="499"/>
      <c r="G8900" s="344">
        <v>62.630213114754099</v>
      </c>
    </row>
    <row r="8901" spans="1:7" hidden="1" x14ac:dyDescent="0.25">
      <c r="A8901" s="342" t="s">
        <v>324</v>
      </c>
      <c r="B8901" s="342" t="s">
        <v>356</v>
      </c>
      <c r="C8901" s="343" t="s">
        <v>133</v>
      </c>
      <c r="D8901" s="344">
        <v>47000</v>
      </c>
      <c r="E8901" s="502">
        <v>30475.91</v>
      </c>
      <c r="F8901" s="499"/>
      <c r="G8901" s="344">
        <v>64.842361702127661</v>
      </c>
    </row>
    <row r="8902" spans="1:7" hidden="1" x14ac:dyDescent="0.25">
      <c r="A8902" s="345" t="s">
        <v>4256</v>
      </c>
      <c r="B8902" s="345" t="s">
        <v>297</v>
      </c>
      <c r="C8902" s="346" t="s">
        <v>134</v>
      </c>
      <c r="D8902" s="347">
        <v>40000</v>
      </c>
      <c r="E8902" s="503">
        <v>29284.98</v>
      </c>
      <c r="F8902" s="499"/>
      <c r="G8902" s="347">
        <v>73.212450000000004</v>
      </c>
    </row>
    <row r="8903" spans="1:7" hidden="1" x14ac:dyDescent="0.25">
      <c r="A8903" s="345" t="s">
        <v>4257</v>
      </c>
      <c r="B8903" s="345" t="s">
        <v>359</v>
      </c>
      <c r="C8903" s="346" t="s">
        <v>182</v>
      </c>
      <c r="D8903" s="347">
        <v>2000</v>
      </c>
      <c r="E8903" s="503">
        <v>0</v>
      </c>
      <c r="F8903" s="499"/>
      <c r="G8903" s="347">
        <v>0</v>
      </c>
    </row>
    <row r="8904" spans="1:7" hidden="1" x14ac:dyDescent="0.25">
      <c r="A8904" s="345" t="s">
        <v>4258</v>
      </c>
      <c r="B8904" s="345" t="s">
        <v>3544</v>
      </c>
      <c r="C8904" s="346" t="s">
        <v>183</v>
      </c>
      <c r="D8904" s="347">
        <v>5000</v>
      </c>
      <c r="E8904" s="503">
        <v>1190.93</v>
      </c>
      <c r="F8904" s="499"/>
      <c r="G8904" s="347">
        <v>23.8186</v>
      </c>
    </row>
    <row r="8905" spans="1:7" hidden="1" x14ac:dyDescent="0.25">
      <c r="A8905" s="342" t="s">
        <v>324</v>
      </c>
      <c r="B8905" s="342" t="s">
        <v>361</v>
      </c>
      <c r="C8905" s="343" t="s">
        <v>135</v>
      </c>
      <c r="D8905" s="344">
        <v>5000</v>
      </c>
      <c r="E8905" s="502">
        <v>2700</v>
      </c>
      <c r="F8905" s="499"/>
      <c r="G8905" s="344">
        <v>54</v>
      </c>
    </row>
    <row r="8906" spans="1:7" hidden="1" x14ac:dyDescent="0.25">
      <c r="A8906" s="345" t="s">
        <v>4259</v>
      </c>
      <c r="B8906" s="345" t="s">
        <v>298</v>
      </c>
      <c r="C8906" s="346" t="s">
        <v>135</v>
      </c>
      <c r="D8906" s="347">
        <v>5000</v>
      </c>
      <c r="E8906" s="503">
        <v>2700</v>
      </c>
      <c r="F8906" s="499"/>
      <c r="G8906" s="347">
        <v>54</v>
      </c>
    </row>
    <row r="8907" spans="1:7" hidden="1" x14ac:dyDescent="0.25">
      <c r="A8907" s="342" t="s">
        <v>324</v>
      </c>
      <c r="B8907" s="342" t="s">
        <v>363</v>
      </c>
      <c r="C8907" s="343" t="s">
        <v>136</v>
      </c>
      <c r="D8907" s="344">
        <v>9000</v>
      </c>
      <c r="E8907" s="502">
        <v>5028.5200000000004</v>
      </c>
      <c r="F8907" s="499"/>
      <c r="G8907" s="344">
        <v>55.872444444444447</v>
      </c>
    </row>
    <row r="8908" spans="1:7" hidden="1" x14ac:dyDescent="0.25">
      <c r="A8908" s="345" t="s">
        <v>4260</v>
      </c>
      <c r="B8908" s="345" t="s">
        <v>299</v>
      </c>
      <c r="C8908" s="346" t="s">
        <v>365</v>
      </c>
      <c r="D8908" s="347">
        <v>9000</v>
      </c>
      <c r="E8908" s="503">
        <v>5028.5200000000004</v>
      </c>
      <c r="F8908" s="499"/>
      <c r="G8908" s="347">
        <v>55.872444444444447</v>
      </c>
    </row>
    <row r="8909" spans="1:7" hidden="1" x14ac:dyDescent="0.25">
      <c r="A8909" s="342" t="s">
        <v>324</v>
      </c>
      <c r="B8909" s="342" t="s">
        <v>366</v>
      </c>
      <c r="C8909" s="343" t="s">
        <v>38</v>
      </c>
      <c r="D8909" s="344">
        <v>1500</v>
      </c>
      <c r="E8909" s="502">
        <v>0</v>
      </c>
      <c r="F8909" s="499"/>
      <c r="G8909" s="344">
        <v>0</v>
      </c>
    </row>
    <row r="8910" spans="1:7" hidden="1" x14ac:dyDescent="0.25">
      <c r="A8910" s="342" t="s">
        <v>324</v>
      </c>
      <c r="B8910" s="342" t="s">
        <v>367</v>
      </c>
      <c r="C8910" s="343" t="s">
        <v>138</v>
      </c>
      <c r="D8910" s="344">
        <v>1500</v>
      </c>
      <c r="E8910" s="502">
        <v>0</v>
      </c>
      <c r="F8910" s="499"/>
      <c r="G8910" s="344">
        <v>0</v>
      </c>
    </row>
    <row r="8911" spans="1:7" hidden="1" x14ac:dyDescent="0.25">
      <c r="A8911" s="345" t="s">
        <v>4261</v>
      </c>
      <c r="B8911" s="345" t="s">
        <v>301</v>
      </c>
      <c r="C8911" s="346" t="s">
        <v>371</v>
      </c>
      <c r="D8911" s="347">
        <v>1500</v>
      </c>
      <c r="E8911" s="503">
        <v>0</v>
      </c>
      <c r="F8911" s="499"/>
      <c r="G8911" s="347">
        <v>0</v>
      </c>
    </row>
    <row r="8912" spans="1:7" hidden="1" x14ac:dyDescent="0.25">
      <c r="A8912" s="336" t="s">
        <v>352</v>
      </c>
      <c r="B8912" s="336" t="s">
        <v>754</v>
      </c>
      <c r="C8912" s="337" t="s">
        <v>755</v>
      </c>
      <c r="D8912" s="338">
        <v>130500</v>
      </c>
      <c r="E8912" s="498">
        <v>127519.47</v>
      </c>
      <c r="F8912" s="499"/>
      <c r="G8912" s="338">
        <v>97.716068965517238</v>
      </c>
    </row>
    <row r="8913" spans="1:7" hidden="1" x14ac:dyDescent="0.25">
      <c r="A8913" s="339" t="s">
        <v>324</v>
      </c>
      <c r="B8913" s="339" t="s">
        <v>354</v>
      </c>
      <c r="C8913" s="340" t="s">
        <v>24</v>
      </c>
      <c r="D8913" s="341">
        <v>130500</v>
      </c>
      <c r="E8913" s="506">
        <v>127519.47</v>
      </c>
      <c r="F8913" s="499"/>
      <c r="G8913" s="341">
        <v>97.716068965517238</v>
      </c>
    </row>
    <row r="8914" spans="1:7" hidden="1" x14ac:dyDescent="0.25">
      <c r="A8914" s="342" t="s">
        <v>324</v>
      </c>
      <c r="B8914" s="342" t="s">
        <v>355</v>
      </c>
      <c r="C8914" s="343" t="s">
        <v>25</v>
      </c>
      <c r="D8914" s="344">
        <v>118500</v>
      </c>
      <c r="E8914" s="502">
        <v>117478.27</v>
      </c>
      <c r="F8914" s="499"/>
      <c r="G8914" s="344">
        <v>99.137780590717298</v>
      </c>
    </row>
    <row r="8915" spans="1:7" hidden="1" x14ac:dyDescent="0.25">
      <c r="A8915" s="342" t="s">
        <v>324</v>
      </c>
      <c r="B8915" s="342" t="s">
        <v>356</v>
      </c>
      <c r="C8915" s="343" t="s">
        <v>133</v>
      </c>
      <c r="D8915" s="344">
        <v>98000</v>
      </c>
      <c r="E8915" s="502">
        <v>98264.59</v>
      </c>
      <c r="F8915" s="499"/>
      <c r="G8915" s="344">
        <v>100.26998979591836</v>
      </c>
    </row>
    <row r="8916" spans="1:7" hidden="1" x14ac:dyDescent="0.25">
      <c r="A8916" s="345" t="s">
        <v>4262</v>
      </c>
      <c r="B8916" s="345" t="s">
        <v>297</v>
      </c>
      <c r="C8916" s="346" t="s">
        <v>134</v>
      </c>
      <c r="D8916" s="347">
        <v>98000</v>
      </c>
      <c r="E8916" s="503">
        <v>98264.59</v>
      </c>
      <c r="F8916" s="499"/>
      <c r="G8916" s="347">
        <v>100.26998979591836</v>
      </c>
    </row>
    <row r="8917" spans="1:7" hidden="1" x14ac:dyDescent="0.25">
      <c r="A8917" s="342" t="s">
        <v>324</v>
      </c>
      <c r="B8917" s="342" t="s">
        <v>361</v>
      </c>
      <c r="C8917" s="343" t="s">
        <v>135</v>
      </c>
      <c r="D8917" s="344">
        <v>4500</v>
      </c>
      <c r="E8917" s="502">
        <v>3000</v>
      </c>
      <c r="F8917" s="499"/>
      <c r="G8917" s="344">
        <v>66.666666666666671</v>
      </c>
    </row>
    <row r="8918" spans="1:7" hidden="1" x14ac:dyDescent="0.25">
      <c r="A8918" s="345" t="s">
        <v>4263</v>
      </c>
      <c r="B8918" s="345" t="s">
        <v>298</v>
      </c>
      <c r="C8918" s="346" t="s">
        <v>135</v>
      </c>
      <c r="D8918" s="347">
        <v>4500</v>
      </c>
      <c r="E8918" s="503">
        <v>3000</v>
      </c>
      <c r="F8918" s="499"/>
      <c r="G8918" s="347">
        <v>66.666666666666671</v>
      </c>
    </row>
    <row r="8919" spans="1:7" hidden="1" x14ac:dyDescent="0.25">
      <c r="A8919" s="342" t="s">
        <v>324</v>
      </c>
      <c r="B8919" s="342" t="s">
        <v>363</v>
      </c>
      <c r="C8919" s="343" t="s">
        <v>136</v>
      </c>
      <c r="D8919" s="344">
        <v>16000</v>
      </c>
      <c r="E8919" s="502">
        <v>16213.68</v>
      </c>
      <c r="F8919" s="499"/>
      <c r="G8919" s="344">
        <v>101.3355</v>
      </c>
    </row>
    <row r="8920" spans="1:7" hidden="1" x14ac:dyDescent="0.25">
      <c r="A8920" s="345" t="s">
        <v>4264</v>
      </c>
      <c r="B8920" s="345" t="s">
        <v>299</v>
      </c>
      <c r="C8920" s="346" t="s">
        <v>365</v>
      </c>
      <c r="D8920" s="347">
        <v>16000</v>
      </c>
      <c r="E8920" s="503">
        <v>16213.68</v>
      </c>
      <c r="F8920" s="499"/>
      <c r="G8920" s="347">
        <v>101.3355</v>
      </c>
    </row>
    <row r="8921" spans="1:7" hidden="1" x14ac:dyDescent="0.25">
      <c r="A8921" s="342" t="s">
        <v>324</v>
      </c>
      <c r="B8921" s="342" t="s">
        <v>366</v>
      </c>
      <c r="C8921" s="343" t="s">
        <v>38</v>
      </c>
      <c r="D8921" s="344">
        <v>12000</v>
      </c>
      <c r="E8921" s="502">
        <v>10041.200000000001</v>
      </c>
      <c r="F8921" s="499"/>
      <c r="G8921" s="344">
        <v>83.676666666666662</v>
      </c>
    </row>
    <row r="8922" spans="1:7" hidden="1" x14ac:dyDescent="0.25">
      <c r="A8922" s="342" t="s">
        <v>324</v>
      </c>
      <c r="B8922" s="342" t="s">
        <v>367</v>
      </c>
      <c r="C8922" s="343" t="s">
        <v>138</v>
      </c>
      <c r="D8922" s="344">
        <v>12000</v>
      </c>
      <c r="E8922" s="502">
        <v>10041.200000000001</v>
      </c>
      <c r="F8922" s="499"/>
      <c r="G8922" s="344">
        <v>83.676666666666662</v>
      </c>
    </row>
    <row r="8923" spans="1:7" hidden="1" x14ac:dyDescent="0.25">
      <c r="A8923" s="345" t="s">
        <v>4265</v>
      </c>
      <c r="B8923" s="345" t="s">
        <v>301</v>
      </c>
      <c r="C8923" s="346" t="s">
        <v>371</v>
      </c>
      <c r="D8923" s="347">
        <v>12000</v>
      </c>
      <c r="E8923" s="503">
        <v>10041.200000000001</v>
      </c>
      <c r="F8923" s="499"/>
      <c r="G8923" s="347">
        <v>83.676666666666662</v>
      </c>
    </row>
    <row r="8924" spans="1:7" hidden="1" x14ac:dyDescent="0.25">
      <c r="A8924" s="336" t="s">
        <v>352</v>
      </c>
      <c r="B8924" s="336" t="s">
        <v>773</v>
      </c>
      <c r="C8924" s="337" t="s">
        <v>774</v>
      </c>
      <c r="D8924" s="338">
        <v>775000</v>
      </c>
      <c r="E8924" s="498">
        <v>547287.82999999996</v>
      </c>
      <c r="F8924" s="499"/>
      <c r="G8924" s="338">
        <v>70.617784516129035</v>
      </c>
    </row>
    <row r="8925" spans="1:7" hidden="1" x14ac:dyDescent="0.25">
      <c r="A8925" s="339" t="s">
        <v>324</v>
      </c>
      <c r="B8925" s="339" t="s">
        <v>354</v>
      </c>
      <c r="C8925" s="340" t="s">
        <v>24</v>
      </c>
      <c r="D8925" s="341">
        <v>775000</v>
      </c>
      <c r="E8925" s="506">
        <v>547287.82999999996</v>
      </c>
      <c r="F8925" s="499"/>
      <c r="G8925" s="341">
        <v>70.617784516129035</v>
      </c>
    </row>
    <row r="8926" spans="1:7" hidden="1" x14ac:dyDescent="0.25">
      <c r="A8926" s="342" t="s">
        <v>324</v>
      </c>
      <c r="B8926" s="342" t="s">
        <v>355</v>
      </c>
      <c r="C8926" s="343" t="s">
        <v>25</v>
      </c>
      <c r="D8926" s="344">
        <v>740000</v>
      </c>
      <c r="E8926" s="502">
        <v>532431.9</v>
      </c>
      <c r="F8926" s="499"/>
      <c r="G8926" s="344">
        <v>71.950256756756758</v>
      </c>
    </row>
    <row r="8927" spans="1:7" hidden="1" x14ac:dyDescent="0.25">
      <c r="A8927" s="342" t="s">
        <v>324</v>
      </c>
      <c r="B8927" s="342" t="s">
        <v>356</v>
      </c>
      <c r="C8927" s="343" t="s">
        <v>133</v>
      </c>
      <c r="D8927" s="344">
        <v>625000</v>
      </c>
      <c r="E8927" s="502">
        <v>455779.08</v>
      </c>
      <c r="F8927" s="499"/>
      <c r="G8927" s="344">
        <v>72.924652800000004</v>
      </c>
    </row>
    <row r="8928" spans="1:7" hidden="1" x14ac:dyDescent="0.25">
      <c r="A8928" s="345" t="s">
        <v>4266</v>
      </c>
      <c r="B8928" s="345" t="s">
        <v>297</v>
      </c>
      <c r="C8928" s="346" t="s">
        <v>134</v>
      </c>
      <c r="D8928" s="347">
        <v>600000</v>
      </c>
      <c r="E8928" s="503">
        <v>449541.68</v>
      </c>
      <c r="F8928" s="499"/>
      <c r="G8928" s="347">
        <v>74.923613333333336</v>
      </c>
    </row>
    <row r="8929" spans="1:7" hidden="1" x14ac:dyDescent="0.25">
      <c r="A8929" s="345" t="s">
        <v>4267</v>
      </c>
      <c r="B8929" s="345" t="s">
        <v>359</v>
      </c>
      <c r="C8929" s="346" t="s">
        <v>182</v>
      </c>
      <c r="D8929" s="347">
        <v>25000</v>
      </c>
      <c r="E8929" s="503">
        <v>6237.4</v>
      </c>
      <c r="F8929" s="499"/>
      <c r="G8929" s="347">
        <v>24.9496</v>
      </c>
    </row>
    <row r="8930" spans="1:7" hidden="1" x14ac:dyDescent="0.25">
      <c r="A8930" s="342" t="s">
        <v>324</v>
      </c>
      <c r="B8930" s="342" t="s">
        <v>361</v>
      </c>
      <c r="C8930" s="343" t="s">
        <v>135</v>
      </c>
      <c r="D8930" s="344">
        <v>30000</v>
      </c>
      <c r="E8930" s="502">
        <v>22363</v>
      </c>
      <c r="F8930" s="499"/>
      <c r="G8930" s="344">
        <v>74.543333333333337</v>
      </c>
    </row>
    <row r="8931" spans="1:7" hidden="1" x14ac:dyDescent="0.25">
      <c r="A8931" s="345" t="s">
        <v>4268</v>
      </c>
      <c r="B8931" s="345" t="s">
        <v>298</v>
      </c>
      <c r="C8931" s="346" t="s">
        <v>135</v>
      </c>
      <c r="D8931" s="347">
        <v>30000</v>
      </c>
      <c r="E8931" s="503">
        <v>22363</v>
      </c>
      <c r="F8931" s="499"/>
      <c r="G8931" s="347">
        <v>74.543333333333337</v>
      </c>
    </row>
    <row r="8932" spans="1:7" hidden="1" x14ac:dyDescent="0.25">
      <c r="A8932" s="342" t="s">
        <v>324</v>
      </c>
      <c r="B8932" s="342" t="s">
        <v>363</v>
      </c>
      <c r="C8932" s="343" t="s">
        <v>136</v>
      </c>
      <c r="D8932" s="344">
        <v>85000</v>
      </c>
      <c r="E8932" s="502">
        <v>54289.82</v>
      </c>
      <c r="F8932" s="499"/>
      <c r="G8932" s="344">
        <v>63.870376470588234</v>
      </c>
    </row>
    <row r="8933" spans="1:7" hidden="1" x14ac:dyDescent="0.25">
      <c r="A8933" s="345" t="s">
        <v>4269</v>
      </c>
      <c r="B8933" s="345" t="s">
        <v>299</v>
      </c>
      <c r="C8933" s="346" t="s">
        <v>365</v>
      </c>
      <c r="D8933" s="347">
        <v>85000</v>
      </c>
      <c r="E8933" s="503">
        <v>54289.82</v>
      </c>
      <c r="F8933" s="499"/>
      <c r="G8933" s="347">
        <v>63.870376470588234</v>
      </c>
    </row>
    <row r="8934" spans="1:7" hidden="1" x14ac:dyDescent="0.25">
      <c r="A8934" s="342" t="s">
        <v>324</v>
      </c>
      <c r="B8934" s="342" t="s">
        <v>366</v>
      </c>
      <c r="C8934" s="343" t="s">
        <v>38</v>
      </c>
      <c r="D8934" s="344">
        <v>35000</v>
      </c>
      <c r="E8934" s="502">
        <v>14855.93</v>
      </c>
      <c r="F8934" s="499"/>
      <c r="G8934" s="344">
        <v>42.445514285714289</v>
      </c>
    </row>
    <row r="8935" spans="1:7" hidden="1" x14ac:dyDescent="0.25">
      <c r="A8935" s="342" t="s">
        <v>324</v>
      </c>
      <c r="B8935" s="342" t="s">
        <v>367</v>
      </c>
      <c r="C8935" s="343" t="s">
        <v>138</v>
      </c>
      <c r="D8935" s="344">
        <v>35000</v>
      </c>
      <c r="E8935" s="502">
        <v>14855.93</v>
      </c>
      <c r="F8935" s="499"/>
      <c r="G8935" s="344">
        <v>42.445514285714289</v>
      </c>
    </row>
    <row r="8936" spans="1:7" hidden="1" x14ac:dyDescent="0.25">
      <c r="A8936" s="345" t="s">
        <v>4270</v>
      </c>
      <c r="B8936" s="345" t="s">
        <v>301</v>
      </c>
      <c r="C8936" s="346" t="s">
        <v>371</v>
      </c>
      <c r="D8936" s="347">
        <v>35000</v>
      </c>
      <c r="E8936" s="503">
        <v>14855.93</v>
      </c>
      <c r="F8936" s="499"/>
      <c r="G8936" s="347">
        <v>42.445514285714289</v>
      </c>
    </row>
    <row r="8937" spans="1:7" hidden="1" x14ac:dyDescent="0.25">
      <c r="A8937" s="336" t="s">
        <v>352</v>
      </c>
      <c r="B8937" s="336" t="s">
        <v>795</v>
      </c>
      <c r="C8937" s="337" t="s">
        <v>796</v>
      </c>
      <c r="D8937" s="338">
        <v>497500</v>
      </c>
      <c r="E8937" s="498">
        <v>451140</v>
      </c>
      <c r="F8937" s="499"/>
      <c r="G8937" s="338">
        <v>90.68140703517588</v>
      </c>
    </row>
    <row r="8938" spans="1:7" hidden="1" x14ac:dyDescent="0.25">
      <c r="A8938" s="339" t="s">
        <v>324</v>
      </c>
      <c r="B8938" s="339" t="s">
        <v>354</v>
      </c>
      <c r="C8938" s="340" t="s">
        <v>24</v>
      </c>
      <c r="D8938" s="341">
        <v>497500</v>
      </c>
      <c r="E8938" s="506">
        <v>451140</v>
      </c>
      <c r="F8938" s="499"/>
      <c r="G8938" s="341">
        <v>90.68140703517588</v>
      </c>
    </row>
    <row r="8939" spans="1:7" hidden="1" x14ac:dyDescent="0.25">
      <c r="A8939" s="342" t="s">
        <v>324</v>
      </c>
      <c r="B8939" s="342" t="s">
        <v>355</v>
      </c>
      <c r="C8939" s="343" t="s">
        <v>25</v>
      </c>
      <c r="D8939" s="344">
        <v>488000</v>
      </c>
      <c r="E8939" s="502">
        <v>444889.74</v>
      </c>
      <c r="F8939" s="499"/>
      <c r="G8939" s="344">
        <v>91.16593032786885</v>
      </c>
    </row>
    <row r="8940" spans="1:7" hidden="1" x14ac:dyDescent="0.25">
      <c r="A8940" s="342" t="s">
        <v>324</v>
      </c>
      <c r="B8940" s="342" t="s">
        <v>356</v>
      </c>
      <c r="C8940" s="343" t="s">
        <v>133</v>
      </c>
      <c r="D8940" s="344">
        <v>400000</v>
      </c>
      <c r="E8940" s="502">
        <v>366942.44</v>
      </c>
      <c r="F8940" s="499"/>
      <c r="G8940" s="344">
        <v>91.735609999999994</v>
      </c>
    </row>
    <row r="8941" spans="1:7" hidden="1" x14ac:dyDescent="0.25">
      <c r="A8941" s="345" t="s">
        <v>4271</v>
      </c>
      <c r="B8941" s="345" t="s">
        <v>297</v>
      </c>
      <c r="C8941" s="346" t="s">
        <v>134</v>
      </c>
      <c r="D8941" s="347">
        <v>400000</v>
      </c>
      <c r="E8941" s="503">
        <v>366942.44</v>
      </c>
      <c r="F8941" s="499"/>
      <c r="G8941" s="347">
        <v>91.735609999999994</v>
      </c>
    </row>
    <row r="8942" spans="1:7" hidden="1" x14ac:dyDescent="0.25">
      <c r="A8942" s="342" t="s">
        <v>324</v>
      </c>
      <c r="B8942" s="342" t="s">
        <v>361</v>
      </c>
      <c r="C8942" s="343" t="s">
        <v>135</v>
      </c>
      <c r="D8942" s="344">
        <v>18000</v>
      </c>
      <c r="E8942" s="502">
        <v>16063</v>
      </c>
      <c r="F8942" s="499"/>
      <c r="G8942" s="344">
        <v>89.238888888888894</v>
      </c>
    </row>
    <row r="8943" spans="1:7" hidden="1" x14ac:dyDescent="0.25">
      <c r="A8943" s="345" t="s">
        <v>4272</v>
      </c>
      <c r="B8943" s="345" t="s">
        <v>298</v>
      </c>
      <c r="C8943" s="346" t="s">
        <v>4273</v>
      </c>
      <c r="D8943" s="347">
        <v>0</v>
      </c>
      <c r="E8943" s="503">
        <v>16063</v>
      </c>
      <c r="F8943" s="499"/>
      <c r="G8943" s="347">
        <v>0</v>
      </c>
    </row>
    <row r="8944" spans="1:7" hidden="1" x14ac:dyDescent="0.25">
      <c r="A8944" s="345" t="s">
        <v>4274</v>
      </c>
      <c r="B8944" s="345" t="s">
        <v>298</v>
      </c>
      <c r="C8944" s="346" t="s">
        <v>135</v>
      </c>
      <c r="D8944" s="347">
        <v>18000</v>
      </c>
      <c r="E8944" s="503">
        <v>0</v>
      </c>
      <c r="F8944" s="499"/>
      <c r="G8944" s="347">
        <v>0</v>
      </c>
    </row>
    <row r="8945" spans="1:7" hidden="1" x14ac:dyDescent="0.25">
      <c r="A8945" s="342" t="s">
        <v>324</v>
      </c>
      <c r="B8945" s="342" t="s">
        <v>363</v>
      </c>
      <c r="C8945" s="343" t="s">
        <v>136</v>
      </c>
      <c r="D8945" s="344">
        <v>70000</v>
      </c>
      <c r="E8945" s="502">
        <v>61884.3</v>
      </c>
      <c r="F8945" s="499"/>
      <c r="G8945" s="344">
        <v>88.406142857142854</v>
      </c>
    </row>
    <row r="8946" spans="1:7" hidden="1" x14ac:dyDescent="0.25">
      <c r="A8946" s="345" t="s">
        <v>4275</v>
      </c>
      <c r="B8946" s="345" t="s">
        <v>299</v>
      </c>
      <c r="C8946" s="346" t="s">
        <v>365</v>
      </c>
      <c r="D8946" s="347">
        <v>70000</v>
      </c>
      <c r="E8946" s="503">
        <v>61884.3</v>
      </c>
      <c r="F8946" s="499"/>
      <c r="G8946" s="347">
        <v>88.406142857142854</v>
      </c>
    </row>
    <row r="8947" spans="1:7" hidden="1" x14ac:dyDescent="0.25">
      <c r="A8947" s="342" t="s">
        <v>324</v>
      </c>
      <c r="B8947" s="342" t="s">
        <v>366</v>
      </c>
      <c r="C8947" s="343" t="s">
        <v>38</v>
      </c>
      <c r="D8947" s="344">
        <v>9500</v>
      </c>
      <c r="E8947" s="502">
        <v>6250.26</v>
      </c>
      <c r="F8947" s="499"/>
      <c r="G8947" s="344">
        <v>65.792210526315785</v>
      </c>
    </row>
    <row r="8948" spans="1:7" hidden="1" x14ac:dyDescent="0.25">
      <c r="A8948" s="342" t="s">
        <v>324</v>
      </c>
      <c r="B8948" s="342" t="s">
        <v>367</v>
      </c>
      <c r="C8948" s="343" t="s">
        <v>138</v>
      </c>
      <c r="D8948" s="344">
        <v>9500</v>
      </c>
      <c r="E8948" s="502">
        <v>6250.26</v>
      </c>
      <c r="F8948" s="499"/>
      <c r="G8948" s="344">
        <v>65.792210526315785</v>
      </c>
    </row>
    <row r="8949" spans="1:7" hidden="1" x14ac:dyDescent="0.25">
      <c r="A8949" s="345" t="s">
        <v>4276</v>
      </c>
      <c r="B8949" s="345" t="s">
        <v>301</v>
      </c>
      <c r="C8949" s="346" t="s">
        <v>371</v>
      </c>
      <c r="D8949" s="347">
        <v>9500</v>
      </c>
      <c r="E8949" s="503">
        <v>6250.26</v>
      </c>
      <c r="F8949" s="499"/>
      <c r="G8949" s="347">
        <v>65.792210526315785</v>
      </c>
    </row>
    <row r="8950" spans="1:7" hidden="1" x14ac:dyDescent="0.25">
      <c r="A8950" s="342" t="s">
        <v>324</v>
      </c>
      <c r="B8950" s="342" t="s">
        <v>447</v>
      </c>
      <c r="C8950" s="343" t="s">
        <v>164</v>
      </c>
      <c r="D8950" s="344">
        <v>0</v>
      </c>
      <c r="E8950" s="502">
        <v>0</v>
      </c>
      <c r="F8950" s="499"/>
      <c r="G8950" s="344">
        <v>0</v>
      </c>
    </row>
    <row r="8951" spans="1:7" hidden="1" x14ac:dyDescent="0.25">
      <c r="A8951" s="342" t="s">
        <v>324</v>
      </c>
      <c r="B8951" s="342" t="s">
        <v>448</v>
      </c>
      <c r="C8951" s="343" t="s">
        <v>190</v>
      </c>
      <c r="D8951" s="344">
        <v>0</v>
      </c>
      <c r="E8951" s="502">
        <v>0</v>
      </c>
      <c r="F8951" s="499"/>
      <c r="G8951" s="344">
        <v>0</v>
      </c>
    </row>
    <row r="8952" spans="1:7" hidden="1" x14ac:dyDescent="0.25">
      <c r="A8952" s="345" t="s">
        <v>4277</v>
      </c>
      <c r="B8952" s="345" t="s">
        <v>293</v>
      </c>
      <c r="C8952" s="346" t="s">
        <v>2816</v>
      </c>
      <c r="D8952" s="347">
        <v>0</v>
      </c>
      <c r="E8952" s="503">
        <v>0</v>
      </c>
      <c r="F8952" s="499"/>
      <c r="G8952" s="347">
        <v>0</v>
      </c>
    </row>
    <row r="8953" spans="1:7" hidden="1" x14ac:dyDescent="0.25">
      <c r="A8953" s="342" t="s">
        <v>324</v>
      </c>
      <c r="B8953" s="342" t="s">
        <v>1191</v>
      </c>
      <c r="C8953" s="343" t="s">
        <v>1192</v>
      </c>
      <c r="D8953" s="344">
        <v>0</v>
      </c>
      <c r="E8953" s="502">
        <v>0</v>
      </c>
      <c r="F8953" s="499"/>
      <c r="G8953" s="344">
        <v>0</v>
      </c>
    </row>
    <row r="8954" spans="1:7" hidden="1" x14ac:dyDescent="0.25">
      <c r="A8954" s="342" t="s">
        <v>324</v>
      </c>
      <c r="B8954" s="342" t="s">
        <v>4278</v>
      </c>
      <c r="C8954" s="343" t="s">
        <v>4279</v>
      </c>
      <c r="D8954" s="344">
        <v>0</v>
      </c>
      <c r="E8954" s="502">
        <v>0</v>
      </c>
      <c r="F8954" s="499"/>
      <c r="G8954" s="344">
        <v>0</v>
      </c>
    </row>
    <row r="8955" spans="1:7" hidden="1" x14ac:dyDescent="0.25">
      <c r="A8955" s="345" t="s">
        <v>4280</v>
      </c>
      <c r="B8955" s="345" t="s">
        <v>4281</v>
      </c>
      <c r="C8955" s="346" t="s">
        <v>4282</v>
      </c>
      <c r="D8955" s="347">
        <v>0</v>
      </c>
      <c r="E8955" s="503">
        <v>0</v>
      </c>
      <c r="F8955" s="499"/>
      <c r="G8955" s="347">
        <v>0</v>
      </c>
    </row>
    <row r="8956" spans="1:7" hidden="1" x14ac:dyDescent="0.25">
      <c r="A8956" s="336" t="s">
        <v>352</v>
      </c>
      <c r="B8956" s="336" t="s">
        <v>816</v>
      </c>
      <c r="C8956" s="337" t="s">
        <v>817</v>
      </c>
      <c r="D8956" s="338">
        <v>170000</v>
      </c>
      <c r="E8956" s="498">
        <v>166229.32999999999</v>
      </c>
      <c r="F8956" s="499"/>
      <c r="G8956" s="338">
        <v>97.781958823529408</v>
      </c>
    </row>
    <row r="8957" spans="1:7" hidden="1" x14ac:dyDescent="0.25">
      <c r="A8957" s="339" t="s">
        <v>324</v>
      </c>
      <c r="B8957" s="339" t="s">
        <v>354</v>
      </c>
      <c r="C8957" s="340" t="s">
        <v>24</v>
      </c>
      <c r="D8957" s="341">
        <v>170000</v>
      </c>
      <c r="E8957" s="506">
        <v>166229.32999999999</v>
      </c>
      <c r="F8957" s="499"/>
      <c r="G8957" s="341">
        <v>97.781958823529408</v>
      </c>
    </row>
    <row r="8958" spans="1:7" hidden="1" x14ac:dyDescent="0.25">
      <c r="A8958" s="342" t="s">
        <v>324</v>
      </c>
      <c r="B8958" s="342" t="s">
        <v>355</v>
      </c>
      <c r="C8958" s="343" t="s">
        <v>25</v>
      </c>
      <c r="D8958" s="344">
        <v>152000</v>
      </c>
      <c r="E8958" s="502">
        <v>151710.32999999999</v>
      </c>
      <c r="F8958" s="499"/>
      <c r="G8958" s="344">
        <v>99.809427631578941</v>
      </c>
    </row>
    <row r="8959" spans="1:7" hidden="1" x14ac:dyDescent="0.25">
      <c r="A8959" s="342" t="s">
        <v>324</v>
      </c>
      <c r="B8959" s="342" t="s">
        <v>356</v>
      </c>
      <c r="C8959" s="343" t="s">
        <v>133</v>
      </c>
      <c r="D8959" s="344">
        <v>130000</v>
      </c>
      <c r="E8959" s="502">
        <v>125468.09</v>
      </c>
      <c r="F8959" s="499"/>
      <c r="G8959" s="344">
        <v>96.513915384615387</v>
      </c>
    </row>
    <row r="8960" spans="1:7" hidden="1" x14ac:dyDescent="0.25">
      <c r="A8960" s="345" t="s">
        <v>4283</v>
      </c>
      <c r="B8960" s="345" t="s">
        <v>297</v>
      </c>
      <c r="C8960" s="346" t="s">
        <v>134</v>
      </c>
      <c r="D8960" s="347">
        <v>130000</v>
      </c>
      <c r="E8960" s="503">
        <v>125468.09</v>
      </c>
      <c r="F8960" s="499"/>
      <c r="G8960" s="347">
        <v>96.513915384615387</v>
      </c>
    </row>
    <row r="8961" spans="1:7" hidden="1" x14ac:dyDescent="0.25">
      <c r="A8961" s="342" t="s">
        <v>324</v>
      </c>
      <c r="B8961" s="342" t="s">
        <v>361</v>
      </c>
      <c r="C8961" s="343" t="s">
        <v>135</v>
      </c>
      <c r="D8961" s="344">
        <v>3000</v>
      </c>
      <c r="E8961" s="502">
        <v>3500</v>
      </c>
      <c r="F8961" s="499"/>
      <c r="G8961" s="344">
        <v>116.66666666666667</v>
      </c>
    </row>
    <row r="8962" spans="1:7" hidden="1" x14ac:dyDescent="0.25">
      <c r="A8962" s="345" t="s">
        <v>4284</v>
      </c>
      <c r="B8962" s="345" t="s">
        <v>298</v>
      </c>
      <c r="C8962" s="346" t="s">
        <v>135</v>
      </c>
      <c r="D8962" s="347">
        <v>3000</v>
      </c>
      <c r="E8962" s="503">
        <v>3500</v>
      </c>
      <c r="F8962" s="499"/>
      <c r="G8962" s="347">
        <v>116.66666666666667</v>
      </c>
    </row>
    <row r="8963" spans="1:7" hidden="1" x14ac:dyDescent="0.25">
      <c r="A8963" s="342" t="s">
        <v>324</v>
      </c>
      <c r="B8963" s="342" t="s">
        <v>363</v>
      </c>
      <c r="C8963" s="343" t="s">
        <v>136</v>
      </c>
      <c r="D8963" s="344">
        <v>19000</v>
      </c>
      <c r="E8963" s="502">
        <v>22742.240000000002</v>
      </c>
      <c r="F8963" s="499"/>
      <c r="G8963" s="344">
        <v>119.696</v>
      </c>
    </row>
    <row r="8964" spans="1:7" hidden="1" x14ac:dyDescent="0.25">
      <c r="A8964" s="345" t="s">
        <v>4285</v>
      </c>
      <c r="B8964" s="345" t="s">
        <v>299</v>
      </c>
      <c r="C8964" s="346" t="s">
        <v>365</v>
      </c>
      <c r="D8964" s="347">
        <v>19000</v>
      </c>
      <c r="E8964" s="503">
        <v>22742.240000000002</v>
      </c>
      <c r="F8964" s="499"/>
      <c r="G8964" s="347">
        <v>119.696</v>
      </c>
    </row>
    <row r="8965" spans="1:7" hidden="1" x14ac:dyDescent="0.25">
      <c r="A8965" s="342" t="s">
        <v>324</v>
      </c>
      <c r="B8965" s="342" t="s">
        <v>366</v>
      </c>
      <c r="C8965" s="343" t="s">
        <v>38</v>
      </c>
      <c r="D8965" s="344">
        <v>18000</v>
      </c>
      <c r="E8965" s="502">
        <v>14519</v>
      </c>
      <c r="F8965" s="499"/>
      <c r="G8965" s="344">
        <v>80.661111111111111</v>
      </c>
    </row>
    <row r="8966" spans="1:7" hidden="1" x14ac:dyDescent="0.25">
      <c r="A8966" s="342" t="s">
        <v>324</v>
      </c>
      <c r="B8966" s="342" t="s">
        <v>367</v>
      </c>
      <c r="C8966" s="343" t="s">
        <v>138</v>
      </c>
      <c r="D8966" s="344">
        <v>18000</v>
      </c>
      <c r="E8966" s="502">
        <v>14519</v>
      </c>
      <c r="F8966" s="499"/>
      <c r="G8966" s="344">
        <v>80.661111111111111</v>
      </c>
    </row>
    <row r="8967" spans="1:7" hidden="1" x14ac:dyDescent="0.25">
      <c r="A8967" s="345" t="s">
        <v>4286</v>
      </c>
      <c r="B8967" s="345" t="s">
        <v>301</v>
      </c>
      <c r="C8967" s="346" t="s">
        <v>371</v>
      </c>
      <c r="D8967" s="347">
        <v>18000</v>
      </c>
      <c r="E8967" s="503">
        <v>14519</v>
      </c>
      <c r="F8967" s="499"/>
      <c r="G8967" s="347">
        <v>80.661111111111111</v>
      </c>
    </row>
    <row r="8968" spans="1:7" hidden="1" x14ac:dyDescent="0.25">
      <c r="A8968" s="342" t="s">
        <v>324</v>
      </c>
      <c r="B8968" s="342" t="s">
        <v>419</v>
      </c>
      <c r="C8968" s="343" t="s">
        <v>108</v>
      </c>
      <c r="D8968" s="344">
        <v>0</v>
      </c>
      <c r="E8968" s="502">
        <v>0</v>
      </c>
      <c r="F8968" s="499"/>
      <c r="G8968" s="344">
        <v>0</v>
      </c>
    </row>
    <row r="8969" spans="1:7" hidden="1" x14ac:dyDescent="0.25">
      <c r="A8969" s="345" t="s">
        <v>4287</v>
      </c>
      <c r="B8969" s="345" t="s">
        <v>317</v>
      </c>
      <c r="C8969" s="346" t="s">
        <v>4288</v>
      </c>
      <c r="D8969" s="347">
        <v>0</v>
      </c>
      <c r="E8969" s="503">
        <v>0</v>
      </c>
      <c r="F8969" s="499"/>
      <c r="G8969" s="347">
        <v>0</v>
      </c>
    </row>
    <row r="8970" spans="1:7" hidden="1" x14ac:dyDescent="0.25">
      <c r="A8970" s="342" t="s">
        <v>324</v>
      </c>
      <c r="B8970" s="342" t="s">
        <v>562</v>
      </c>
      <c r="C8970" s="343" t="s">
        <v>563</v>
      </c>
      <c r="D8970" s="344">
        <v>0</v>
      </c>
      <c r="E8970" s="502">
        <v>0</v>
      </c>
      <c r="F8970" s="499"/>
      <c r="G8970" s="344">
        <v>0</v>
      </c>
    </row>
    <row r="8971" spans="1:7" hidden="1" x14ac:dyDescent="0.25">
      <c r="A8971" s="342" t="s">
        <v>324</v>
      </c>
      <c r="B8971" s="342" t="s">
        <v>564</v>
      </c>
      <c r="C8971" s="343" t="s">
        <v>565</v>
      </c>
      <c r="D8971" s="344">
        <v>0</v>
      </c>
      <c r="E8971" s="502">
        <v>0</v>
      </c>
      <c r="F8971" s="499"/>
      <c r="G8971" s="344">
        <v>0</v>
      </c>
    </row>
    <row r="8972" spans="1:7" hidden="1" x14ac:dyDescent="0.25">
      <c r="A8972" s="345" t="s">
        <v>4289</v>
      </c>
      <c r="B8972" s="345" t="s">
        <v>1641</v>
      </c>
      <c r="C8972" s="346" t="s">
        <v>4290</v>
      </c>
      <c r="D8972" s="347">
        <v>0</v>
      </c>
      <c r="E8972" s="503">
        <v>0</v>
      </c>
      <c r="F8972" s="499"/>
      <c r="G8972" s="347">
        <v>0</v>
      </c>
    </row>
    <row r="8973" spans="1:7" hidden="1" x14ac:dyDescent="0.25">
      <c r="A8973" s="336" t="s">
        <v>352</v>
      </c>
      <c r="B8973" s="336" t="s">
        <v>918</v>
      </c>
      <c r="C8973" s="337" t="s">
        <v>919</v>
      </c>
      <c r="D8973" s="338">
        <v>160141</v>
      </c>
      <c r="E8973" s="498">
        <v>155968.14000000001</v>
      </c>
      <c r="F8973" s="499"/>
      <c r="G8973" s="338">
        <v>97.394258809424201</v>
      </c>
    </row>
    <row r="8974" spans="1:7" hidden="1" x14ac:dyDescent="0.25">
      <c r="A8974" s="339" t="s">
        <v>324</v>
      </c>
      <c r="B8974" s="339" t="s">
        <v>354</v>
      </c>
      <c r="C8974" s="340" t="s">
        <v>24</v>
      </c>
      <c r="D8974" s="341">
        <v>160141</v>
      </c>
      <c r="E8974" s="506">
        <v>155968.14000000001</v>
      </c>
      <c r="F8974" s="499"/>
      <c r="G8974" s="341">
        <v>97.394258809424201</v>
      </c>
    </row>
    <row r="8975" spans="1:7" hidden="1" x14ac:dyDescent="0.25">
      <c r="A8975" s="342" t="s">
        <v>324</v>
      </c>
      <c r="B8975" s="342" t="s">
        <v>355</v>
      </c>
      <c r="C8975" s="343" t="s">
        <v>25</v>
      </c>
      <c r="D8975" s="344">
        <v>153214</v>
      </c>
      <c r="E8975" s="502">
        <v>149980.14000000001</v>
      </c>
      <c r="F8975" s="499"/>
      <c r="G8975" s="344">
        <v>97.889318208518802</v>
      </c>
    </row>
    <row r="8976" spans="1:7" hidden="1" x14ac:dyDescent="0.25">
      <c r="A8976" s="342" t="s">
        <v>324</v>
      </c>
      <c r="B8976" s="342" t="s">
        <v>356</v>
      </c>
      <c r="C8976" s="343" t="s">
        <v>133</v>
      </c>
      <c r="D8976" s="344">
        <v>126488</v>
      </c>
      <c r="E8976" s="502">
        <v>123845.61</v>
      </c>
      <c r="F8976" s="499"/>
      <c r="G8976" s="344">
        <v>97.91095598001391</v>
      </c>
    </row>
    <row r="8977" spans="1:7" hidden="1" x14ac:dyDescent="0.25">
      <c r="A8977" s="345" t="s">
        <v>4291</v>
      </c>
      <c r="B8977" s="345" t="s">
        <v>297</v>
      </c>
      <c r="C8977" s="346" t="s">
        <v>134</v>
      </c>
      <c r="D8977" s="347">
        <v>126488</v>
      </c>
      <c r="E8977" s="503">
        <v>123845.61</v>
      </c>
      <c r="F8977" s="499"/>
      <c r="G8977" s="347">
        <v>97.91095598001391</v>
      </c>
    </row>
    <row r="8978" spans="1:7" hidden="1" x14ac:dyDescent="0.25">
      <c r="A8978" s="342" t="s">
        <v>324</v>
      </c>
      <c r="B8978" s="342" t="s">
        <v>361</v>
      </c>
      <c r="C8978" s="343" t="s">
        <v>135</v>
      </c>
      <c r="D8978" s="344">
        <v>4200</v>
      </c>
      <c r="E8978" s="502">
        <v>5700</v>
      </c>
      <c r="F8978" s="499"/>
      <c r="G8978" s="344">
        <v>135.71428571428572</v>
      </c>
    </row>
    <row r="8979" spans="1:7" hidden="1" x14ac:dyDescent="0.25">
      <c r="A8979" s="345" t="s">
        <v>4292</v>
      </c>
      <c r="B8979" s="345" t="s">
        <v>298</v>
      </c>
      <c r="C8979" s="346" t="s">
        <v>135</v>
      </c>
      <c r="D8979" s="347">
        <v>4200</v>
      </c>
      <c r="E8979" s="503">
        <v>5700</v>
      </c>
      <c r="F8979" s="499"/>
      <c r="G8979" s="347">
        <v>135.71428571428572</v>
      </c>
    </row>
    <row r="8980" spans="1:7" hidden="1" x14ac:dyDescent="0.25">
      <c r="A8980" s="342" t="s">
        <v>324</v>
      </c>
      <c r="B8980" s="342" t="s">
        <v>363</v>
      </c>
      <c r="C8980" s="343" t="s">
        <v>136</v>
      </c>
      <c r="D8980" s="344">
        <v>22526</v>
      </c>
      <c r="E8980" s="502">
        <v>20434.53</v>
      </c>
      <c r="F8980" s="499"/>
      <c r="G8980" s="344">
        <v>90.715306756636778</v>
      </c>
    </row>
    <row r="8981" spans="1:7" hidden="1" x14ac:dyDescent="0.25">
      <c r="A8981" s="345" t="s">
        <v>4293</v>
      </c>
      <c r="B8981" s="345" t="s">
        <v>299</v>
      </c>
      <c r="C8981" s="346" t="s">
        <v>365</v>
      </c>
      <c r="D8981" s="347">
        <v>20870</v>
      </c>
      <c r="E8981" s="503">
        <v>20434.53</v>
      </c>
      <c r="F8981" s="499"/>
      <c r="G8981" s="347">
        <v>97.913416387158605</v>
      </c>
    </row>
    <row r="8982" spans="1:7" hidden="1" x14ac:dyDescent="0.25">
      <c r="A8982" s="345" t="s">
        <v>4294</v>
      </c>
      <c r="B8982" s="345" t="s">
        <v>313</v>
      </c>
      <c r="C8982" s="346" t="s">
        <v>2845</v>
      </c>
      <c r="D8982" s="347">
        <v>1656</v>
      </c>
      <c r="E8982" s="503">
        <v>0</v>
      </c>
      <c r="F8982" s="499"/>
      <c r="G8982" s="347">
        <v>0</v>
      </c>
    </row>
    <row r="8983" spans="1:7" hidden="1" x14ac:dyDescent="0.25">
      <c r="A8983" s="342" t="s">
        <v>324</v>
      </c>
      <c r="B8983" s="342" t="s">
        <v>366</v>
      </c>
      <c r="C8983" s="343" t="s">
        <v>38</v>
      </c>
      <c r="D8983" s="344">
        <v>6927</v>
      </c>
      <c r="E8983" s="502">
        <v>5988</v>
      </c>
      <c r="F8983" s="499"/>
      <c r="G8983" s="344">
        <v>86.444348202685148</v>
      </c>
    </row>
    <row r="8984" spans="1:7" hidden="1" x14ac:dyDescent="0.25">
      <c r="A8984" s="342" t="s">
        <v>324</v>
      </c>
      <c r="B8984" s="342" t="s">
        <v>367</v>
      </c>
      <c r="C8984" s="343" t="s">
        <v>138</v>
      </c>
      <c r="D8984" s="344">
        <v>6927</v>
      </c>
      <c r="E8984" s="502">
        <v>5988</v>
      </c>
      <c r="F8984" s="499"/>
      <c r="G8984" s="344">
        <v>86.444348202685148</v>
      </c>
    </row>
    <row r="8985" spans="1:7" hidden="1" x14ac:dyDescent="0.25">
      <c r="A8985" s="345" t="s">
        <v>4295</v>
      </c>
      <c r="B8985" s="345" t="s">
        <v>300</v>
      </c>
      <c r="C8985" s="346" t="s">
        <v>87</v>
      </c>
      <c r="D8985" s="347">
        <v>460</v>
      </c>
      <c r="E8985" s="503">
        <v>0</v>
      </c>
      <c r="F8985" s="499"/>
      <c r="G8985" s="347">
        <v>0</v>
      </c>
    </row>
    <row r="8986" spans="1:7" hidden="1" x14ac:dyDescent="0.25">
      <c r="A8986" s="345" t="s">
        <v>4296</v>
      </c>
      <c r="B8986" s="345" t="s">
        <v>301</v>
      </c>
      <c r="C8986" s="346" t="s">
        <v>371</v>
      </c>
      <c r="D8986" s="347">
        <v>6467</v>
      </c>
      <c r="E8986" s="503">
        <v>5988</v>
      </c>
      <c r="F8986" s="499"/>
      <c r="G8986" s="347">
        <v>92.59316530075769</v>
      </c>
    </row>
    <row r="8987" spans="1:7" hidden="1" x14ac:dyDescent="0.25">
      <c r="A8987" s="336" t="s">
        <v>352</v>
      </c>
      <c r="B8987" s="336" t="s">
        <v>967</v>
      </c>
      <c r="C8987" s="337" t="s">
        <v>968</v>
      </c>
      <c r="D8987" s="338">
        <v>266000</v>
      </c>
      <c r="E8987" s="498">
        <v>125681</v>
      </c>
      <c r="F8987" s="499"/>
      <c r="G8987" s="338">
        <v>47.248496240601504</v>
      </c>
    </row>
    <row r="8988" spans="1:7" hidden="1" x14ac:dyDescent="0.25">
      <c r="A8988" s="339" t="s">
        <v>324</v>
      </c>
      <c r="B8988" s="339" t="s">
        <v>354</v>
      </c>
      <c r="C8988" s="340" t="s">
        <v>24</v>
      </c>
      <c r="D8988" s="341">
        <v>266000</v>
      </c>
      <c r="E8988" s="506">
        <v>125681</v>
      </c>
      <c r="F8988" s="499"/>
      <c r="G8988" s="341">
        <v>47.248496240601504</v>
      </c>
    </row>
    <row r="8989" spans="1:7" hidden="1" x14ac:dyDescent="0.25">
      <c r="A8989" s="342" t="s">
        <v>324</v>
      </c>
      <c r="B8989" s="342" t="s">
        <v>355</v>
      </c>
      <c r="C8989" s="343" t="s">
        <v>25</v>
      </c>
      <c r="D8989" s="344">
        <v>246000</v>
      </c>
      <c r="E8989" s="502">
        <v>117442</v>
      </c>
      <c r="F8989" s="499"/>
      <c r="G8989" s="344">
        <v>47.740650406504066</v>
      </c>
    </row>
    <row r="8990" spans="1:7" hidden="1" x14ac:dyDescent="0.25">
      <c r="A8990" s="342" t="s">
        <v>324</v>
      </c>
      <c r="B8990" s="342" t="s">
        <v>356</v>
      </c>
      <c r="C8990" s="343" t="s">
        <v>133</v>
      </c>
      <c r="D8990" s="344">
        <v>209000</v>
      </c>
      <c r="E8990" s="502">
        <v>101777</v>
      </c>
      <c r="F8990" s="499"/>
      <c r="G8990" s="344">
        <v>48.697129186602872</v>
      </c>
    </row>
    <row r="8991" spans="1:7" hidden="1" x14ac:dyDescent="0.25">
      <c r="A8991" s="345" t="s">
        <v>4297</v>
      </c>
      <c r="B8991" s="345" t="s">
        <v>297</v>
      </c>
      <c r="C8991" s="346" t="s">
        <v>134</v>
      </c>
      <c r="D8991" s="347">
        <v>209000</v>
      </c>
      <c r="E8991" s="503">
        <v>101777</v>
      </c>
      <c r="F8991" s="499"/>
      <c r="G8991" s="347">
        <v>48.697129186602872</v>
      </c>
    </row>
    <row r="8992" spans="1:7" hidden="1" x14ac:dyDescent="0.25">
      <c r="A8992" s="342" t="s">
        <v>324</v>
      </c>
      <c r="B8992" s="342" t="s">
        <v>361</v>
      </c>
      <c r="C8992" s="343" t="s">
        <v>135</v>
      </c>
      <c r="D8992" s="344">
        <v>7000</v>
      </c>
      <c r="E8992" s="502">
        <v>2700</v>
      </c>
      <c r="F8992" s="499"/>
      <c r="G8992" s="344">
        <v>38.571428571428569</v>
      </c>
    </row>
    <row r="8993" spans="1:7" hidden="1" x14ac:dyDescent="0.25">
      <c r="A8993" s="345" t="s">
        <v>4298</v>
      </c>
      <c r="B8993" s="345" t="s">
        <v>298</v>
      </c>
      <c r="C8993" s="346" t="s">
        <v>135</v>
      </c>
      <c r="D8993" s="347">
        <v>7000</v>
      </c>
      <c r="E8993" s="503">
        <v>2700</v>
      </c>
      <c r="F8993" s="499"/>
      <c r="G8993" s="347">
        <v>38.571428571428569</v>
      </c>
    </row>
    <row r="8994" spans="1:7" hidden="1" x14ac:dyDescent="0.25">
      <c r="A8994" s="342" t="s">
        <v>324</v>
      </c>
      <c r="B8994" s="342" t="s">
        <v>363</v>
      </c>
      <c r="C8994" s="343" t="s">
        <v>136</v>
      </c>
      <c r="D8994" s="344">
        <v>30000</v>
      </c>
      <c r="E8994" s="502">
        <v>12965</v>
      </c>
      <c r="F8994" s="499"/>
      <c r="G8994" s="344">
        <v>43.216666666666669</v>
      </c>
    </row>
    <row r="8995" spans="1:7" hidden="1" x14ac:dyDescent="0.25">
      <c r="A8995" s="345" t="s">
        <v>4299</v>
      </c>
      <c r="B8995" s="345" t="s">
        <v>299</v>
      </c>
      <c r="C8995" s="346" t="s">
        <v>365</v>
      </c>
      <c r="D8995" s="347">
        <v>30000</v>
      </c>
      <c r="E8995" s="503">
        <v>12965</v>
      </c>
      <c r="F8995" s="499"/>
      <c r="G8995" s="347">
        <v>43.216666666666669</v>
      </c>
    </row>
    <row r="8996" spans="1:7" hidden="1" x14ac:dyDescent="0.25">
      <c r="A8996" s="345" t="s">
        <v>4300</v>
      </c>
      <c r="B8996" s="345" t="s">
        <v>313</v>
      </c>
      <c r="C8996" s="346" t="s">
        <v>2845</v>
      </c>
      <c r="D8996" s="347">
        <v>0</v>
      </c>
      <c r="E8996" s="503">
        <v>0</v>
      </c>
      <c r="F8996" s="499"/>
      <c r="G8996" s="347">
        <v>0</v>
      </c>
    </row>
    <row r="8997" spans="1:7" hidden="1" x14ac:dyDescent="0.25">
      <c r="A8997" s="342" t="s">
        <v>324</v>
      </c>
      <c r="B8997" s="342" t="s">
        <v>366</v>
      </c>
      <c r="C8997" s="343" t="s">
        <v>38</v>
      </c>
      <c r="D8997" s="344">
        <v>20000</v>
      </c>
      <c r="E8997" s="502">
        <v>8239</v>
      </c>
      <c r="F8997" s="499"/>
      <c r="G8997" s="344">
        <v>41.195</v>
      </c>
    </row>
    <row r="8998" spans="1:7" hidden="1" x14ac:dyDescent="0.25">
      <c r="A8998" s="342" t="s">
        <v>324</v>
      </c>
      <c r="B8998" s="342" t="s">
        <v>367</v>
      </c>
      <c r="C8998" s="343" t="s">
        <v>138</v>
      </c>
      <c r="D8998" s="344">
        <v>20000</v>
      </c>
      <c r="E8998" s="502">
        <v>8239</v>
      </c>
      <c r="F8998" s="499"/>
      <c r="G8998" s="344">
        <v>41.195</v>
      </c>
    </row>
    <row r="8999" spans="1:7" hidden="1" x14ac:dyDescent="0.25">
      <c r="A8999" s="345" t="s">
        <v>4301</v>
      </c>
      <c r="B8999" s="345" t="s">
        <v>301</v>
      </c>
      <c r="C8999" s="346" t="s">
        <v>371</v>
      </c>
      <c r="D8999" s="347">
        <v>20000</v>
      </c>
      <c r="E8999" s="503">
        <v>8239</v>
      </c>
      <c r="F8999" s="499"/>
      <c r="G8999" s="347">
        <v>41.195</v>
      </c>
    </row>
    <row r="9000" spans="1:7" hidden="1" x14ac:dyDescent="0.25">
      <c r="A9000" s="336" t="s">
        <v>352</v>
      </c>
      <c r="B9000" s="336" t="s">
        <v>1016</v>
      </c>
      <c r="C9000" s="337" t="s">
        <v>1017</v>
      </c>
      <c r="D9000" s="338">
        <v>402000</v>
      </c>
      <c r="E9000" s="498">
        <v>0</v>
      </c>
      <c r="F9000" s="499"/>
      <c r="G9000" s="338">
        <v>0</v>
      </c>
    </row>
    <row r="9001" spans="1:7" hidden="1" x14ac:dyDescent="0.25">
      <c r="A9001" s="339" t="s">
        <v>324</v>
      </c>
      <c r="B9001" s="339" t="s">
        <v>354</v>
      </c>
      <c r="C9001" s="340" t="s">
        <v>24</v>
      </c>
      <c r="D9001" s="341">
        <v>402000</v>
      </c>
      <c r="E9001" s="506">
        <v>0</v>
      </c>
      <c r="F9001" s="499"/>
      <c r="G9001" s="341">
        <v>0</v>
      </c>
    </row>
    <row r="9002" spans="1:7" hidden="1" x14ac:dyDescent="0.25">
      <c r="A9002" s="342" t="s">
        <v>324</v>
      </c>
      <c r="B9002" s="342" t="s">
        <v>355</v>
      </c>
      <c r="C9002" s="343" t="s">
        <v>25</v>
      </c>
      <c r="D9002" s="344">
        <v>394190</v>
      </c>
      <c r="E9002" s="502">
        <v>0</v>
      </c>
      <c r="F9002" s="499"/>
      <c r="G9002" s="344">
        <v>0</v>
      </c>
    </row>
    <row r="9003" spans="1:7" hidden="1" x14ac:dyDescent="0.25">
      <c r="A9003" s="342" t="s">
        <v>324</v>
      </c>
      <c r="B9003" s="342" t="s">
        <v>356</v>
      </c>
      <c r="C9003" s="343" t="s">
        <v>133</v>
      </c>
      <c r="D9003" s="344">
        <v>314118</v>
      </c>
      <c r="E9003" s="502">
        <v>0</v>
      </c>
      <c r="F9003" s="499"/>
      <c r="G9003" s="344">
        <v>0</v>
      </c>
    </row>
    <row r="9004" spans="1:7" hidden="1" x14ac:dyDescent="0.25">
      <c r="A9004" s="345" t="s">
        <v>4302</v>
      </c>
      <c r="B9004" s="345" t="s">
        <v>297</v>
      </c>
      <c r="C9004" s="346" t="s">
        <v>134</v>
      </c>
      <c r="D9004" s="347">
        <v>314118</v>
      </c>
      <c r="E9004" s="503">
        <v>0</v>
      </c>
      <c r="F9004" s="499"/>
      <c r="G9004" s="347">
        <v>0</v>
      </c>
    </row>
    <row r="9005" spans="1:7" hidden="1" x14ac:dyDescent="0.25">
      <c r="A9005" s="342" t="s">
        <v>324</v>
      </c>
      <c r="B9005" s="342" t="s">
        <v>361</v>
      </c>
      <c r="C9005" s="343" t="s">
        <v>135</v>
      </c>
      <c r="D9005" s="344">
        <v>18000</v>
      </c>
      <c r="E9005" s="502">
        <v>0</v>
      </c>
      <c r="F9005" s="499"/>
      <c r="G9005" s="344">
        <v>0</v>
      </c>
    </row>
    <row r="9006" spans="1:7" hidden="1" x14ac:dyDescent="0.25">
      <c r="A9006" s="345" t="s">
        <v>4303</v>
      </c>
      <c r="B9006" s="345" t="s">
        <v>298</v>
      </c>
      <c r="C9006" s="346" t="s">
        <v>135</v>
      </c>
      <c r="D9006" s="347">
        <v>18000</v>
      </c>
      <c r="E9006" s="503">
        <v>0</v>
      </c>
      <c r="F9006" s="499"/>
      <c r="G9006" s="347">
        <v>0</v>
      </c>
    </row>
    <row r="9007" spans="1:7" hidden="1" x14ac:dyDescent="0.25">
      <c r="A9007" s="342" t="s">
        <v>324</v>
      </c>
      <c r="B9007" s="342" t="s">
        <v>363</v>
      </c>
      <c r="C9007" s="343" t="s">
        <v>136</v>
      </c>
      <c r="D9007" s="344">
        <v>62072</v>
      </c>
      <c r="E9007" s="502">
        <v>0</v>
      </c>
      <c r="F9007" s="499"/>
      <c r="G9007" s="344">
        <v>0</v>
      </c>
    </row>
    <row r="9008" spans="1:7" hidden="1" x14ac:dyDescent="0.25">
      <c r="A9008" s="345" t="s">
        <v>4304</v>
      </c>
      <c r="B9008" s="345" t="s">
        <v>299</v>
      </c>
      <c r="C9008" s="346" t="s">
        <v>365</v>
      </c>
      <c r="D9008" s="347">
        <v>62072</v>
      </c>
      <c r="E9008" s="503">
        <v>0</v>
      </c>
      <c r="F9008" s="499"/>
      <c r="G9008" s="347">
        <v>0</v>
      </c>
    </row>
    <row r="9009" spans="1:7" hidden="1" x14ac:dyDescent="0.25">
      <c r="A9009" s="342" t="s">
        <v>324</v>
      </c>
      <c r="B9009" s="342" t="s">
        <v>366</v>
      </c>
      <c r="C9009" s="343" t="s">
        <v>38</v>
      </c>
      <c r="D9009" s="344">
        <v>7810</v>
      </c>
      <c r="E9009" s="502">
        <v>0</v>
      </c>
      <c r="F9009" s="499"/>
      <c r="G9009" s="344">
        <v>0</v>
      </c>
    </row>
    <row r="9010" spans="1:7" hidden="1" x14ac:dyDescent="0.25">
      <c r="A9010" s="342" t="s">
        <v>324</v>
      </c>
      <c r="B9010" s="342" t="s">
        <v>367</v>
      </c>
      <c r="C9010" s="343" t="s">
        <v>138</v>
      </c>
      <c r="D9010" s="344">
        <v>7810</v>
      </c>
      <c r="E9010" s="502">
        <v>0</v>
      </c>
      <c r="F9010" s="499"/>
      <c r="G9010" s="344">
        <v>0</v>
      </c>
    </row>
    <row r="9011" spans="1:7" hidden="1" x14ac:dyDescent="0.25">
      <c r="A9011" s="345" t="s">
        <v>4305</v>
      </c>
      <c r="B9011" s="345" t="s">
        <v>301</v>
      </c>
      <c r="C9011" s="346" t="s">
        <v>371</v>
      </c>
      <c r="D9011" s="347">
        <v>7810</v>
      </c>
      <c r="E9011" s="503">
        <v>0</v>
      </c>
      <c r="F9011" s="499"/>
      <c r="G9011" s="347">
        <v>0</v>
      </c>
    </row>
    <row r="9012" spans="1:7" hidden="1" x14ac:dyDescent="0.25">
      <c r="A9012" s="336" t="s">
        <v>352</v>
      </c>
      <c r="B9012" s="336" t="s">
        <v>1035</v>
      </c>
      <c r="C9012" s="337" t="s">
        <v>1036</v>
      </c>
      <c r="D9012" s="338">
        <v>132500</v>
      </c>
      <c r="E9012" s="498">
        <v>205033.64</v>
      </c>
      <c r="F9012" s="499"/>
      <c r="G9012" s="338">
        <v>154.74236981132074</v>
      </c>
    </row>
    <row r="9013" spans="1:7" hidden="1" x14ac:dyDescent="0.25">
      <c r="A9013" s="339" t="s">
        <v>324</v>
      </c>
      <c r="B9013" s="339" t="s">
        <v>354</v>
      </c>
      <c r="C9013" s="340" t="s">
        <v>24</v>
      </c>
      <c r="D9013" s="341">
        <v>132500</v>
      </c>
      <c r="E9013" s="506">
        <v>205033.64</v>
      </c>
      <c r="F9013" s="499"/>
      <c r="G9013" s="341">
        <v>154.74236981132074</v>
      </c>
    </row>
    <row r="9014" spans="1:7" hidden="1" x14ac:dyDescent="0.25">
      <c r="A9014" s="342" t="s">
        <v>324</v>
      </c>
      <c r="B9014" s="342" t="s">
        <v>355</v>
      </c>
      <c r="C9014" s="343" t="s">
        <v>25</v>
      </c>
      <c r="D9014" s="344">
        <v>126500</v>
      </c>
      <c r="E9014" s="502">
        <v>189106.89</v>
      </c>
      <c r="F9014" s="499"/>
      <c r="G9014" s="344">
        <v>149.49161264822135</v>
      </c>
    </row>
    <row r="9015" spans="1:7" hidden="1" x14ac:dyDescent="0.25">
      <c r="A9015" s="342" t="s">
        <v>324</v>
      </c>
      <c r="B9015" s="342" t="s">
        <v>356</v>
      </c>
      <c r="C9015" s="343" t="s">
        <v>133</v>
      </c>
      <c r="D9015" s="344">
        <v>80500</v>
      </c>
      <c r="E9015" s="502">
        <v>134147.14000000001</v>
      </c>
      <c r="F9015" s="499"/>
      <c r="G9015" s="344">
        <v>166.6424099378882</v>
      </c>
    </row>
    <row r="9016" spans="1:7" hidden="1" x14ac:dyDescent="0.25">
      <c r="A9016" s="345" t="s">
        <v>4306</v>
      </c>
      <c r="B9016" s="345" t="s">
        <v>297</v>
      </c>
      <c r="C9016" s="346" t="s">
        <v>134</v>
      </c>
      <c r="D9016" s="347">
        <v>77500</v>
      </c>
      <c r="E9016" s="503">
        <v>132481.4</v>
      </c>
      <c r="F9016" s="499"/>
      <c r="G9016" s="347">
        <v>170.94374193548387</v>
      </c>
    </row>
    <row r="9017" spans="1:7" hidden="1" x14ac:dyDescent="0.25">
      <c r="A9017" s="345" t="s">
        <v>4307</v>
      </c>
      <c r="B9017" s="345" t="s">
        <v>359</v>
      </c>
      <c r="C9017" s="346" t="s">
        <v>182</v>
      </c>
      <c r="D9017" s="347">
        <v>3000</v>
      </c>
      <c r="E9017" s="503">
        <v>1665.74</v>
      </c>
      <c r="F9017" s="499"/>
      <c r="G9017" s="347">
        <v>55.524666666666668</v>
      </c>
    </row>
    <row r="9018" spans="1:7" hidden="1" x14ac:dyDescent="0.25">
      <c r="A9018" s="342" t="s">
        <v>324</v>
      </c>
      <c r="B9018" s="342" t="s">
        <v>361</v>
      </c>
      <c r="C9018" s="343" t="s">
        <v>135</v>
      </c>
      <c r="D9018" s="344">
        <v>20000</v>
      </c>
      <c r="E9018" s="502">
        <v>26960.38</v>
      </c>
      <c r="F9018" s="499"/>
      <c r="G9018" s="344">
        <v>134.80189999999999</v>
      </c>
    </row>
    <row r="9019" spans="1:7" hidden="1" x14ac:dyDescent="0.25">
      <c r="A9019" s="345" t="s">
        <v>4308</v>
      </c>
      <c r="B9019" s="345" t="s">
        <v>298</v>
      </c>
      <c r="C9019" s="346" t="s">
        <v>135</v>
      </c>
      <c r="D9019" s="347">
        <v>20000</v>
      </c>
      <c r="E9019" s="503">
        <v>26960.38</v>
      </c>
      <c r="F9019" s="499"/>
      <c r="G9019" s="347">
        <v>134.80189999999999</v>
      </c>
    </row>
    <row r="9020" spans="1:7" hidden="1" x14ac:dyDescent="0.25">
      <c r="A9020" s="342" t="s">
        <v>324</v>
      </c>
      <c r="B9020" s="342" t="s">
        <v>363</v>
      </c>
      <c r="C9020" s="343" t="s">
        <v>136</v>
      </c>
      <c r="D9020" s="344">
        <v>26000</v>
      </c>
      <c r="E9020" s="502">
        <v>27999.37</v>
      </c>
      <c r="F9020" s="499"/>
      <c r="G9020" s="344">
        <v>107.68988461538461</v>
      </c>
    </row>
    <row r="9021" spans="1:7" hidden="1" x14ac:dyDescent="0.25">
      <c r="A9021" s="345" t="s">
        <v>4309</v>
      </c>
      <c r="B9021" s="345" t="s">
        <v>299</v>
      </c>
      <c r="C9021" s="346" t="s">
        <v>365</v>
      </c>
      <c r="D9021" s="347">
        <v>26000</v>
      </c>
      <c r="E9021" s="503">
        <v>27999.37</v>
      </c>
      <c r="F9021" s="499"/>
      <c r="G9021" s="347">
        <v>107.68988461538461</v>
      </c>
    </row>
    <row r="9022" spans="1:7" hidden="1" x14ac:dyDescent="0.25">
      <c r="A9022" s="342" t="s">
        <v>324</v>
      </c>
      <c r="B9022" s="342" t="s">
        <v>366</v>
      </c>
      <c r="C9022" s="343" t="s">
        <v>38</v>
      </c>
      <c r="D9022" s="344">
        <v>6000</v>
      </c>
      <c r="E9022" s="502">
        <v>15926.75</v>
      </c>
      <c r="F9022" s="499"/>
      <c r="G9022" s="344">
        <v>265.44583333333333</v>
      </c>
    </row>
    <row r="9023" spans="1:7" hidden="1" x14ac:dyDescent="0.25">
      <c r="A9023" s="342" t="s">
        <v>324</v>
      </c>
      <c r="B9023" s="342" t="s">
        <v>367</v>
      </c>
      <c r="C9023" s="343" t="s">
        <v>138</v>
      </c>
      <c r="D9023" s="344">
        <v>6000</v>
      </c>
      <c r="E9023" s="502">
        <v>15926.75</v>
      </c>
      <c r="F9023" s="499"/>
      <c r="G9023" s="344">
        <v>265.44583333333333</v>
      </c>
    </row>
    <row r="9024" spans="1:7" hidden="1" x14ac:dyDescent="0.25">
      <c r="A9024" s="345" t="s">
        <v>4310</v>
      </c>
      <c r="B9024" s="345" t="s">
        <v>301</v>
      </c>
      <c r="C9024" s="346" t="s">
        <v>371</v>
      </c>
      <c r="D9024" s="347">
        <v>6000</v>
      </c>
      <c r="E9024" s="503">
        <v>15926.75</v>
      </c>
      <c r="F9024" s="499"/>
      <c r="G9024" s="347">
        <v>265.44583333333333</v>
      </c>
    </row>
    <row r="9025" spans="1:7" hidden="1" x14ac:dyDescent="0.25">
      <c r="A9025" s="336" t="s">
        <v>352</v>
      </c>
      <c r="B9025" s="336" t="s">
        <v>1056</v>
      </c>
      <c r="C9025" s="337" t="s">
        <v>1057</v>
      </c>
      <c r="D9025" s="338">
        <v>690000</v>
      </c>
      <c r="E9025" s="498">
        <v>681365.85</v>
      </c>
      <c r="F9025" s="499"/>
      <c r="G9025" s="338">
        <v>98.748673913043476</v>
      </c>
    </row>
    <row r="9026" spans="1:7" hidden="1" x14ac:dyDescent="0.25">
      <c r="A9026" s="339" t="s">
        <v>324</v>
      </c>
      <c r="B9026" s="339" t="s">
        <v>354</v>
      </c>
      <c r="C9026" s="340" t="s">
        <v>24</v>
      </c>
      <c r="D9026" s="341">
        <v>690000</v>
      </c>
      <c r="E9026" s="506">
        <v>681365.85</v>
      </c>
      <c r="F9026" s="499"/>
      <c r="G9026" s="341">
        <v>98.748673913043476</v>
      </c>
    </row>
    <row r="9027" spans="1:7" hidden="1" x14ac:dyDescent="0.25">
      <c r="A9027" s="342" t="s">
        <v>324</v>
      </c>
      <c r="B9027" s="342" t="s">
        <v>355</v>
      </c>
      <c r="C9027" s="343" t="s">
        <v>25</v>
      </c>
      <c r="D9027" s="344">
        <v>660000</v>
      </c>
      <c r="E9027" s="502">
        <v>660558.26</v>
      </c>
      <c r="F9027" s="499"/>
      <c r="G9027" s="344">
        <v>100.08458484848485</v>
      </c>
    </row>
    <row r="9028" spans="1:7" hidden="1" x14ac:dyDescent="0.25">
      <c r="A9028" s="342" t="s">
        <v>324</v>
      </c>
      <c r="B9028" s="342" t="s">
        <v>356</v>
      </c>
      <c r="C9028" s="343" t="s">
        <v>133</v>
      </c>
      <c r="D9028" s="344">
        <v>540000</v>
      </c>
      <c r="E9028" s="502">
        <v>545774.5</v>
      </c>
      <c r="F9028" s="499"/>
      <c r="G9028" s="344">
        <v>101.06935185185185</v>
      </c>
    </row>
    <row r="9029" spans="1:7" hidden="1" x14ac:dyDescent="0.25">
      <c r="A9029" s="345" t="s">
        <v>4311</v>
      </c>
      <c r="B9029" s="345" t="s">
        <v>297</v>
      </c>
      <c r="C9029" s="346" t="s">
        <v>134</v>
      </c>
      <c r="D9029" s="347">
        <v>540000</v>
      </c>
      <c r="E9029" s="503">
        <v>545774.5</v>
      </c>
      <c r="F9029" s="499"/>
      <c r="G9029" s="347">
        <v>101.06935185185185</v>
      </c>
    </row>
    <row r="9030" spans="1:7" hidden="1" x14ac:dyDescent="0.25">
      <c r="A9030" s="342" t="s">
        <v>324</v>
      </c>
      <c r="B9030" s="342" t="s">
        <v>361</v>
      </c>
      <c r="C9030" s="343" t="s">
        <v>135</v>
      </c>
      <c r="D9030" s="344">
        <v>30000</v>
      </c>
      <c r="E9030" s="502">
        <v>24730.959999999999</v>
      </c>
      <c r="F9030" s="499"/>
      <c r="G9030" s="344">
        <v>82.43653333333333</v>
      </c>
    </row>
    <row r="9031" spans="1:7" hidden="1" x14ac:dyDescent="0.25">
      <c r="A9031" s="345" t="s">
        <v>4312</v>
      </c>
      <c r="B9031" s="345" t="s">
        <v>298</v>
      </c>
      <c r="C9031" s="346" t="s">
        <v>135</v>
      </c>
      <c r="D9031" s="347">
        <v>30000</v>
      </c>
      <c r="E9031" s="503">
        <v>24730.959999999999</v>
      </c>
      <c r="F9031" s="499"/>
      <c r="G9031" s="347">
        <v>82.43653333333333</v>
      </c>
    </row>
    <row r="9032" spans="1:7" hidden="1" x14ac:dyDescent="0.25">
      <c r="A9032" s="342" t="s">
        <v>324</v>
      </c>
      <c r="B9032" s="342" t="s">
        <v>363</v>
      </c>
      <c r="C9032" s="343" t="s">
        <v>136</v>
      </c>
      <c r="D9032" s="344">
        <v>90000</v>
      </c>
      <c r="E9032" s="502">
        <v>90052.800000000003</v>
      </c>
      <c r="F9032" s="499"/>
      <c r="G9032" s="344">
        <v>100.05866666666667</v>
      </c>
    </row>
    <row r="9033" spans="1:7" hidden="1" x14ac:dyDescent="0.25">
      <c r="A9033" s="345" t="s">
        <v>4313</v>
      </c>
      <c r="B9033" s="345" t="s">
        <v>299</v>
      </c>
      <c r="C9033" s="346" t="s">
        <v>365</v>
      </c>
      <c r="D9033" s="347">
        <v>90000</v>
      </c>
      <c r="E9033" s="503">
        <v>90052.800000000003</v>
      </c>
      <c r="F9033" s="499"/>
      <c r="G9033" s="347">
        <v>100.05866666666667</v>
      </c>
    </row>
    <row r="9034" spans="1:7" hidden="1" x14ac:dyDescent="0.25">
      <c r="A9034" s="342" t="s">
        <v>324</v>
      </c>
      <c r="B9034" s="342" t="s">
        <v>366</v>
      </c>
      <c r="C9034" s="343" t="s">
        <v>38</v>
      </c>
      <c r="D9034" s="344">
        <v>30000</v>
      </c>
      <c r="E9034" s="502">
        <v>20807.59</v>
      </c>
      <c r="F9034" s="499"/>
      <c r="G9034" s="344">
        <v>69.35863333333333</v>
      </c>
    </row>
    <row r="9035" spans="1:7" hidden="1" x14ac:dyDescent="0.25">
      <c r="A9035" s="342" t="s">
        <v>324</v>
      </c>
      <c r="B9035" s="342" t="s">
        <v>367</v>
      </c>
      <c r="C9035" s="343" t="s">
        <v>138</v>
      </c>
      <c r="D9035" s="344">
        <v>30000</v>
      </c>
      <c r="E9035" s="502">
        <v>20807.59</v>
      </c>
      <c r="F9035" s="499"/>
      <c r="G9035" s="344">
        <v>69.35863333333333</v>
      </c>
    </row>
    <row r="9036" spans="1:7" hidden="1" x14ac:dyDescent="0.25">
      <c r="A9036" s="345" t="s">
        <v>4314</v>
      </c>
      <c r="B9036" s="345" t="s">
        <v>301</v>
      </c>
      <c r="C9036" s="346" t="s">
        <v>371</v>
      </c>
      <c r="D9036" s="347">
        <v>30000</v>
      </c>
      <c r="E9036" s="503">
        <v>20807.59</v>
      </c>
      <c r="F9036" s="499"/>
      <c r="G9036" s="347">
        <v>69.35863333333333</v>
      </c>
    </row>
    <row r="9037" spans="1:7" hidden="1" x14ac:dyDescent="0.25">
      <c r="A9037" s="327" t="s">
        <v>1254</v>
      </c>
      <c r="B9037" s="327" t="s">
        <v>2740</v>
      </c>
      <c r="C9037" s="328" t="s">
        <v>128</v>
      </c>
      <c r="D9037" s="329">
        <v>67460</v>
      </c>
      <c r="E9037" s="507">
        <v>51462.79</v>
      </c>
      <c r="F9037" s="499"/>
      <c r="G9037" s="329">
        <v>76.286377112362885</v>
      </c>
    </row>
    <row r="9038" spans="1:7" hidden="1" x14ac:dyDescent="0.25">
      <c r="A9038" s="330" t="s">
        <v>349</v>
      </c>
      <c r="B9038" s="330" t="s">
        <v>2770</v>
      </c>
      <c r="C9038" s="331" t="s">
        <v>2771</v>
      </c>
      <c r="D9038" s="332">
        <v>16060</v>
      </c>
      <c r="E9038" s="504">
        <v>3808.03</v>
      </c>
      <c r="F9038" s="499"/>
      <c r="G9038" s="332">
        <v>23.711270236612702</v>
      </c>
    </row>
    <row r="9039" spans="1:7" hidden="1" x14ac:dyDescent="0.25">
      <c r="A9039" s="333" t="s">
        <v>349</v>
      </c>
      <c r="B9039" s="333" t="s">
        <v>63</v>
      </c>
      <c r="C9039" s="334" t="s">
        <v>2776</v>
      </c>
      <c r="D9039" s="335">
        <v>16060</v>
      </c>
      <c r="E9039" s="505">
        <v>3808.03</v>
      </c>
      <c r="F9039" s="499"/>
      <c r="G9039" s="335">
        <v>23.711270236612702</v>
      </c>
    </row>
    <row r="9040" spans="1:7" hidden="1" x14ac:dyDescent="0.25">
      <c r="A9040" s="336" t="s">
        <v>352</v>
      </c>
      <c r="B9040" s="336" t="s">
        <v>452</v>
      </c>
      <c r="C9040" s="337" t="s">
        <v>453</v>
      </c>
      <c r="D9040" s="338">
        <v>1000</v>
      </c>
      <c r="E9040" s="498">
        <v>863.95</v>
      </c>
      <c r="F9040" s="499"/>
      <c r="G9040" s="338">
        <v>86.394999999999996</v>
      </c>
    </row>
    <row r="9041" spans="1:7" hidden="1" x14ac:dyDescent="0.25">
      <c r="A9041" s="339" t="s">
        <v>324</v>
      </c>
      <c r="B9041" s="339" t="s">
        <v>354</v>
      </c>
      <c r="C9041" s="340" t="s">
        <v>24</v>
      </c>
      <c r="D9041" s="341">
        <v>1000</v>
      </c>
      <c r="E9041" s="506">
        <v>863.95</v>
      </c>
      <c r="F9041" s="499"/>
      <c r="G9041" s="341">
        <v>86.394999999999996</v>
      </c>
    </row>
    <row r="9042" spans="1:7" hidden="1" x14ac:dyDescent="0.25">
      <c r="A9042" s="342" t="s">
        <v>324</v>
      </c>
      <c r="B9042" s="342" t="s">
        <v>366</v>
      </c>
      <c r="C9042" s="343" t="s">
        <v>38</v>
      </c>
      <c r="D9042" s="344">
        <v>1000</v>
      </c>
      <c r="E9042" s="502">
        <v>863.95</v>
      </c>
      <c r="F9042" s="499"/>
      <c r="G9042" s="344">
        <v>86.394999999999996</v>
      </c>
    </row>
    <row r="9043" spans="1:7" hidden="1" x14ac:dyDescent="0.25">
      <c r="A9043" s="342" t="s">
        <v>324</v>
      </c>
      <c r="B9043" s="342" t="s">
        <v>401</v>
      </c>
      <c r="C9043" s="343" t="s">
        <v>104</v>
      </c>
      <c r="D9043" s="344">
        <v>1000</v>
      </c>
      <c r="E9043" s="502">
        <v>863.95</v>
      </c>
      <c r="F9043" s="499"/>
      <c r="G9043" s="344">
        <v>86.394999999999996</v>
      </c>
    </row>
    <row r="9044" spans="1:7" hidden="1" x14ac:dyDescent="0.25">
      <c r="A9044" s="345" t="s">
        <v>4315</v>
      </c>
      <c r="B9044" s="345" t="s">
        <v>296</v>
      </c>
      <c r="C9044" s="346" t="s">
        <v>104</v>
      </c>
      <c r="D9044" s="347">
        <v>1000</v>
      </c>
      <c r="E9044" s="503">
        <v>863.95</v>
      </c>
      <c r="F9044" s="499"/>
      <c r="G9044" s="347">
        <v>86.394999999999996</v>
      </c>
    </row>
    <row r="9045" spans="1:7" hidden="1" x14ac:dyDescent="0.25">
      <c r="A9045" s="336" t="s">
        <v>352</v>
      </c>
      <c r="B9045" s="336" t="s">
        <v>541</v>
      </c>
      <c r="C9045" s="337" t="s">
        <v>542</v>
      </c>
      <c r="D9045" s="338">
        <v>1500</v>
      </c>
      <c r="E9045" s="498">
        <v>0</v>
      </c>
      <c r="F9045" s="499"/>
      <c r="G9045" s="338">
        <v>0</v>
      </c>
    </row>
    <row r="9046" spans="1:7" hidden="1" x14ac:dyDescent="0.25">
      <c r="A9046" s="339" t="s">
        <v>324</v>
      </c>
      <c r="B9046" s="339" t="s">
        <v>354</v>
      </c>
      <c r="C9046" s="340" t="s">
        <v>24</v>
      </c>
      <c r="D9046" s="341">
        <v>1500</v>
      </c>
      <c r="E9046" s="506">
        <v>0</v>
      </c>
      <c r="F9046" s="499"/>
      <c r="G9046" s="341">
        <v>0</v>
      </c>
    </row>
    <row r="9047" spans="1:7" hidden="1" x14ac:dyDescent="0.25">
      <c r="A9047" s="342" t="s">
        <v>324</v>
      </c>
      <c r="B9047" s="342" t="s">
        <v>366</v>
      </c>
      <c r="C9047" s="343" t="s">
        <v>38</v>
      </c>
      <c r="D9047" s="344">
        <v>1500</v>
      </c>
      <c r="E9047" s="502">
        <v>0</v>
      </c>
      <c r="F9047" s="499"/>
      <c r="G9047" s="344">
        <v>0</v>
      </c>
    </row>
    <row r="9048" spans="1:7" hidden="1" x14ac:dyDescent="0.25">
      <c r="A9048" s="342" t="s">
        <v>324</v>
      </c>
      <c r="B9048" s="342" t="s">
        <v>401</v>
      </c>
      <c r="C9048" s="343" t="s">
        <v>104</v>
      </c>
      <c r="D9048" s="344">
        <v>1500</v>
      </c>
      <c r="E9048" s="502">
        <v>0</v>
      </c>
      <c r="F9048" s="499"/>
      <c r="G9048" s="344">
        <v>0</v>
      </c>
    </row>
    <row r="9049" spans="1:7" hidden="1" x14ac:dyDescent="0.25">
      <c r="A9049" s="345" t="s">
        <v>4316</v>
      </c>
      <c r="B9049" s="345" t="s">
        <v>296</v>
      </c>
      <c r="C9049" s="346" t="s">
        <v>104</v>
      </c>
      <c r="D9049" s="347">
        <v>1500</v>
      </c>
      <c r="E9049" s="503">
        <v>0</v>
      </c>
      <c r="F9049" s="499"/>
      <c r="G9049" s="347">
        <v>0</v>
      </c>
    </row>
    <row r="9050" spans="1:7" hidden="1" x14ac:dyDescent="0.25">
      <c r="A9050" s="336" t="s">
        <v>352</v>
      </c>
      <c r="B9050" s="336" t="s">
        <v>676</v>
      </c>
      <c r="C9050" s="337" t="s">
        <v>677</v>
      </c>
      <c r="D9050" s="338">
        <v>5000</v>
      </c>
      <c r="E9050" s="498">
        <v>0</v>
      </c>
      <c r="F9050" s="499"/>
      <c r="G9050" s="338">
        <v>0</v>
      </c>
    </row>
    <row r="9051" spans="1:7" hidden="1" x14ac:dyDescent="0.25">
      <c r="A9051" s="339" t="s">
        <v>324</v>
      </c>
      <c r="B9051" s="339" t="s">
        <v>354</v>
      </c>
      <c r="C9051" s="340" t="s">
        <v>24</v>
      </c>
      <c r="D9051" s="341">
        <v>5000</v>
      </c>
      <c r="E9051" s="506">
        <v>0</v>
      </c>
      <c r="F9051" s="499"/>
      <c r="G9051" s="341">
        <v>0</v>
      </c>
    </row>
    <row r="9052" spans="1:7" hidden="1" x14ac:dyDescent="0.25">
      <c r="A9052" s="342" t="s">
        <v>324</v>
      </c>
      <c r="B9052" s="342" t="s">
        <v>366</v>
      </c>
      <c r="C9052" s="343" t="s">
        <v>38</v>
      </c>
      <c r="D9052" s="344">
        <v>5000</v>
      </c>
      <c r="E9052" s="502">
        <v>0</v>
      </c>
      <c r="F9052" s="499"/>
      <c r="G9052" s="344">
        <v>0</v>
      </c>
    </row>
    <row r="9053" spans="1:7" hidden="1" x14ac:dyDescent="0.25">
      <c r="A9053" s="342" t="s">
        <v>324</v>
      </c>
      <c r="B9053" s="342" t="s">
        <v>419</v>
      </c>
      <c r="C9053" s="343" t="s">
        <v>108</v>
      </c>
      <c r="D9053" s="344">
        <v>5000</v>
      </c>
      <c r="E9053" s="502">
        <v>0</v>
      </c>
      <c r="F9053" s="499"/>
      <c r="G9053" s="344">
        <v>0</v>
      </c>
    </row>
    <row r="9054" spans="1:7" hidden="1" x14ac:dyDescent="0.25">
      <c r="A9054" s="345" t="s">
        <v>4317</v>
      </c>
      <c r="B9054" s="345" t="s">
        <v>317</v>
      </c>
      <c r="C9054" s="346" t="s">
        <v>193</v>
      </c>
      <c r="D9054" s="347">
        <v>5000</v>
      </c>
      <c r="E9054" s="503">
        <v>0</v>
      </c>
      <c r="F9054" s="499"/>
      <c r="G9054" s="347">
        <v>0</v>
      </c>
    </row>
    <row r="9055" spans="1:7" hidden="1" x14ac:dyDescent="0.25">
      <c r="A9055" s="336" t="s">
        <v>352</v>
      </c>
      <c r="B9055" s="336" t="s">
        <v>816</v>
      </c>
      <c r="C9055" s="337" t="s">
        <v>817</v>
      </c>
      <c r="D9055" s="338">
        <v>2660</v>
      </c>
      <c r="E9055" s="498">
        <v>0</v>
      </c>
      <c r="F9055" s="499"/>
      <c r="G9055" s="338">
        <v>0</v>
      </c>
    </row>
    <row r="9056" spans="1:7" hidden="1" x14ac:dyDescent="0.25">
      <c r="A9056" s="339" t="s">
        <v>324</v>
      </c>
      <c r="B9056" s="339" t="s">
        <v>354</v>
      </c>
      <c r="C9056" s="340" t="s">
        <v>24</v>
      </c>
      <c r="D9056" s="341">
        <v>2660</v>
      </c>
      <c r="E9056" s="506">
        <v>0</v>
      </c>
      <c r="F9056" s="499"/>
      <c r="G9056" s="341">
        <v>0</v>
      </c>
    </row>
    <row r="9057" spans="1:7" hidden="1" x14ac:dyDescent="0.25">
      <c r="A9057" s="342" t="s">
        <v>324</v>
      </c>
      <c r="B9057" s="342" t="s">
        <v>366</v>
      </c>
      <c r="C9057" s="343" t="s">
        <v>38</v>
      </c>
      <c r="D9057" s="344">
        <v>2660</v>
      </c>
      <c r="E9057" s="502">
        <v>0</v>
      </c>
      <c r="F9057" s="499"/>
      <c r="G9057" s="344">
        <v>0</v>
      </c>
    </row>
    <row r="9058" spans="1:7" hidden="1" x14ac:dyDescent="0.25">
      <c r="A9058" s="342" t="s">
        <v>324</v>
      </c>
      <c r="B9058" s="342" t="s">
        <v>419</v>
      </c>
      <c r="C9058" s="343" t="s">
        <v>108</v>
      </c>
      <c r="D9058" s="344">
        <v>2660</v>
      </c>
      <c r="E9058" s="502">
        <v>0</v>
      </c>
      <c r="F9058" s="499"/>
      <c r="G9058" s="344">
        <v>0</v>
      </c>
    </row>
    <row r="9059" spans="1:7" hidden="1" x14ac:dyDescent="0.25">
      <c r="A9059" s="345" t="s">
        <v>4318</v>
      </c>
      <c r="B9059" s="345" t="s">
        <v>316</v>
      </c>
      <c r="C9059" s="346" t="s">
        <v>421</v>
      </c>
      <c r="D9059" s="347">
        <v>2660</v>
      </c>
      <c r="E9059" s="503">
        <v>0</v>
      </c>
      <c r="F9059" s="499"/>
      <c r="G9059" s="347">
        <v>0</v>
      </c>
    </row>
    <row r="9060" spans="1:7" hidden="1" x14ac:dyDescent="0.25">
      <c r="A9060" s="342" t="s">
        <v>324</v>
      </c>
      <c r="B9060" s="342" t="s">
        <v>562</v>
      </c>
      <c r="C9060" s="343" t="s">
        <v>563</v>
      </c>
      <c r="D9060" s="344">
        <v>0</v>
      </c>
      <c r="E9060" s="502">
        <v>0</v>
      </c>
      <c r="F9060" s="499"/>
      <c r="G9060" s="344">
        <v>0</v>
      </c>
    </row>
    <row r="9061" spans="1:7" hidden="1" x14ac:dyDescent="0.25">
      <c r="A9061" s="342" t="s">
        <v>324</v>
      </c>
      <c r="B9061" s="342" t="s">
        <v>564</v>
      </c>
      <c r="C9061" s="343" t="s">
        <v>565</v>
      </c>
      <c r="D9061" s="344">
        <v>0</v>
      </c>
      <c r="E9061" s="502">
        <v>0</v>
      </c>
      <c r="F9061" s="499"/>
      <c r="G9061" s="344">
        <v>0</v>
      </c>
    </row>
    <row r="9062" spans="1:7" hidden="1" x14ac:dyDescent="0.25">
      <c r="A9062" s="345" t="s">
        <v>4319</v>
      </c>
      <c r="B9062" s="345" t="s">
        <v>1641</v>
      </c>
      <c r="C9062" s="346" t="s">
        <v>443</v>
      </c>
      <c r="D9062" s="347">
        <v>0</v>
      </c>
      <c r="E9062" s="503">
        <v>0</v>
      </c>
      <c r="F9062" s="499"/>
      <c r="G9062" s="347">
        <v>0</v>
      </c>
    </row>
    <row r="9063" spans="1:7" hidden="1" x14ac:dyDescent="0.25">
      <c r="A9063" s="336" t="s">
        <v>352</v>
      </c>
      <c r="B9063" s="336" t="s">
        <v>836</v>
      </c>
      <c r="C9063" s="337" t="s">
        <v>837</v>
      </c>
      <c r="D9063" s="338">
        <v>2000</v>
      </c>
      <c r="E9063" s="498">
        <v>2015.22</v>
      </c>
      <c r="F9063" s="499"/>
      <c r="G9063" s="338">
        <v>100.761</v>
      </c>
    </row>
    <row r="9064" spans="1:7" hidden="1" x14ac:dyDescent="0.25">
      <c r="A9064" s="339" t="s">
        <v>324</v>
      </c>
      <c r="B9064" s="339" t="s">
        <v>354</v>
      </c>
      <c r="C9064" s="340" t="s">
        <v>24</v>
      </c>
      <c r="D9064" s="341">
        <v>2000</v>
      </c>
      <c r="E9064" s="506">
        <v>2015.22</v>
      </c>
      <c r="F9064" s="499"/>
      <c r="G9064" s="341">
        <v>100.761</v>
      </c>
    </row>
    <row r="9065" spans="1:7" hidden="1" x14ac:dyDescent="0.25">
      <c r="A9065" s="342" t="s">
        <v>324</v>
      </c>
      <c r="B9065" s="342" t="s">
        <v>366</v>
      </c>
      <c r="C9065" s="343" t="s">
        <v>38</v>
      </c>
      <c r="D9065" s="344">
        <v>2000</v>
      </c>
      <c r="E9065" s="502">
        <v>2015.22</v>
      </c>
      <c r="F9065" s="499"/>
      <c r="G9065" s="344">
        <v>100.761</v>
      </c>
    </row>
    <row r="9066" spans="1:7" hidden="1" x14ac:dyDescent="0.25">
      <c r="A9066" s="342" t="s">
        <v>324</v>
      </c>
      <c r="B9066" s="342" t="s">
        <v>401</v>
      </c>
      <c r="C9066" s="343" t="s">
        <v>104</v>
      </c>
      <c r="D9066" s="344">
        <v>2000</v>
      </c>
      <c r="E9066" s="502">
        <v>2015.22</v>
      </c>
      <c r="F9066" s="499"/>
      <c r="G9066" s="344">
        <v>100.761</v>
      </c>
    </row>
    <row r="9067" spans="1:7" hidden="1" x14ac:dyDescent="0.25">
      <c r="A9067" s="345" t="s">
        <v>4320</v>
      </c>
      <c r="B9067" s="345" t="s">
        <v>296</v>
      </c>
      <c r="C9067" s="346" t="s">
        <v>104</v>
      </c>
      <c r="D9067" s="347">
        <v>2000</v>
      </c>
      <c r="E9067" s="503">
        <v>2015.22</v>
      </c>
      <c r="F9067" s="499"/>
      <c r="G9067" s="347">
        <v>100.761</v>
      </c>
    </row>
    <row r="9068" spans="1:7" hidden="1" x14ac:dyDescent="0.25">
      <c r="A9068" s="336" t="s">
        <v>352</v>
      </c>
      <c r="B9068" s="336" t="s">
        <v>1035</v>
      </c>
      <c r="C9068" s="337" t="s">
        <v>1036</v>
      </c>
      <c r="D9068" s="338">
        <v>3900</v>
      </c>
      <c r="E9068" s="498">
        <v>928.86</v>
      </c>
      <c r="F9068" s="499"/>
      <c r="G9068" s="338">
        <v>23.816923076923079</v>
      </c>
    </row>
    <row r="9069" spans="1:7" hidden="1" x14ac:dyDescent="0.25">
      <c r="A9069" s="339" t="s">
        <v>324</v>
      </c>
      <c r="B9069" s="339" t="s">
        <v>354</v>
      </c>
      <c r="C9069" s="340" t="s">
        <v>24</v>
      </c>
      <c r="D9069" s="341">
        <v>3900</v>
      </c>
      <c r="E9069" s="506">
        <v>928.86</v>
      </c>
      <c r="F9069" s="499"/>
      <c r="G9069" s="341">
        <v>23.816923076923079</v>
      </c>
    </row>
    <row r="9070" spans="1:7" hidden="1" x14ac:dyDescent="0.25">
      <c r="A9070" s="342" t="s">
        <v>324</v>
      </c>
      <c r="B9070" s="342" t="s">
        <v>366</v>
      </c>
      <c r="C9070" s="343" t="s">
        <v>38</v>
      </c>
      <c r="D9070" s="344">
        <v>3900</v>
      </c>
      <c r="E9070" s="502">
        <v>928.86</v>
      </c>
      <c r="F9070" s="499"/>
      <c r="G9070" s="344">
        <v>23.816923076923079</v>
      </c>
    </row>
    <row r="9071" spans="1:7" hidden="1" x14ac:dyDescent="0.25">
      <c r="A9071" s="342" t="s">
        <v>324</v>
      </c>
      <c r="B9071" s="342" t="s">
        <v>419</v>
      </c>
      <c r="C9071" s="343" t="s">
        <v>108</v>
      </c>
      <c r="D9071" s="344">
        <v>2500</v>
      </c>
      <c r="E9071" s="502">
        <v>528.86</v>
      </c>
      <c r="F9071" s="499"/>
      <c r="G9071" s="344">
        <v>21.154399999999999</v>
      </c>
    </row>
    <row r="9072" spans="1:7" hidden="1" x14ac:dyDescent="0.25">
      <c r="A9072" s="345" t="s">
        <v>4321</v>
      </c>
      <c r="B9072" s="345" t="s">
        <v>316</v>
      </c>
      <c r="C9072" s="346" t="s">
        <v>421</v>
      </c>
      <c r="D9072" s="347">
        <v>2000</v>
      </c>
      <c r="E9072" s="503">
        <v>528.86</v>
      </c>
      <c r="F9072" s="499"/>
      <c r="G9072" s="347">
        <v>26.443000000000001</v>
      </c>
    </row>
    <row r="9073" spans="1:7" hidden="1" x14ac:dyDescent="0.25">
      <c r="A9073" s="345" t="s">
        <v>4322</v>
      </c>
      <c r="B9073" s="345" t="s">
        <v>317</v>
      </c>
      <c r="C9073" s="346" t="s">
        <v>193</v>
      </c>
      <c r="D9073" s="347">
        <v>500</v>
      </c>
      <c r="E9073" s="503">
        <v>0</v>
      </c>
      <c r="F9073" s="499"/>
      <c r="G9073" s="347">
        <v>0</v>
      </c>
    </row>
    <row r="9074" spans="1:7" hidden="1" x14ac:dyDescent="0.25">
      <c r="A9074" s="342" t="s">
        <v>324</v>
      </c>
      <c r="B9074" s="342" t="s">
        <v>429</v>
      </c>
      <c r="C9074" s="343" t="s">
        <v>110</v>
      </c>
      <c r="D9074" s="344">
        <v>300</v>
      </c>
      <c r="E9074" s="502">
        <v>0</v>
      </c>
      <c r="F9074" s="499"/>
      <c r="G9074" s="344">
        <v>0</v>
      </c>
    </row>
    <row r="9075" spans="1:7" hidden="1" x14ac:dyDescent="0.25">
      <c r="A9075" s="345" t="s">
        <v>4323</v>
      </c>
      <c r="B9075" s="345" t="s">
        <v>439</v>
      </c>
      <c r="C9075" s="346" t="s">
        <v>100</v>
      </c>
      <c r="D9075" s="347">
        <v>300</v>
      </c>
      <c r="E9075" s="503">
        <v>0</v>
      </c>
      <c r="F9075" s="499"/>
      <c r="G9075" s="347">
        <v>0</v>
      </c>
    </row>
    <row r="9076" spans="1:7" hidden="1" x14ac:dyDescent="0.25">
      <c r="A9076" s="342" t="s">
        <v>324</v>
      </c>
      <c r="B9076" s="342" t="s">
        <v>401</v>
      </c>
      <c r="C9076" s="343" t="s">
        <v>104</v>
      </c>
      <c r="D9076" s="344">
        <v>1100</v>
      </c>
      <c r="E9076" s="502">
        <v>400</v>
      </c>
      <c r="F9076" s="499"/>
      <c r="G9076" s="344">
        <v>36.363636363636367</v>
      </c>
    </row>
    <row r="9077" spans="1:7" hidden="1" x14ac:dyDescent="0.25">
      <c r="A9077" s="345" t="s">
        <v>4324</v>
      </c>
      <c r="B9077" s="345" t="s">
        <v>442</v>
      </c>
      <c r="C9077" s="346" t="s">
        <v>443</v>
      </c>
      <c r="D9077" s="347">
        <v>100</v>
      </c>
      <c r="E9077" s="503">
        <v>100</v>
      </c>
      <c r="F9077" s="499"/>
      <c r="G9077" s="347">
        <v>100</v>
      </c>
    </row>
    <row r="9078" spans="1:7" hidden="1" x14ac:dyDescent="0.25">
      <c r="A9078" s="345" t="s">
        <v>4325</v>
      </c>
      <c r="B9078" s="345" t="s">
        <v>296</v>
      </c>
      <c r="C9078" s="346" t="s">
        <v>104</v>
      </c>
      <c r="D9078" s="347">
        <v>1000</v>
      </c>
      <c r="E9078" s="503">
        <v>300</v>
      </c>
      <c r="F9078" s="499"/>
      <c r="G9078" s="347">
        <v>30</v>
      </c>
    </row>
    <row r="9079" spans="1:7" hidden="1" x14ac:dyDescent="0.25">
      <c r="A9079" s="330" t="s">
        <v>349</v>
      </c>
      <c r="B9079" s="330" t="s">
        <v>377</v>
      </c>
      <c r="C9079" s="331" t="s">
        <v>378</v>
      </c>
      <c r="D9079" s="332">
        <v>46400</v>
      </c>
      <c r="E9079" s="504">
        <v>42654.76</v>
      </c>
      <c r="F9079" s="499"/>
      <c r="G9079" s="332">
        <v>91.928362068965512</v>
      </c>
    </row>
    <row r="9080" spans="1:7" hidden="1" x14ac:dyDescent="0.25">
      <c r="A9080" s="333" t="s">
        <v>349</v>
      </c>
      <c r="B9080" s="333" t="s">
        <v>271</v>
      </c>
      <c r="C9080" s="334" t="s">
        <v>3128</v>
      </c>
      <c r="D9080" s="335">
        <v>46400</v>
      </c>
      <c r="E9080" s="505">
        <v>42654.76</v>
      </c>
      <c r="F9080" s="499"/>
      <c r="G9080" s="335">
        <v>91.928362068965512</v>
      </c>
    </row>
    <row r="9081" spans="1:7" hidden="1" x14ac:dyDescent="0.25">
      <c r="A9081" s="336" t="s">
        <v>352</v>
      </c>
      <c r="B9081" s="336" t="s">
        <v>452</v>
      </c>
      <c r="C9081" s="337" t="s">
        <v>453</v>
      </c>
      <c r="D9081" s="338">
        <v>4000</v>
      </c>
      <c r="E9081" s="498">
        <v>0</v>
      </c>
      <c r="F9081" s="499"/>
      <c r="G9081" s="338">
        <v>0</v>
      </c>
    </row>
    <row r="9082" spans="1:7" hidden="1" x14ac:dyDescent="0.25">
      <c r="A9082" s="339" t="s">
        <v>324</v>
      </c>
      <c r="B9082" s="339" t="s">
        <v>354</v>
      </c>
      <c r="C9082" s="340" t="s">
        <v>24</v>
      </c>
      <c r="D9082" s="341">
        <v>4000</v>
      </c>
      <c r="E9082" s="506">
        <v>0</v>
      </c>
      <c r="F9082" s="499"/>
      <c r="G9082" s="341">
        <v>0</v>
      </c>
    </row>
    <row r="9083" spans="1:7" hidden="1" x14ac:dyDescent="0.25">
      <c r="A9083" s="342" t="s">
        <v>324</v>
      </c>
      <c r="B9083" s="342" t="s">
        <v>366</v>
      </c>
      <c r="C9083" s="343" t="s">
        <v>38</v>
      </c>
      <c r="D9083" s="344">
        <v>4000</v>
      </c>
      <c r="E9083" s="502">
        <v>0</v>
      </c>
      <c r="F9083" s="499"/>
      <c r="G9083" s="344">
        <v>0</v>
      </c>
    </row>
    <row r="9084" spans="1:7" hidden="1" x14ac:dyDescent="0.25">
      <c r="A9084" s="342" t="s">
        <v>324</v>
      </c>
      <c r="B9084" s="342" t="s">
        <v>401</v>
      </c>
      <c r="C9084" s="343" t="s">
        <v>104</v>
      </c>
      <c r="D9084" s="344">
        <v>4000</v>
      </c>
      <c r="E9084" s="502">
        <v>0</v>
      </c>
      <c r="F9084" s="499"/>
      <c r="G9084" s="344">
        <v>0</v>
      </c>
    </row>
    <row r="9085" spans="1:7" hidden="1" x14ac:dyDescent="0.25">
      <c r="A9085" s="345" t="s">
        <v>4326</v>
      </c>
      <c r="B9085" s="345" t="s">
        <v>296</v>
      </c>
      <c r="C9085" s="346" t="s">
        <v>104</v>
      </c>
      <c r="D9085" s="347">
        <v>4000</v>
      </c>
      <c r="E9085" s="503">
        <v>0</v>
      </c>
      <c r="F9085" s="499"/>
      <c r="G9085" s="347">
        <v>0</v>
      </c>
    </row>
    <row r="9086" spans="1:7" hidden="1" x14ac:dyDescent="0.25">
      <c r="A9086" s="336" t="s">
        <v>352</v>
      </c>
      <c r="B9086" s="336" t="s">
        <v>691</v>
      </c>
      <c r="C9086" s="337" t="s">
        <v>692</v>
      </c>
      <c r="D9086" s="338">
        <v>8000</v>
      </c>
      <c r="E9086" s="498">
        <v>4748</v>
      </c>
      <c r="F9086" s="499"/>
      <c r="G9086" s="338">
        <v>59.35</v>
      </c>
    </row>
    <row r="9087" spans="1:7" hidden="1" x14ac:dyDescent="0.25">
      <c r="A9087" s="339" t="s">
        <v>324</v>
      </c>
      <c r="B9087" s="339" t="s">
        <v>354</v>
      </c>
      <c r="C9087" s="340" t="s">
        <v>24</v>
      </c>
      <c r="D9087" s="341">
        <v>5000</v>
      </c>
      <c r="E9087" s="506">
        <v>2646</v>
      </c>
      <c r="F9087" s="499"/>
      <c r="G9087" s="341">
        <v>52.92</v>
      </c>
    </row>
    <row r="9088" spans="1:7" hidden="1" x14ac:dyDescent="0.25">
      <c r="A9088" s="342" t="s">
        <v>324</v>
      </c>
      <c r="B9088" s="342" t="s">
        <v>366</v>
      </c>
      <c r="C9088" s="343" t="s">
        <v>38</v>
      </c>
      <c r="D9088" s="344">
        <v>5000</v>
      </c>
      <c r="E9088" s="502">
        <v>2646</v>
      </c>
      <c r="F9088" s="499"/>
      <c r="G9088" s="344">
        <v>52.92</v>
      </c>
    </row>
    <row r="9089" spans="1:7" hidden="1" x14ac:dyDescent="0.25">
      <c r="A9089" s="342" t="s">
        <v>324</v>
      </c>
      <c r="B9089" s="342" t="s">
        <v>401</v>
      </c>
      <c r="C9089" s="343" t="s">
        <v>104</v>
      </c>
      <c r="D9089" s="344">
        <v>5000</v>
      </c>
      <c r="E9089" s="502">
        <v>2646</v>
      </c>
      <c r="F9089" s="499"/>
      <c r="G9089" s="344">
        <v>52.92</v>
      </c>
    </row>
    <row r="9090" spans="1:7" hidden="1" x14ac:dyDescent="0.25">
      <c r="A9090" s="345" t="s">
        <v>4327</v>
      </c>
      <c r="B9090" s="345" t="s">
        <v>296</v>
      </c>
      <c r="C9090" s="346" t="s">
        <v>104</v>
      </c>
      <c r="D9090" s="347">
        <v>5000</v>
      </c>
      <c r="E9090" s="503">
        <v>2646</v>
      </c>
      <c r="F9090" s="499"/>
      <c r="G9090" s="347">
        <v>52.92</v>
      </c>
    </row>
    <row r="9091" spans="1:7" hidden="1" x14ac:dyDescent="0.25">
      <c r="A9091" s="339" t="s">
        <v>324</v>
      </c>
      <c r="B9091" s="339" t="s">
        <v>1163</v>
      </c>
      <c r="C9091" s="340" t="s">
        <v>26</v>
      </c>
      <c r="D9091" s="341">
        <v>3000</v>
      </c>
      <c r="E9091" s="506">
        <v>2102</v>
      </c>
      <c r="F9091" s="499"/>
      <c r="G9091" s="341">
        <v>70.066666666666663</v>
      </c>
    </row>
    <row r="9092" spans="1:7" hidden="1" x14ac:dyDescent="0.25">
      <c r="A9092" s="342" t="s">
        <v>324</v>
      </c>
      <c r="B9092" s="342" t="s">
        <v>1164</v>
      </c>
      <c r="C9092" s="343" t="s">
        <v>1165</v>
      </c>
      <c r="D9092" s="344">
        <v>3000</v>
      </c>
      <c r="E9092" s="502">
        <v>2102</v>
      </c>
      <c r="F9092" s="499"/>
      <c r="G9092" s="344">
        <v>70.066666666666663</v>
      </c>
    </row>
    <row r="9093" spans="1:7" hidden="1" x14ac:dyDescent="0.25">
      <c r="A9093" s="342" t="s">
        <v>324</v>
      </c>
      <c r="B9093" s="342" t="s">
        <v>2576</v>
      </c>
      <c r="C9093" s="343" t="s">
        <v>171</v>
      </c>
      <c r="D9093" s="344">
        <v>3000</v>
      </c>
      <c r="E9093" s="502">
        <v>2102</v>
      </c>
      <c r="F9093" s="499"/>
      <c r="G9093" s="344">
        <v>70.066666666666663</v>
      </c>
    </row>
    <row r="9094" spans="1:7" hidden="1" x14ac:dyDescent="0.25">
      <c r="A9094" s="345" t="s">
        <v>4328</v>
      </c>
      <c r="B9094" s="345" t="s">
        <v>308</v>
      </c>
      <c r="C9094" s="346" t="s">
        <v>198</v>
      </c>
      <c r="D9094" s="347">
        <v>3000</v>
      </c>
      <c r="E9094" s="503">
        <v>2102</v>
      </c>
      <c r="F9094" s="499"/>
      <c r="G9094" s="347">
        <v>70.066666666666663</v>
      </c>
    </row>
    <row r="9095" spans="1:7" hidden="1" x14ac:dyDescent="0.25">
      <c r="A9095" s="336" t="s">
        <v>352</v>
      </c>
      <c r="B9095" s="336" t="s">
        <v>710</v>
      </c>
      <c r="C9095" s="337" t="s">
        <v>711</v>
      </c>
      <c r="D9095" s="338">
        <v>30400</v>
      </c>
      <c r="E9095" s="498">
        <v>4260.59</v>
      </c>
      <c r="F9095" s="499"/>
      <c r="G9095" s="338">
        <v>14.015098684210527</v>
      </c>
    </row>
    <row r="9096" spans="1:7" hidden="1" x14ac:dyDescent="0.25">
      <c r="A9096" s="339" t="s">
        <v>324</v>
      </c>
      <c r="B9096" s="339" t="s">
        <v>354</v>
      </c>
      <c r="C9096" s="340" t="s">
        <v>24</v>
      </c>
      <c r="D9096" s="341">
        <v>30400</v>
      </c>
      <c r="E9096" s="506">
        <v>4260.59</v>
      </c>
      <c r="F9096" s="499"/>
      <c r="G9096" s="341">
        <v>14.015098684210527</v>
      </c>
    </row>
    <row r="9097" spans="1:7" hidden="1" x14ac:dyDescent="0.25">
      <c r="A9097" s="342" t="s">
        <v>324</v>
      </c>
      <c r="B9097" s="342" t="s">
        <v>366</v>
      </c>
      <c r="C9097" s="343" t="s">
        <v>38</v>
      </c>
      <c r="D9097" s="344">
        <v>30400</v>
      </c>
      <c r="E9097" s="502">
        <v>4260.59</v>
      </c>
      <c r="F9097" s="499"/>
      <c r="G9097" s="344">
        <v>14.015098684210527</v>
      </c>
    </row>
    <row r="9098" spans="1:7" hidden="1" x14ac:dyDescent="0.25">
      <c r="A9098" s="342" t="s">
        <v>324</v>
      </c>
      <c r="B9098" s="342" t="s">
        <v>401</v>
      </c>
      <c r="C9098" s="343" t="s">
        <v>104</v>
      </c>
      <c r="D9098" s="344">
        <v>30400</v>
      </c>
      <c r="E9098" s="502">
        <v>4260.59</v>
      </c>
      <c r="F9098" s="499"/>
      <c r="G9098" s="344">
        <v>14.015098684210527</v>
      </c>
    </row>
    <row r="9099" spans="1:7" hidden="1" x14ac:dyDescent="0.25">
      <c r="A9099" s="345" t="s">
        <v>4329</v>
      </c>
      <c r="B9099" s="345" t="s">
        <v>296</v>
      </c>
      <c r="C9099" s="346" t="s">
        <v>104</v>
      </c>
      <c r="D9099" s="347">
        <v>30400</v>
      </c>
      <c r="E9099" s="503">
        <v>4260.59</v>
      </c>
      <c r="F9099" s="499"/>
      <c r="G9099" s="347">
        <v>14.015098684210527</v>
      </c>
    </row>
    <row r="9100" spans="1:7" hidden="1" x14ac:dyDescent="0.25">
      <c r="A9100" s="336" t="s">
        <v>352</v>
      </c>
      <c r="B9100" s="336" t="s">
        <v>732</v>
      </c>
      <c r="C9100" s="337" t="s">
        <v>733</v>
      </c>
      <c r="D9100" s="338">
        <v>3000</v>
      </c>
      <c r="E9100" s="498">
        <v>422.9</v>
      </c>
      <c r="F9100" s="499"/>
      <c r="G9100" s="338">
        <v>14.096666666666666</v>
      </c>
    </row>
    <row r="9101" spans="1:7" hidden="1" x14ac:dyDescent="0.25">
      <c r="A9101" s="339" t="s">
        <v>324</v>
      </c>
      <c r="B9101" s="339" t="s">
        <v>354</v>
      </c>
      <c r="C9101" s="340" t="s">
        <v>24</v>
      </c>
      <c r="D9101" s="341">
        <v>3000</v>
      </c>
      <c r="E9101" s="506">
        <v>422.9</v>
      </c>
      <c r="F9101" s="499"/>
      <c r="G9101" s="341">
        <v>14.096666666666666</v>
      </c>
    </row>
    <row r="9102" spans="1:7" hidden="1" x14ac:dyDescent="0.25">
      <c r="A9102" s="342" t="s">
        <v>324</v>
      </c>
      <c r="B9102" s="342" t="s">
        <v>366</v>
      </c>
      <c r="C9102" s="343" t="s">
        <v>38</v>
      </c>
      <c r="D9102" s="344">
        <v>3000</v>
      </c>
      <c r="E9102" s="502">
        <v>422.9</v>
      </c>
      <c r="F9102" s="499"/>
      <c r="G9102" s="344">
        <v>14.096666666666666</v>
      </c>
    </row>
    <row r="9103" spans="1:7" hidden="1" x14ac:dyDescent="0.25">
      <c r="A9103" s="342" t="s">
        <v>324</v>
      </c>
      <c r="B9103" s="342" t="s">
        <v>401</v>
      </c>
      <c r="C9103" s="343" t="s">
        <v>104</v>
      </c>
      <c r="D9103" s="344">
        <v>3000</v>
      </c>
      <c r="E9103" s="502">
        <v>422.9</v>
      </c>
      <c r="F9103" s="499"/>
      <c r="G9103" s="344">
        <v>14.096666666666666</v>
      </c>
    </row>
    <row r="9104" spans="1:7" hidden="1" x14ac:dyDescent="0.25">
      <c r="A9104" s="345" t="s">
        <v>4330</v>
      </c>
      <c r="B9104" s="345" t="s">
        <v>296</v>
      </c>
      <c r="C9104" s="346" t="s">
        <v>104</v>
      </c>
      <c r="D9104" s="347">
        <v>3000</v>
      </c>
      <c r="E9104" s="503">
        <v>422.9</v>
      </c>
      <c r="F9104" s="499"/>
      <c r="G9104" s="347">
        <v>14.096666666666666</v>
      </c>
    </row>
    <row r="9105" spans="1:7" hidden="1" x14ac:dyDescent="0.25">
      <c r="A9105" s="336" t="s">
        <v>352</v>
      </c>
      <c r="B9105" s="336" t="s">
        <v>836</v>
      </c>
      <c r="C9105" s="337" t="s">
        <v>837</v>
      </c>
      <c r="D9105" s="338">
        <v>1000</v>
      </c>
      <c r="E9105" s="498">
        <v>33223.269999999997</v>
      </c>
      <c r="F9105" s="499"/>
      <c r="G9105" s="338">
        <v>3322.3270000000002</v>
      </c>
    </row>
    <row r="9106" spans="1:7" hidden="1" x14ac:dyDescent="0.25">
      <c r="A9106" s="339" t="s">
        <v>324</v>
      </c>
      <c r="B9106" s="339" t="s">
        <v>354</v>
      </c>
      <c r="C9106" s="340" t="s">
        <v>24</v>
      </c>
      <c r="D9106" s="341">
        <v>1000</v>
      </c>
      <c r="E9106" s="506">
        <v>33223.269999999997</v>
      </c>
      <c r="F9106" s="499"/>
      <c r="G9106" s="341">
        <v>3322.3270000000002</v>
      </c>
    </row>
    <row r="9107" spans="1:7" hidden="1" x14ac:dyDescent="0.25">
      <c r="A9107" s="342" t="s">
        <v>324</v>
      </c>
      <c r="B9107" s="342" t="s">
        <v>366</v>
      </c>
      <c r="C9107" s="343" t="s">
        <v>38</v>
      </c>
      <c r="D9107" s="344">
        <v>1000</v>
      </c>
      <c r="E9107" s="502">
        <v>33223.269999999997</v>
      </c>
      <c r="F9107" s="499"/>
      <c r="G9107" s="344">
        <v>3322.3270000000002</v>
      </c>
    </row>
    <row r="9108" spans="1:7" hidden="1" x14ac:dyDescent="0.25">
      <c r="A9108" s="342" t="s">
        <v>324</v>
      </c>
      <c r="B9108" s="342" t="s">
        <v>429</v>
      </c>
      <c r="C9108" s="343" t="s">
        <v>110</v>
      </c>
      <c r="D9108" s="344">
        <v>1000</v>
      </c>
      <c r="E9108" s="502">
        <v>33223.269999999997</v>
      </c>
      <c r="F9108" s="499"/>
      <c r="G9108" s="344">
        <v>3322.3270000000002</v>
      </c>
    </row>
    <row r="9109" spans="1:7" hidden="1" x14ac:dyDescent="0.25">
      <c r="A9109" s="345" t="s">
        <v>4331</v>
      </c>
      <c r="B9109" s="345" t="s">
        <v>439</v>
      </c>
      <c r="C9109" s="346" t="s">
        <v>100</v>
      </c>
      <c r="D9109" s="347">
        <v>1000</v>
      </c>
      <c r="E9109" s="503">
        <v>33223.269999999997</v>
      </c>
      <c r="F9109" s="499"/>
      <c r="G9109" s="347">
        <v>3322.3270000000002</v>
      </c>
    </row>
    <row r="9110" spans="1:7" hidden="1" x14ac:dyDescent="0.25">
      <c r="A9110" s="330" t="s">
        <v>349</v>
      </c>
      <c r="B9110" s="330" t="s">
        <v>385</v>
      </c>
      <c r="C9110" s="331" t="s">
        <v>386</v>
      </c>
      <c r="D9110" s="332">
        <v>5000</v>
      </c>
      <c r="E9110" s="504">
        <v>5000</v>
      </c>
      <c r="F9110" s="499"/>
      <c r="G9110" s="332">
        <v>100</v>
      </c>
    </row>
    <row r="9111" spans="1:7" hidden="1" x14ac:dyDescent="0.25">
      <c r="A9111" s="333" t="s">
        <v>349</v>
      </c>
      <c r="B9111" s="333" t="s">
        <v>65</v>
      </c>
      <c r="C9111" s="334" t="s">
        <v>3270</v>
      </c>
      <c r="D9111" s="335">
        <v>5000</v>
      </c>
      <c r="E9111" s="505">
        <v>5000</v>
      </c>
      <c r="F9111" s="499"/>
      <c r="G9111" s="335">
        <v>100</v>
      </c>
    </row>
    <row r="9112" spans="1:7" hidden="1" x14ac:dyDescent="0.25">
      <c r="A9112" s="336" t="s">
        <v>352</v>
      </c>
      <c r="B9112" s="336" t="s">
        <v>541</v>
      </c>
      <c r="C9112" s="337" t="s">
        <v>542</v>
      </c>
      <c r="D9112" s="338">
        <v>5000</v>
      </c>
      <c r="E9112" s="498">
        <v>5000</v>
      </c>
      <c r="F9112" s="499"/>
      <c r="G9112" s="338">
        <v>100</v>
      </c>
    </row>
    <row r="9113" spans="1:7" hidden="1" x14ac:dyDescent="0.25">
      <c r="A9113" s="339" t="s">
        <v>324</v>
      </c>
      <c r="B9113" s="339" t="s">
        <v>354</v>
      </c>
      <c r="C9113" s="340" t="s">
        <v>24</v>
      </c>
      <c r="D9113" s="341">
        <v>5000</v>
      </c>
      <c r="E9113" s="506">
        <v>5000</v>
      </c>
      <c r="F9113" s="499"/>
      <c r="G9113" s="341">
        <v>100</v>
      </c>
    </row>
    <row r="9114" spans="1:7" hidden="1" x14ac:dyDescent="0.25">
      <c r="A9114" s="342" t="s">
        <v>324</v>
      </c>
      <c r="B9114" s="342" t="s">
        <v>366</v>
      </c>
      <c r="C9114" s="343" t="s">
        <v>38</v>
      </c>
      <c r="D9114" s="344">
        <v>5000</v>
      </c>
      <c r="E9114" s="502">
        <v>5000</v>
      </c>
      <c r="F9114" s="499"/>
      <c r="G9114" s="344">
        <v>100</v>
      </c>
    </row>
    <row r="9115" spans="1:7" hidden="1" x14ac:dyDescent="0.25">
      <c r="A9115" s="342" t="s">
        <v>324</v>
      </c>
      <c r="B9115" s="342" t="s">
        <v>367</v>
      </c>
      <c r="C9115" s="343" t="s">
        <v>138</v>
      </c>
      <c r="D9115" s="344">
        <v>500</v>
      </c>
      <c r="E9115" s="502">
        <v>0</v>
      </c>
      <c r="F9115" s="499"/>
      <c r="G9115" s="344">
        <v>0</v>
      </c>
    </row>
    <row r="9116" spans="1:7" hidden="1" x14ac:dyDescent="0.25">
      <c r="A9116" s="345" t="s">
        <v>4332</v>
      </c>
      <c r="B9116" s="345" t="s">
        <v>300</v>
      </c>
      <c r="C9116" s="346" t="s">
        <v>4333</v>
      </c>
      <c r="D9116" s="347">
        <v>500</v>
      </c>
      <c r="E9116" s="503">
        <v>0</v>
      </c>
      <c r="F9116" s="499"/>
      <c r="G9116" s="347">
        <v>0</v>
      </c>
    </row>
    <row r="9117" spans="1:7" hidden="1" x14ac:dyDescent="0.25">
      <c r="A9117" s="342" t="s">
        <v>324</v>
      </c>
      <c r="B9117" s="342" t="s">
        <v>401</v>
      </c>
      <c r="C9117" s="343" t="s">
        <v>104</v>
      </c>
      <c r="D9117" s="344">
        <v>4500</v>
      </c>
      <c r="E9117" s="502">
        <v>5000</v>
      </c>
      <c r="F9117" s="499"/>
      <c r="G9117" s="344">
        <v>111.11111111111111</v>
      </c>
    </row>
    <row r="9118" spans="1:7" hidden="1" x14ac:dyDescent="0.25">
      <c r="A9118" s="345" t="s">
        <v>4334</v>
      </c>
      <c r="B9118" s="345" t="s">
        <v>296</v>
      </c>
      <c r="C9118" s="346" t="s">
        <v>104</v>
      </c>
      <c r="D9118" s="347">
        <v>4500</v>
      </c>
      <c r="E9118" s="503">
        <v>5000</v>
      </c>
      <c r="F9118" s="499"/>
      <c r="G9118" s="347">
        <v>111.11111111111111</v>
      </c>
    </row>
    <row r="9119" spans="1:7" hidden="1" x14ac:dyDescent="0.25">
      <c r="A9119" s="336" t="s">
        <v>352</v>
      </c>
      <c r="B9119" s="336" t="s">
        <v>816</v>
      </c>
      <c r="C9119" s="337" t="s">
        <v>817</v>
      </c>
      <c r="D9119" s="338">
        <v>0</v>
      </c>
      <c r="E9119" s="498">
        <v>0</v>
      </c>
      <c r="F9119" s="499"/>
      <c r="G9119" s="338">
        <v>0</v>
      </c>
    </row>
    <row r="9120" spans="1:7" hidden="1" x14ac:dyDescent="0.25">
      <c r="A9120" s="339" t="s">
        <v>324</v>
      </c>
      <c r="B9120" s="339" t="s">
        <v>354</v>
      </c>
      <c r="C9120" s="340" t="s">
        <v>24</v>
      </c>
      <c r="D9120" s="341">
        <v>0</v>
      </c>
      <c r="E9120" s="506">
        <v>0</v>
      </c>
      <c r="F9120" s="499"/>
      <c r="G9120" s="341">
        <v>0</v>
      </c>
    </row>
    <row r="9121" spans="1:7" hidden="1" x14ac:dyDescent="0.25">
      <c r="A9121" s="342" t="s">
        <v>324</v>
      </c>
      <c r="B9121" s="342" t="s">
        <v>562</v>
      </c>
      <c r="C9121" s="343" t="s">
        <v>563</v>
      </c>
      <c r="D9121" s="344">
        <v>0</v>
      </c>
      <c r="E9121" s="502">
        <v>0</v>
      </c>
      <c r="F9121" s="499"/>
      <c r="G9121" s="344">
        <v>0</v>
      </c>
    </row>
    <row r="9122" spans="1:7" hidden="1" x14ac:dyDescent="0.25">
      <c r="A9122" s="342" t="s">
        <v>324</v>
      </c>
      <c r="B9122" s="342" t="s">
        <v>564</v>
      </c>
      <c r="C9122" s="343" t="s">
        <v>565</v>
      </c>
      <c r="D9122" s="344">
        <v>0</v>
      </c>
      <c r="E9122" s="502">
        <v>0</v>
      </c>
      <c r="F9122" s="499"/>
      <c r="G9122" s="344">
        <v>0</v>
      </c>
    </row>
    <row r="9123" spans="1:7" hidden="1" x14ac:dyDescent="0.25">
      <c r="A9123" s="345" t="s">
        <v>4335</v>
      </c>
      <c r="B9123" s="345" t="s">
        <v>1641</v>
      </c>
      <c r="C9123" s="346" t="s">
        <v>4290</v>
      </c>
      <c r="D9123" s="347">
        <v>0</v>
      </c>
      <c r="E9123" s="503">
        <v>0</v>
      </c>
      <c r="F9123" s="499"/>
      <c r="G9123" s="347">
        <v>0</v>
      </c>
    </row>
    <row r="9124" spans="1:7" hidden="1" x14ac:dyDescent="0.25">
      <c r="A9124" s="327" t="s">
        <v>1254</v>
      </c>
      <c r="B9124" s="327" t="s">
        <v>4336</v>
      </c>
      <c r="C9124" s="328" t="s">
        <v>202</v>
      </c>
      <c r="D9124" s="329">
        <v>85000</v>
      </c>
      <c r="E9124" s="507">
        <v>34481</v>
      </c>
      <c r="F9124" s="499"/>
      <c r="G9124" s="329">
        <v>40.565882352941173</v>
      </c>
    </row>
    <row r="9125" spans="1:7" hidden="1" x14ac:dyDescent="0.25">
      <c r="A9125" s="330" t="s">
        <v>349</v>
      </c>
      <c r="B9125" s="330" t="s">
        <v>377</v>
      </c>
      <c r="C9125" s="331" t="s">
        <v>378</v>
      </c>
      <c r="D9125" s="332">
        <v>55000</v>
      </c>
      <c r="E9125" s="504">
        <v>30981</v>
      </c>
      <c r="F9125" s="499"/>
      <c r="G9125" s="332">
        <v>56.329090909090908</v>
      </c>
    </row>
    <row r="9126" spans="1:7" hidden="1" x14ac:dyDescent="0.25">
      <c r="A9126" s="333" t="s">
        <v>349</v>
      </c>
      <c r="B9126" s="333" t="s">
        <v>271</v>
      </c>
      <c r="C9126" s="334" t="s">
        <v>3128</v>
      </c>
      <c r="D9126" s="335">
        <v>55000</v>
      </c>
      <c r="E9126" s="505">
        <v>30981</v>
      </c>
      <c r="F9126" s="499"/>
      <c r="G9126" s="335">
        <v>56.329090909090908</v>
      </c>
    </row>
    <row r="9127" spans="1:7" hidden="1" x14ac:dyDescent="0.25">
      <c r="A9127" s="336" t="s">
        <v>352</v>
      </c>
      <c r="B9127" s="336" t="s">
        <v>967</v>
      </c>
      <c r="C9127" s="337" t="s">
        <v>968</v>
      </c>
      <c r="D9127" s="338">
        <v>55000</v>
      </c>
      <c r="E9127" s="498">
        <v>30981</v>
      </c>
      <c r="F9127" s="499"/>
      <c r="G9127" s="338">
        <v>56.329090909090908</v>
      </c>
    </row>
    <row r="9128" spans="1:7" hidden="1" x14ac:dyDescent="0.25">
      <c r="A9128" s="339" t="s">
        <v>324</v>
      </c>
      <c r="B9128" s="339" t="s">
        <v>354</v>
      </c>
      <c r="C9128" s="340" t="s">
        <v>24</v>
      </c>
      <c r="D9128" s="341">
        <v>55000</v>
      </c>
      <c r="E9128" s="506">
        <v>30981</v>
      </c>
      <c r="F9128" s="499"/>
      <c r="G9128" s="341">
        <v>56.329090909090908</v>
      </c>
    </row>
    <row r="9129" spans="1:7" hidden="1" x14ac:dyDescent="0.25">
      <c r="A9129" s="342" t="s">
        <v>324</v>
      </c>
      <c r="B9129" s="342" t="s">
        <v>366</v>
      </c>
      <c r="C9129" s="343" t="s">
        <v>38</v>
      </c>
      <c r="D9129" s="344">
        <v>55000</v>
      </c>
      <c r="E9129" s="502">
        <v>30981</v>
      </c>
      <c r="F9129" s="499"/>
      <c r="G9129" s="344">
        <v>56.329090909090908</v>
      </c>
    </row>
    <row r="9130" spans="1:7" hidden="1" x14ac:dyDescent="0.25">
      <c r="A9130" s="342" t="s">
        <v>324</v>
      </c>
      <c r="B9130" s="342" t="s">
        <v>429</v>
      </c>
      <c r="C9130" s="343" t="s">
        <v>110</v>
      </c>
      <c r="D9130" s="344">
        <v>55000</v>
      </c>
      <c r="E9130" s="502">
        <v>30981</v>
      </c>
      <c r="F9130" s="499"/>
      <c r="G9130" s="344">
        <v>56.329090909090908</v>
      </c>
    </row>
    <row r="9131" spans="1:7" hidden="1" x14ac:dyDescent="0.25">
      <c r="A9131" s="345" t="s">
        <v>4337</v>
      </c>
      <c r="B9131" s="345" t="s">
        <v>439</v>
      </c>
      <c r="C9131" s="346" t="s">
        <v>100</v>
      </c>
      <c r="D9131" s="347">
        <v>55000</v>
      </c>
      <c r="E9131" s="503">
        <v>30981</v>
      </c>
      <c r="F9131" s="499"/>
      <c r="G9131" s="347">
        <v>56.329090909090908</v>
      </c>
    </row>
    <row r="9132" spans="1:7" hidden="1" x14ac:dyDescent="0.25">
      <c r="A9132" s="330" t="s">
        <v>349</v>
      </c>
      <c r="B9132" s="330" t="s">
        <v>385</v>
      </c>
      <c r="C9132" s="331" t="s">
        <v>386</v>
      </c>
      <c r="D9132" s="332">
        <v>30000</v>
      </c>
      <c r="E9132" s="504">
        <v>3500</v>
      </c>
      <c r="F9132" s="499"/>
      <c r="G9132" s="332">
        <v>11.666666666666666</v>
      </c>
    </row>
    <row r="9133" spans="1:7" hidden="1" x14ac:dyDescent="0.25">
      <c r="A9133" s="333" t="s">
        <v>349</v>
      </c>
      <c r="B9133" s="333" t="s">
        <v>65</v>
      </c>
      <c r="C9133" s="334" t="s">
        <v>3270</v>
      </c>
      <c r="D9133" s="335">
        <v>30000</v>
      </c>
      <c r="E9133" s="505">
        <v>3500</v>
      </c>
      <c r="F9133" s="499"/>
      <c r="G9133" s="335">
        <v>11.666666666666666</v>
      </c>
    </row>
    <row r="9134" spans="1:7" hidden="1" x14ac:dyDescent="0.25">
      <c r="A9134" s="336" t="s">
        <v>352</v>
      </c>
      <c r="B9134" s="336" t="s">
        <v>541</v>
      </c>
      <c r="C9134" s="337" t="s">
        <v>542</v>
      </c>
      <c r="D9134" s="338">
        <v>10000</v>
      </c>
      <c r="E9134" s="498">
        <v>0</v>
      </c>
      <c r="F9134" s="499"/>
      <c r="G9134" s="338">
        <v>0</v>
      </c>
    </row>
    <row r="9135" spans="1:7" hidden="1" x14ac:dyDescent="0.25">
      <c r="A9135" s="339" t="s">
        <v>324</v>
      </c>
      <c r="B9135" s="339" t="s">
        <v>354</v>
      </c>
      <c r="C9135" s="340" t="s">
        <v>24</v>
      </c>
      <c r="D9135" s="341">
        <v>10000</v>
      </c>
      <c r="E9135" s="506">
        <v>0</v>
      </c>
      <c r="F9135" s="499"/>
      <c r="G9135" s="341">
        <v>0</v>
      </c>
    </row>
    <row r="9136" spans="1:7" hidden="1" x14ac:dyDescent="0.25">
      <c r="A9136" s="342" t="s">
        <v>324</v>
      </c>
      <c r="B9136" s="342" t="s">
        <v>366</v>
      </c>
      <c r="C9136" s="343" t="s">
        <v>38</v>
      </c>
      <c r="D9136" s="344">
        <v>10000</v>
      </c>
      <c r="E9136" s="502">
        <v>0</v>
      </c>
      <c r="F9136" s="499"/>
      <c r="G9136" s="344">
        <v>0</v>
      </c>
    </row>
    <row r="9137" spans="1:7" hidden="1" x14ac:dyDescent="0.25">
      <c r="A9137" s="342" t="s">
        <v>324</v>
      </c>
      <c r="B9137" s="342" t="s">
        <v>401</v>
      </c>
      <c r="C9137" s="343" t="s">
        <v>104</v>
      </c>
      <c r="D9137" s="344">
        <v>10000</v>
      </c>
      <c r="E9137" s="502">
        <v>0</v>
      </c>
      <c r="F9137" s="499"/>
      <c r="G9137" s="344">
        <v>0</v>
      </c>
    </row>
    <row r="9138" spans="1:7" hidden="1" x14ac:dyDescent="0.25">
      <c r="A9138" s="345" t="s">
        <v>4338</v>
      </c>
      <c r="B9138" s="345" t="s">
        <v>296</v>
      </c>
      <c r="C9138" s="346" t="s">
        <v>104</v>
      </c>
      <c r="D9138" s="347">
        <v>10000</v>
      </c>
      <c r="E9138" s="503">
        <v>0</v>
      </c>
      <c r="F9138" s="499"/>
      <c r="G9138" s="347">
        <v>0</v>
      </c>
    </row>
    <row r="9139" spans="1:7" hidden="1" x14ac:dyDescent="0.25">
      <c r="A9139" s="336" t="s">
        <v>352</v>
      </c>
      <c r="B9139" s="336" t="s">
        <v>773</v>
      </c>
      <c r="C9139" s="337" t="s">
        <v>774</v>
      </c>
      <c r="D9139" s="338">
        <v>5000</v>
      </c>
      <c r="E9139" s="498">
        <v>0</v>
      </c>
      <c r="F9139" s="499"/>
      <c r="G9139" s="338">
        <v>0</v>
      </c>
    </row>
    <row r="9140" spans="1:7" hidden="1" x14ac:dyDescent="0.25">
      <c r="A9140" s="339" t="s">
        <v>324</v>
      </c>
      <c r="B9140" s="339" t="s">
        <v>354</v>
      </c>
      <c r="C9140" s="340" t="s">
        <v>24</v>
      </c>
      <c r="D9140" s="341">
        <v>5000</v>
      </c>
      <c r="E9140" s="506">
        <v>0</v>
      </c>
      <c r="F9140" s="499"/>
      <c r="G9140" s="341">
        <v>0</v>
      </c>
    </row>
    <row r="9141" spans="1:7" hidden="1" x14ac:dyDescent="0.25">
      <c r="A9141" s="342" t="s">
        <v>324</v>
      </c>
      <c r="B9141" s="342" t="s">
        <v>366</v>
      </c>
      <c r="C9141" s="343" t="s">
        <v>38</v>
      </c>
      <c r="D9141" s="344">
        <v>5000</v>
      </c>
      <c r="E9141" s="502">
        <v>0</v>
      </c>
      <c r="F9141" s="499"/>
      <c r="G9141" s="344">
        <v>0</v>
      </c>
    </row>
    <row r="9142" spans="1:7" hidden="1" x14ac:dyDescent="0.25">
      <c r="A9142" s="342" t="s">
        <v>324</v>
      </c>
      <c r="B9142" s="342" t="s">
        <v>401</v>
      </c>
      <c r="C9142" s="343" t="s">
        <v>104</v>
      </c>
      <c r="D9142" s="344">
        <v>5000</v>
      </c>
      <c r="E9142" s="502">
        <v>0</v>
      </c>
      <c r="F9142" s="499"/>
      <c r="G9142" s="344">
        <v>0</v>
      </c>
    </row>
    <row r="9143" spans="1:7" hidden="1" x14ac:dyDescent="0.25">
      <c r="A9143" s="345" t="s">
        <v>4339</v>
      </c>
      <c r="B9143" s="345" t="s">
        <v>296</v>
      </c>
      <c r="C9143" s="346" t="s">
        <v>104</v>
      </c>
      <c r="D9143" s="347">
        <v>5000</v>
      </c>
      <c r="E9143" s="503">
        <v>0</v>
      </c>
      <c r="F9143" s="499"/>
      <c r="G9143" s="347">
        <v>0</v>
      </c>
    </row>
    <row r="9144" spans="1:7" hidden="1" x14ac:dyDescent="0.25">
      <c r="A9144" s="336" t="s">
        <v>352</v>
      </c>
      <c r="B9144" s="336" t="s">
        <v>816</v>
      </c>
      <c r="C9144" s="337" t="s">
        <v>817</v>
      </c>
      <c r="D9144" s="338">
        <v>10000</v>
      </c>
      <c r="E9144" s="498">
        <v>0</v>
      </c>
      <c r="F9144" s="499"/>
      <c r="G9144" s="338">
        <v>0</v>
      </c>
    </row>
    <row r="9145" spans="1:7" hidden="1" x14ac:dyDescent="0.25">
      <c r="A9145" s="339" t="s">
        <v>324</v>
      </c>
      <c r="B9145" s="339" t="s">
        <v>354</v>
      </c>
      <c r="C9145" s="340" t="s">
        <v>24</v>
      </c>
      <c r="D9145" s="341">
        <v>10000</v>
      </c>
      <c r="E9145" s="506">
        <v>0</v>
      </c>
      <c r="F9145" s="499"/>
      <c r="G9145" s="341">
        <v>0</v>
      </c>
    </row>
    <row r="9146" spans="1:7" hidden="1" x14ac:dyDescent="0.25">
      <c r="A9146" s="342" t="s">
        <v>324</v>
      </c>
      <c r="B9146" s="342" t="s">
        <v>366</v>
      </c>
      <c r="C9146" s="343" t="s">
        <v>38</v>
      </c>
      <c r="D9146" s="344">
        <v>10000</v>
      </c>
      <c r="E9146" s="502">
        <v>0</v>
      </c>
      <c r="F9146" s="499"/>
      <c r="G9146" s="344">
        <v>0</v>
      </c>
    </row>
    <row r="9147" spans="1:7" hidden="1" x14ac:dyDescent="0.25">
      <c r="A9147" s="342" t="s">
        <v>324</v>
      </c>
      <c r="B9147" s="342" t="s">
        <v>401</v>
      </c>
      <c r="C9147" s="343" t="s">
        <v>104</v>
      </c>
      <c r="D9147" s="344">
        <v>10000</v>
      </c>
      <c r="E9147" s="502">
        <v>0</v>
      </c>
      <c r="F9147" s="499"/>
      <c r="G9147" s="344">
        <v>0</v>
      </c>
    </row>
    <row r="9148" spans="1:7" hidden="1" x14ac:dyDescent="0.25">
      <c r="A9148" s="345" t="s">
        <v>4340</v>
      </c>
      <c r="B9148" s="345" t="s">
        <v>296</v>
      </c>
      <c r="C9148" s="346" t="s">
        <v>104</v>
      </c>
      <c r="D9148" s="347">
        <v>10000</v>
      </c>
      <c r="E9148" s="503">
        <v>0</v>
      </c>
      <c r="F9148" s="499"/>
      <c r="G9148" s="347">
        <v>0</v>
      </c>
    </row>
    <row r="9149" spans="1:7" hidden="1" x14ac:dyDescent="0.25">
      <c r="A9149" s="336" t="s">
        <v>352</v>
      </c>
      <c r="B9149" s="336" t="s">
        <v>1056</v>
      </c>
      <c r="C9149" s="337" t="s">
        <v>1057</v>
      </c>
      <c r="D9149" s="338">
        <v>5000</v>
      </c>
      <c r="E9149" s="498">
        <v>3500</v>
      </c>
      <c r="F9149" s="499"/>
      <c r="G9149" s="338">
        <v>70</v>
      </c>
    </row>
    <row r="9150" spans="1:7" hidden="1" x14ac:dyDescent="0.25">
      <c r="A9150" s="339" t="s">
        <v>324</v>
      </c>
      <c r="B9150" s="339" t="s">
        <v>354</v>
      </c>
      <c r="C9150" s="340" t="s">
        <v>24</v>
      </c>
      <c r="D9150" s="341">
        <v>5000</v>
      </c>
      <c r="E9150" s="506">
        <v>3500</v>
      </c>
      <c r="F9150" s="499"/>
      <c r="G9150" s="341">
        <v>70</v>
      </c>
    </row>
    <row r="9151" spans="1:7" hidden="1" x14ac:dyDescent="0.25">
      <c r="A9151" s="342" t="s">
        <v>324</v>
      </c>
      <c r="B9151" s="342" t="s">
        <v>366</v>
      </c>
      <c r="C9151" s="343" t="s">
        <v>38</v>
      </c>
      <c r="D9151" s="344">
        <v>5000</v>
      </c>
      <c r="E9151" s="502">
        <v>3500</v>
      </c>
      <c r="F9151" s="499"/>
      <c r="G9151" s="344">
        <v>70</v>
      </c>
    </row>
    <row r="9152" spans="1:7" hidden="1" x14ac:dyDescent="0.25">
      <c r="A9152" s="342" t="s">
        <v>324</v>
      </c>
      <c r="B9152" s="342" t="s">
        <v>401</v>
      </c>
      <c r="C9152" s="343" t="s">
        <v>104</v>
      </c>
      <c r="D9152" s="344">
        <v>5000</v>
      </c>
      <c r="E9152" s="502">
        <v>3500</v>
      </c>
      <c r="F9152" s="499"/>
      <c r="G9152" s="344">
        <v>70</v>
      </c>
    </row>
    <row r="9153" spans="1:7" hidden="1" x14ac:dyDescent="0.25">
      <c r="A9153" s="345" t="s">
        <v>4341</v>
      </c>
      <c r="B9153" s="345" t="s">
        <v>296</v>
      </c>
      <c r="C9153" s="346" t="s">
        <v>104</v>
      </c>
      <c r="D9153" s="347">
        <v>5000</v>
      </c>
      <c r="E9153" s="503">
        <v>3500</v>
      </c>
      <c r="F9153" s="499"/>
      <c r="G9153" s="347">
        <v>70</v>
      </c>
    </row>
    <row r="9154" spans="1:7" hidden="1" x14ac:dyDescent="0.25">
      <c r="A9154" s="327" t="s">
        <v>1254</v>
      </c>
      <c r="B9154" s="327" t="s">
        <v>4342</v>
      </c>
      <c r="C9154" s="328" t="s">
        <v>126</v>
      </c>
      <c r="D9154" s="329">
        <v>225300</v>
      </c>
      <c r="E9154" s="507">
        <v>105986.28</v>
      </c>
      <c r="F9154" s="499"/>
      <c r="G9154" s="329">
        <v>47.042290279627167</v>
      </c>
    </row>
    <row r="9155" spans="1:7" hidden="1" x14ac:dyDescent="0.25">
      <c r="A9155" s="330" t="s">
        <v>349</v>
      </c>
      <c r="B9155" s="330" t="s">
        <v>377</v>
      </c>
      <c r="C9155" s="331" t="s">
        <v>378</v>
      </c>
      <c r="D9155" s="332">
        <v>164000</v>
      </c>
      <c r="E9155" s="504">
        <v>51840.76</v>
      </c>
      <c r="F9155" s="499"/>
      <c r="G9155" s="332">
        <v>31.610219512195123</v>
      </c>
    </row>
    <row r="9156" spans="1:7" hidden="1" x14ac:dyDescent="0.25">
      <c r="A9156" s="333" t="s">
        <v>349</v>
      </c>
      <c r="B9156" s="333" t="s">
        <v>271</v>
      </c>
      <c r="C9156" s="334" t="s">
        <v>3128</v>
      </c>
      <c r="D9156" s="335">
        <v>164000</v>
      </c>
      <c r="E9156" s="505">
        <v>51840.76</v>
      </c>
      <c r="F9156" s="499"/>
      <c r="G9156" s="335">
        <v>31.610219512195123</v>
      </c>
    </row>
    <row r="9157" spans="1:7" hidden="1" x14ac:dyDescent="0.25">
      <c r="A9157" s="336" t="s">
        <v>352</v>
      </c>
      <c r="B9157" s="336" t="s">
        <v>411</v>
      </c>
      <c r="C9157" s="337" t="s">
        <v>412</v>
      </c>
      <c r="D9157" s="338">
        <v>10000</v>
      </c>
      <c r="E9157" s="498">
        <v>1400</v>
      </c>
      <c r="F9157" s="499"/>
      <c r="G9157" s="338">
        <v>14</v>
      </c>
    </row>
    <row r="9158" spans="1:7" hidden="1" x14ac:dyDescent="0.25">
      <c r="A9158" s="339" t="s">
        <v>324</v>
      </c>
      <c r="B9158" s="339" t="s">
        <v>354</v>
      </c>
      <c r="C9158" s="340" t="s">
        <v>24</v>
      </c>
      <c r="D9158" s="341">
        <v>10000</v>
      </c>
      <c r="E9158" s="506">
        <v>1400</v>
      </c>
      <c r="F9158" s="499"/>
      <c r="G9158" s="341">
        <v>14</v>
      </c>
    </row>
    <row r="9159" spans="1:7" hidden="1" x14ac:dyDescent="0.25">
      <c r="A9159" s="342" t="s">
        <v>324</v>
      </c>
      <c r="B9159" s="342" t="s">
        <v>366</v>
      </c>
      <c r="C9159" s="343" t="s">
        <v>38</v>
      </c>
      <c r="D9159" s="344">
        <v>10000</v>
      </c>
      <c r="E9159" s="502">
        <v>1400</v>
      </c>
      <c r="F9159" s="499"/>
      <c r="G9159" s="344">
        <v>14</v>
      </c>
    </row>
    <row r="9160" spans="1:7" hidden="1" x14ac:dyDescent="0.25">
      <c r="A9160" s="342" t="s">
        <v>324</v>
      </c>
      <c r="B9160" s="342" t="s">
        <v>429</v>
      </c>
      <c r="C9160" s="343" t="s">
        <v>110</v>
      </c>
      <c r="D9160" s="344">
        <v>10000</v>
      </c>
      <c r="E9160" s="502">
        <v>1400</v>
      </c>
      <c r="F9160" s="499"/>
      <c r="G9160" s="344">
        <v>14</v>
      </c>
    </row>
    <row r="9161" spans="1:7" hidden="1" x14ac:dyDescent="0.25">
      <c r="A9161" s="345" t="s">
        <v>4343</v>
      </c>
      <c r="B9161" s="345" t="s">
        <v>439</v>
      </c>
      <c r="C9161" s="346" t="s">
        <v>100</v>
      </c>
      <c r="D9161" s="347">
        <v>10000</v>
      </c>
      <c r="E9161" s="503">
        <v>1400</v>
      </c>
      <c r="F9161" s="499"/>
      <c r="G9161" s="347">
        <v>14</v>
      </c>
    </row>
    <row r="9162" spans="1:7" hidden="1" x14ac:dyDescent="0.25">
      <c r="A9162" s="336" t="s">
        <v>352</v>
      </c>
      <c r="B9162" s="336" t="s">
        <v>569</v>
      </c>
      <c r="C9162" s="337" t="s">
        <v>570</v>
      </c>
      <c r="D9162" s="338">
        <v>5000</v>
      </c>
      <c r="E9162" s="498">
        <v>4068.24</v>
      </c>
      <c r="F9162" s="499"/>
      <c r="G9162" s="338">
        <v>81.364800000000002</v>
      </c>
    </row>
    <row r="9163" spans="1:7" hidden="1" x14ac:dyDescent="0.25">
      <c r="A9163" s="339" t="s">
        <v>324</v>
      </c>
      <c r="B9163" s="339" t="s">
        <v>354</v>
      </c>
      <c r="C9163" s="340" t="s">
        <v>24</v>
      </c>
      <c r="D9163" s="341">
        <v>5000</v>
      </c>
      <c r="E9163" s="506">
        <v>4068.24</v>
      </c>
      <c r="F9163" s="499"/>
      <c r="G9163" s="341">
        <v>81.364800000000002</v>
      </c>
    </row>
    <row r="9164" spans="1:7" hidden="1" x14ac:dyDescent="0.25">
      <c r="A9164" s="342" t="s">
        <v>324</v>
      </c>
      <c r="B9164" s="342" t="s">
        <v>366</v>
      </c>
      <c r="C9164" s="343" t="s">
        <v>38</v>
      </c>
      <c r="D9164" s="344">
        <v>5000</v>
      </c>
      <c r="E9164" s="502">
        <v>4068.24</v>
      </c>
      <c r="F9164" s="499"/>
      <c r="G9164" s="344">
        <v>81.364800000000002</v>
      </c>
    </row>
    <row r="9165" spans="1:7" hidden="1" x14ac:dyDescent="0.25">
      <c r="A9165" s="342" t="s">
        <v>324</v>
      </c>
      <c r="B9165" s="342" t="s">
        <v>419</v>
      </c>
      <c r="C9165" s="343" t="s">
        <v>108</v>
      </c>
      <c r="D9165" s="344">
        <v>5000</v>
      </c>
      <c r="E9165" s="502">
        <v>4068.24</v>
      </c>
      <c r="F9165" s="499"/>
      <c r="G9165" s="344">
        <v>81.364800000000002</v>
      </c>
    </row>
    <row r="9166" spans="1:7" hidden="1" x14ac:dyDescent="0.25">
      <c r="A9166" s="345" t="s">
        <v>4344</v>
      </c>
      <c r="B9166" s="345" t="s">
        <v>423</v>
      </c>
      <c r="C9166" s="346" t="s">
        <v>90</v>
      </c>
      <c r="D9166" s="347">
        <v>5000</v>
      </c>
      <c r="E9166" s="503">
        <v>4068.24</v>
      </c>
      <c r="F9166" s="499"/>
      <c r="G9166" s="347">
        <v>81.364800000000002</v>
      </c>
    </row>
    <row r="9167" spans="1:7" hidden="1" x14ac:dyDescent="0.25">
      <c r="A9167" s="336" t="s">
        <v>352</v>
      </c>
      <c r="B9167" s="336" t="s">
        <v>591</v>
      </c>
      <c r="C9167" s="337" t="s">
        <v>592</v>
      </c>
      <c r="D9167" s="338">
        <v>14000</v>
      </c>
      <c r="E9167" s="498">
        <v>0</v>
      </c>
      <c r="F9167" s="499"/>
      <c r="G9167" s="338">
        <v>0</v>
      </c>
    </row>
    <row r="9168" spans="1:7" hidden="1" x14ac:dyDescent="0.25">
      <c r="A9168" s="339" t="s">
        <v>324</v>
      </c>
      <c r="B9168" s="339" t="s">
        <v>354</v>
      </c>
      <c r="C9168" s="340" t="s">
        <v>24</v>
      </c>
      <c r="D9168" s="341">
        <v>14000</v>
      </c>
      <c r="E9168" s="506">
        <v>0</v>
      </c>
      <c r="F9168" s="499"/>
      <c r="G9168" s="341">
        <v>0</v>
      </c>
    </row>
    <row r="9169" spans="1:7" hidden="1" x14ac:dyDescent="0.25">
      <c r="A9169" s="342" t="s">
        <v>324</v>
      </c>
      <c r="B9169" s="342" t="s">
        <v>366</v>
      </c>
      <c r="C9169" s="343" t="s">
        <v>38</v>
      </c>
      <c r="D9169" s="344">
        <v>14000</v>
      </c>
      <c r="E9169" s="502">
        <v>0</v>
      </c>
      <c r="F9169" s="499"/>
      <c r="G9169" s="344">
        <v>0</v>
      </c>
    </row>
    <row r="9170" spans="1:7" hidden="1" x14ac:dyDescent="0.25">
      <c r="A9170" s="342" t="s">
        <v>324</v>
      </c>
      <c r="B9170" s="342" t="s">
        <v>401</v>
      </c>
      <c r="C9170" s="343" t="s">
        <v>104</v>
      </c>
      <c r="D9170" s="344">
        <v>14000</v>
      </c>
      <c r="E9170" s="502">
        <v>0</v>
      </c>
      <c r="F9170" s="499"/>
      <c r="G9170" s="344">
        <v>0</v>
      </c>
    </row>
    <row r="9171" spans="1:7" hidden="1" x14ac:dyDescent="0.25">
      <c r="A9171" s="345" t="s">
        <v>4345</v>
      </c>
      <c r="B9171" s="345" t="s">
        <v>310</v>
      </c>
      <c r="C9171" s="346" t="s">
        <v>163</v>
      </c>
      <c r="D9171" s="347">
        <v>4000</v>
      </c>
      <c r="E9171" s="503">
        <v>0</v>
      </c>
      <c r="F9171" s="499"/>
      <c r="G9171" s="347">
        <v>0</v>
      </c>
    </row>
    <row r="9172" spans="1:7" hidden="1" x14ac:dyDescent="0.25">
      <c r="A9172" s="345" t="s">
        <v>4346</v>
      </c>
      <c r="B9172" s="345" t="s">
        <v>296</v>
      </c>
      <c r="C9172" s="346" t="s">
        <v>104</v>
      </c>
      <c r="D9172" s="347">
        <v>10000</v>
      </c>
      <c r="E9172" s="503">
        <v>0</v>
      </c>
      <c r="F9172" s="499"/>
      <c r="G9172" s="347">
        <v>0</v>
      </c>
    </row>
    <row r="9173" spans="1:7" hidden="1" x14ac:dyDescent="0.25">
      <c r="A9173" s="336" t="s">
        <v>352</v>
      </c>
      <c r="B9173" s="336" t="s">
        <v>676</v>
      </c>
      <c r="C9173" s="337" t="s">
        <v>677</v>
      </c>
      <c r="D9173" s="338">
        <v>95000</v>
      </c>
      <c r="E9173" s="498">
        <v>33697.519999999997</v>
      </c>
      <c r="F9173" s="499"/>
      <c r="G9173" s="338">
        <v>35.471073684210523</v>
      </c>
    </row>
    <row r="9174" spans="1:7" hidden="1" x14ac:dyDescent="0.25">
      <c r="A9174" s="339" t="s">
        <v>324</v>
      </c>
      <c r="B9174" s="339" t="s">
        <v>354</v>
      </c>
      <c r="C9174" s="340" t="s">
        <v>24</v>
      </c>
      <c r="D9174" s="341">
        <v>95000</v>
      </c>
      <c r="E9174" s="506">
        <v>33697.519999999997</v>
      </c>
      <c r="F9174" s="499"/>
      <c r="G9174" s="341">
        <v>35.471073684210523</v>
      </c>
    </row>
    <row r="9175" spans="1:7" hidden="1" x14ac:dyDescent="0.25">
      <c r="A9175" s="342" t="s">
        <v>324</v>
      </c>
      <c r="B9175" s="342" t="s">
        <v>366</v>
      </c>
      <c r="C9175" s="343" t="s">
        <v>38</v>
      </c>
      <c r="D9175" s="344">
        <v>95000</v>
      </c>
      <c r="E9175" s="502">
        <v>33697.519999999997</v>
      </c>
      <c r="F9175" s="499"/>
      <c r="G9175" s="344">
        <v>35.471073684210523</v>
      </c>
    </row>
    <row r="9176" spans="1:7" hidden="1" x14ac:dyDescent="0.25">
      <c r="A9176" s="342" t="s">
        <v>324</v>
      </c>
      <c r="B9176" s="342" t="s">
        <v>401</v>
      </c>
      <c r="C9176" s="343" t="s">
        <v>104</v>
      </c>
      <c r="D9176" s="344">
        <v>95000</v>
      </c>
      <c r="E9176" s="502">
        <v>33697.519999999997</v>
      </c>
      <c r="F9176" s="499"/>
      <c r="G9176" s="344">
        <v>35.471073684210523</v>
      </c>
    </row>
    <row r="9177" spans="1:7" hidden="1" x14ac:dyDescent="0.25">
      <c r="A9177" s="345" t="s">
        <v>4347</v>
      </c>
      <c r="B9177" s="345" t="s">
        <v>296</v>
      </c>
      <c r="C9177" s="346" t="s">
        <v>104</v>
      </c>
      <c r="D9177" s="347">
        <v>95000</v>
      </c>
      <c r="E9177" s="503">
        <v>33697.519999999997</v>
      </c>
      <c r="F9177" s="499"/>
      <c r="G9177" s="347">
        <v>35.471073684210523</v>
      </c>
    </row>
    <row r="9178" spans="1:7" hidden="1" x14ac:dyDescent="0.25">
      <c r="A9178" s="336" t="s">
        <v>352</v>
      </c>
      <c r="B9178" s="336" t="s">
        <v>691</v>
      </c>
      <c r="C9178" s="337" t="s">
        <v>692</v>
      </c>
      <c r="D9178" s="338">
        <v>20000</v>
      </c>
      <c r="E9178" s="498">
        <v>12675</v>
      </c>
      <c r="F9178" s="499"/>
      <c r="G9178" s="338">
        <v>63.375</v>
      </c>
    </row>
    <row r="9179" spans="1:7" hidden="1" x14ac:dyDescent="0.25">
      <c r="A9179" s="339" t="s">
        <v>324</v>
      </c>
      <c r="B9179" s="339" t="s">
        <v>354</v>
      </c>
      <c r="C9179" s="340" t="s">
        <v>24</v>
      </c>
      <c r="D9179" s="341">
        <v>20000</v>
      </c>
      <c r="E9179" s="506">
        <v>12675</v>
      </c>
      <c r="F9179" s="499"/>
      <c r="G9179" s="341">
        <v>63.375</v>
      </c>
    </row>
    <row r="9180" spans="1:7" hidden="1" x14ac:dyDescent="0.25">
      <c r="A9180" s="342" t="s">
        <v>324</v>
      </c>
      <c r="B9180" s="342" t="s">
        <v>366</v>
      </c>
      <c r="C9180" s="343" t="s">
        <v>38</v>
      </c>
      <c r="D9180" s="344">
        <v>20000</v>
      </c>
      <c r="E9180" s="502">
        <v>12675</v>
      </c>
      <c r="F9180" s="499"/>
      <c r="G9180" s="344">
        <v>63.375</v>
      </c>
    </row>
    <row r="9181" spans="1:7" hidden="1" x14ac:dyDescent="0.25">
      <c r="A9181" s="342" t="s">
        <v>324</v>
      </c>
      <c r="B9181" s="342" t="s">
        <v>401</v>
      </c>
      <c r="C9181" s="343" t="s">
        <v>104</v>
      </c>
      <c r="D9181" s="344">
        <v>20000</v>
      </c>
      <c r="E9181" s="502">
        <v>12675</v>
      </c>
      <c r="F9181" s="499"/>
      <c r="G9181" s="344">
        <v>63.375</v>
      </c>
    </row>
    <row r="9182" spans="1:7" hidden="1" x14ac:dyDescent="0.25">
      <c r="A9182" s="345" t="s">
        <v>4348</v>
      </c>
      <c r="B9182" s="345" t="s">
        <v>296</v>
      </c>
      <c r="C9182" s="346" t="s">
        <v>104</v>
      </c>
      <c r="D9182" s="347">
        <v>20000</v>
      </c>
      <c r="E9182" s="503">
        <v>12675</v>
      </c>
      <c r="F9182" s="499"/>
      <c r="G9182" s="347">
        <v>63.375</v>
      </c>
    </row>
    <row r="9183" spans="1:7" hidden="1" x14ac:dyDescent="0.25">
      <c r="A9183" s="336" t="s">
        <v>352</v>
      </c>
      <c r="B9183" s="336" t="s">
        <v>816</v>
      </c>
      <c r="C9183" s="337" t="s">
        <v>817</v>
      </c>
      <c r="D9183" s="338">
        <v>0</v>
      </c>
      <c r="E9183" s="498">
        <v>0</v>
      </c>
      <c r="F9183" s="499"/>
      <c r="G9183" s="338">
        <v>0</v>
      </c>
    </row>
    <row r="9184" spans="1:7" hidden="1" x14ac:dyDescent="0.25">
      <c r="A9184" s="339" t="s">
        <v>324</v>
      </c>
      <c r="B9184" s="339" t="s">
        <v>354</v>
      </c>
      <c r="C9184" s="340" t="s">
        <v>24</v>
      </c>
      <c r="D9184" s="341">
        <v>0</v>
      </c>
      <c r="E9184" s="506">
        <v>0</v>
      </c>
      <c r="F9184" s="499"/>
      <c r="G9184" s="341">
        <v>0</v>
      </c>
    </row>
    <row r="9185" spans="1:7" hidden="1" x14ac:dyDescent="0.25">
      <c r="A9185" s="342" t="s">
        <v>324</v>
      </c>
      <c r="B9185" s="342" t="s">
        <v>366</v>
      </c>
      <c r="C9185" s="343" t="s">
        <v>38</v>
      </c>
      <c r="D9185" s="344">
        <v>0</v>
      </c>
      <c r="E9185" s="502">
        <v>0</v>
      </c>
      <c r="F9185" s="499"/>
      <c r="G9185" s="344">
        <v>0</v>
      </c>
    </row>
    <row r="9186" spans="1:7" hidden="1" x14ac:dyDescent="0.25">
      <c r="A9186" s="342" t="s">
        <v>324</v>
      </c>
      <c r="B9186" s="342" t="s">
        <v>429</v>
      </c>
      <c r="C9186" s="343" t="s">
        <v>110</v>
      </c>
      <c r="D9186" s="344">
        <v>0</v>
      </c>
      <c r="E9186" s="502">
        <v>0</v>
      </c>
      <c r="F9186" s="499"/>
      <c r="G9186" s="344">
        <v>0</v>
      </c>
    </row>
    <row r="9187" spans="1:7" hidden="1" x14ac:dyDescent="0.25">
      <c r="A9187" s="345" t="s">
        <v>4349</v>
      </c>
      <c r="B9187" s="345" t="s">
        <v>439</v>
      </c>
      <c r="C9187" s="346" t="s">
        <v>100</v>
      </c>
      <c r="D9187" s="347">
        <v>0</v>
      </c>
      <c r="E9187" s="503">
        <v>0</v>
      </c>
      <c r="F9187" s="499"/>
      <c r="G9187" s="347">
        <v>0</v>
      </c>
    </row>
    <row r="9188" spans="1:7" hidden="1" x14ac:dyDescent="0.25">
      <c r="A9188" s="336" t="s">
        <v>352</v>
      </c>
      <c r="B9188" s="336" t="s">
        <v>1016</v>
      </c>
      <c r="C9188" s="337" t="s">
        <v>1017</v>
      </c>
      <c r="D9188" s="338">
        <v>20000</v>
      </c>
      <c r="E9188" s="498">
        <v>0</v>
      </c>
      <c r="F9188" s="499"/>
      <c r="G9188" s="338">
        <v>0</v>
      </c>
    </row>
    <row r="9189" spans="1:7" hidden="1" x14ac:dyDescent="0.25">
      <c r="A9189" s="339" t="s">
        <v>324</v>
      </c>
      <c r="B9189" s="339" t="s">
        <v>354</v>
      </c>
      <c r="C9189" s="340" t="s">
        <v>24</v>
      </c>
      <c r="D9189" s="341">
        <v>20000</v>
      </c>
      <c r="E9189" s="506">
        <v>0</v>
      </c>
      <c r="F9189" s="499"/>
      <c r="G9189" s="341">
        <v>0</v>
      </c>
    </row>
    <row r="9190" spans="1:7" hidden="1" x14ac:dyDescent="0.25">
      <c r="A9190" s="342" t="s">
        <v>324</v>
      </c>
      <c r="B9190" s="342" t="s">
        <v>366</v>
      </c>
      <c r="C9190" s="343" t="s">
        <v>38</v>
      </c>
      <c r="D9190" s="344">
        <v>20000</v>
      </c>
      <c r="E9190" s="502">
        <v>0</v>
      </c>
      <c r="F9190" s="499"/>
      <c r="G9190" s="344">
        <v>0</v>
      </c>
    </row>
    <row r="9191" spans="1:7" hidden="1" x14ac:dyDescent="0.25">
      <c r="A9191" s="342" t="s">
        <v>324</v>
      </c>
      <c r="B9191" s="342" t="s">
        <v>401</v>
      </c>
      <c r="C9191" s="343" t="s">
        <v>104</v>
      </c>
      <c r="D9191" s="344">
        <v>20000</v>
      </c>
      <c r="E9191" s="502">
        <v>0</v>
      </c>
      <c r="F9191" s="499"/>
      <c r="G9191" s="344">
        <v>0</v>
      </c>
    </row>
    <row r="9192" spans="1:7" hidden="1" x14ac:dyDescent="0.25">
      <c r="A9192" s="345" t="s">
        <v>4350</v>
      </c>
      <c r="B9192" s="345" t="s">
        <v>296</v>
      </c>
      <c r="C9192" s="346" t="s">
        <v>104</v>
      </c>
      <c r="D9192" s="347">
        <v>20000</v>
      </c>
      <c r="E9192" s="503">
        <v>0</v>
      </c>
      <c r="F9192" s="499"/>
      <c r="G9192" s="347">
        <v>0</v>
      </c>
    </row>
    <row r="9193" spans="1:7" hidden="1" x14ac:dyDescent="0.25">
      <c r="A9193" s="330" t="s">
        <v>349</v>
      </c>
      <c r="B9193" s="330" t="s">
        <v>385</v>
      </c>
      <c r="C9193" s="331" t="s">
        <v>386</v>
      </c>
      <c r="D9193" s="332">
        <v>51300</v>
      </c>
      <c r="E9193" s="504">
        <v>54145.52</v>
      </c>
      <c r="F9193" s="499"/>
      <c r="G9193" s="332">
        <v>105.54682261208578</v>
      </c>
    </row>
    <row r="9194" spans="1:7" hidden="1" x14ac:dyDescent="0.25">
      <c r="A9194" s="333" t="s">
        <v>349</v>
      </c>
      <c r="B9194" s="333" t="s">
        <v>65</v>
      </c>
      <c r="C9194" s="334" t="s">
        <v>3270</v>
      </c>
      <c r="D9194" s="335">
        <v>51300</v>
      </c>
      <c r="E9194" s="505">
        <v>54145.52</v>
      </c>
      <c r="F9194" s="499"/>
      <c r="G9194" s="335">
        <v>105.54682261208578</v>
      </c>
    </row>
    <row r="9195" spans="1:7" hidden="1" x14ac:dyDescent="0.25">
      <c r="A9195" s="336" t="s">
        <v>352</v>
      </c>
      <c r="B9195" s="336" t="s">
        <v>411</v>
      </c>
      <c r="C9195" s="337" t="s">
        <v>412</v>
      </c>
      <c r="D9195" s="338">
        <v>3000</v>
      </c>
      <c r="E9195" s="498">
        <v>10091.9</v>
      </c>
      <c r="F9195" s="499"/>
      <c r="G9195" s="338">
        <v>336.39666666666665</v>
      </c>
    </row>
    <row r="9196" spans="1:7" hidden="1" x14ac:dyDescent="0.25">
      <c r="A9196" s="339" t="s">
        <v>324</v>
      </c>
      <c r="B9196" s="339" t="s">
        <v>354</v>
      </c>
      <c r="C9196" s="340" t="s">
        <v>24</v>
      </c>
      <c r="D9196" s="341">
        <v>3000</v>
      </c>
      <c r="E9196" s="506">
        <v>10091.9</v>
      </c>
      <c r="F9196" s="499"/>
      <c r="G9196" s="341">
        <v>336.39666666666665</v>
      </c>
    </row>
    <row r="9197" spans="1:7" hidden="1" x14ac:dyDescent="0.25">
      <c r="A9197" s="342" t="s">
        <v>324</v>
      </c>
      <c r="B9197" s="342" t="s">
        <v>366</v>
      </c>
      <c r="C9197" s="343" t="s">
        <v>38</v>
      </c>
      <c r="D9197" s="344">
        <v>3000</v>
      </c>
      <c r="E9197" s="502">
        <v>10091.9</v>
      </c>
      <c r="F9197" s="499"/>
      <c r="G9197" s="344">
        <v>336.39666666666665</v>
      </c>
    </row>
    <row r="9198" spans="1:7" hidden="1" x14ac:dyDescent="0.25">
      <c r="A9198" s="342" t="s">
        <v>324</v>
      </c>
      <c r="B9198" s="342" t="s">
        <v>429</v>
      </c>
      <c r="C9198" s="343" t="s">
        <v>110</v>
      </c>
      <c r="D9198" s="344">
        <v>3000</v>
      </c>
      <c r="E9198" s="502">
        <v>10091.9</v>
      </c>
      <c r="F9198" s="499"/>
      <c r="G9198" s="344">
        <v>336.39666666666665</v>
      </c>
    </row>
    <row r="9199" spans="1:7" hidden="1" x14ac:dyDescent="0.25">
      <c r="A9199" s="345" t="s">
        <v>4351</v>
      </c>
      <c r="B9199" s="345" t="s">
        <v>439</v>
      </c>
      <c r="C9199" s="346" t="s">
        <v>100</v>
      </c>
      <c r="D9199" s="347">
        <v>3000</v>
      </c>
      <c r="E9199" s="503">
        <v>10091.9</v>
      </c>
      <c r="F9199" s="499"/>
      <c r="G9199" s="347">
        <v>336.39666666666665</v>
      </c>
    </row>
    <row r="9200" spans="1:7" hidden="1" x14ac:dyDescent="0.25">
      <c r="A9200" s="336" t="s">
        <v>352</v>
      </c>
      <c r="B9200" s="336" t="s">
        <v>591</v>
      </c>
      <c r="C9200" s="337" t="s">
        <v>592</v>
      </c>
      <c r="D9200" s="338">
        <v>0</v>
      </c>
      <c r="E9200" s="498">
        <v>3420</v>
      </c>
      <c r="F9200" s="499"/>
      <c r="G9200" s="338">
        <v>0</v>
      </c>
    </row>
    <row r="9201" spans="1:7" hidden="1" x14ac:dyDescent="0.25">
      <c r="A9201" s="339" t="s">
        <v>324</v>
      </c>
      <c r="B9201" s="339" t="s">
        <v>354</v>
      </c>
      <c r="C9201" s="340" t="s">
        <v>24</v>
      </c>
      <c r="D9201" s="341">
        <v>0</v>
      </c>
      <c r="E9201" s="506">
        <v>3420</v>
      </c>
      <c r="F9201" s="499"/>
      <c r="G9201" s="341">
        <v>0</v>
      </c>
    </row>
    <row r="9202" spans="1:7" hidden="1" x14ac:dyDescent="0.25">
      <c r="A9202" s="342" t="s">
        <v>324</v>
      </c>
      <c r="B9202" s="342" t="s">
        <v>366</v>
      </c>
      <c r="C9202" s="343" t="s">
        <v>38</v>
      </c>
      <c r="D9202" s="344">
        <v>0</v>
      </c>
      <c r="E9202" s="502">
        <v>3420</v>
      </c>
      <c r="F9202" s="499"/>
      <c r="G9202" s="344">
        <v>0</v>
      </c>
    </row>
    <row r="9203" spans="1:7" hidden="1" x14ac:dyDescent="0.25">
      <c r="A9203" s="342" t="s">
        <v>324</v>
      </c>
      <c r="B9203" s="342" t="s">
        <v>401</v>
      </c>
      <c r="C9203" s="343" t="s">
        <v>104</v>
      </c>
      <c r="D9203" s="344">
        <v>0</v>
      </c>
      <c r="E9203" s="502">
        <v>3420</v>
      </c>
      <c r="F9203" s="499"/>
      <c r="G9203" s="344">
        <v>0</v>
      </c>
    </row>
    <row r="9204" spans="1:7" hidden="1" x14ac:dyDescent="0.25">
      <c r="A9204" s="345" t="s">
        <v>4352</v>
      </c>
      <c r="B9204" s="345" t="s">
        <v>310</v>
      </c>
      <c r="C9204" s="346" t="s">
        <v>163</v>
      </c>
      <c r="D9204" s="347">
        <v>0</v>
      </c>
      <c r="E9204" s="503">
        <v>3420</v>
      </c>
      <c r="F9204" s="499"/>
      <c r="G9204" s="347">
        <v>0</v>
      </c>
    </row>
    <row r="9205" spans="1:7" hidden="1" x14ac:dyDescent="0.25">
      <c r="A9205" s="336" t="s">
        <v>352</v>
      </c>
      <c r="B9205" s="336" t="s">
        <v>657</v>
      </c>
      <c r="C9205" s="337" t="s">
        <v>658</v>
      </c>
      <c r="D9205" s="338">
        <v>0</v>
      </c>
      <c r="E9205" s="498">
        <v>0</v>
      </c>
      <c r="F9205" s="499"/>
      <c r="G9205" s="338">
        <v>0</v>
      </c>
    </row>
    <row r="9206" spans="1:7" hidden="1" x14ac:dyDescent="0.25">
      <c r="A9206" s="339" t="s">
        <v>324</v>
      </c>
      <c r="B9206" s="339" t="s">
        <v>354</v>
      </c>
      <c r="C9206" s="340" t="s">
        <v>24</v>
      </c>
      <c r="D9206" s="341">
        <v>0</v>
      </c>
      <c r="E9206" s="506">
        <v>0</v>
      </c>
      <c r="F9206" s="499"/>
      <c r="G9206" s="341">
        <v>0</v>
      </c>
    </row>
    <row r="9207" spans="1:7" hidden="1" x14ac:dyDescent="0.25">
      <c r="A9207" s="342" t="s">
        <v>324</v>
      </c>
      <c r="B9207" s="342" t="s">
        <v>366</v>
      </c>
      <c r="C9207" s="343" t="s">
        <v>38</v>
      </c>
      <c r="D9207" s="344">
        <v>0</v>
      </c>
      <c r="E9207" s="502">
        <v>0</v>
      </c>
      <c r="F9207" s="499"/>
      <c r="G9207" s="344">
        <v>0</v>
      </c>
    </row>
    <row r="9208" spans="1:7" hidden="1" x14ac:dyDescent="0.25">
      <c r="A9208" s="342" t="s">
        <v>324</v>
      </c>
      <c r="B9208" s="342" t="s">
        <v>401</v>
      </c>
      <c r="C9208" s="343" t="s">
        <v>104</v>
      </c>
      <c r="D9208" s="344">
        <v>0</v>
      </c>
      <c r="E9208" s="502">
        <v>0</v>
      </c>
      <c r="F9208" s="499"/>
      <c r="G9208" s="344">
        <v>0</v>
      </c>
    </row>
    <row r="9209" spans="1:7" hidden="1" x14ac:dyDescent="0.25">
      <c r="A9209" s="345" t="s">
        <v>4353</v>
      </c>
      <c r="B9209" s="345" t="s">
        <v>296</v>
      </c>
      <c r="C9209" s="346" t="s">
        <v>104</v>
      </c>
      <c r="D9209" s="347">
        <v>0</v>
      </c>
      <c r="E9209" s="503">
        <v>0</v>
      </c>
      <c r="F9209" s="499"/>
      <c r="G9209" s="347">
        <v>0</v>
      </c>
    </row>
    <row r="9210" spans="1:7" hidden="1" x14ac:dyDescent="0.25">
      <c r="A9210" s="336" t="s">
        <v>352</v>
      </c>
      <c r="B9210" s="336" t="s">
        <v>676</v>
      </c>
      <c r="C9210" s="337" t="s">
        <v>677</v>
      </c>
      <c r="D9210" s="338">
        <v>10000</v>
      </c>
      <c r="E9210" s="498">
        <v>0</v>
      </c>
      <c r="F9210" s="499"/>
      <c r="G9210" s="338">
        <v>0</v>
      </c>
    </row>
    <row r="9211" spans="1:7" hidden="1" x14ac:dyDescent="0.25">
      <c r="A9211" s="339" t="s">
        <v>324</v>
      </c>
      <c r="B9211" s="339" t="s">
        <v>354</v>
      </c>
      <c r="C9211" s="340" t="s">
        <v>24</v>
      </c>
      <c r="D9211" s="341">
        <v>10000</v>
      </c>
      <c r="E9211" s="506">
        <v>0</v>
      </c>
      <c r="F9211" s="499"/>
      <c r="G9211" s="341">
        <v>0</v>
      </c>
    </row>
    <row r="9212" spans="1:7" hidden="1" x14ac:dyDescent="0.25">
      <c r="A9212" s="342" t="s">
        <v>324</v>
      </c>
      <c r="B9212" s="342" t="s">
        <v>366</v>
      </c>
      <c r="C9212" s="343" t="s">
        <v>38</v>
      </c>
      <c r="D9212" s="344">
        <v>10000</v>
      </c>
      <c r="E9212" s="502">
        <v>0</v>
      </c>
      <c r="F9212" s="499"/>
      <c r="G9212" s="344">
        <v>0</v>
      </c>
    </row>
    <row r="9213" spans="1:7" hidden="1" x14ac:dyDescent="0.25">
      <c r="A9213" s="342" t="s">
        <v>324</v>
      </c>
      <c r="B9213" s="342" t="s">
        <v>401</v>
      </c>
      <c r="C9213" s="343" t="s">
        <v>104</v>
      </c>
      <c r="D9213" s="344">
        <v>10000</v>
      </c>
      <c r="E9213" s="502">
        <v>0</v>
      </c>
      <c r="F9213" s="499"/>
      <c r="G9213" s="344">
        <v>0</v>
      </c>
    </row>
    <row r="9214" spans="1:7" hidden="1" x14ac:dyDescent="0.25">
      <c r="A9214" s="345" t="s">
        <v>4354</v>
      </c>
      <c r="B9214" s="345" t="s">
        <v>296</v>
      </c>
      <c r="C9214" s="346" t="s">
        <v>104</v>
      </c>
      <c r="D9214" s="347">
        <v>10000</v>
      </c>
      <c r="E9214" s="503">
        <v>0</v>
      </c>
      <c r="F9214" s="499"/>
      <c r="G9214" s="347">
        <v>0</v>
      </c>
    </row>
    <row r="9215" spans="1:7" hidden="1" x14ac:dyDescent="0.25">
      <c r="A9215" s="336" t="s">
        <v>352</v>
      </c>
      <c r="B9215" s="336" t="s">
        <v>710</v>
      </c>
      <c r="C9215" s="337" t="s">
        <v>711</v>
      </c>
      <c r="D9215" s="338">
        <v>10000</v>
      </c>
      <c r="E9215" s="498">
        <v>9226.85</v>
      </c>
      <c r="F9215" s="499"/>
      <c r="G9215" s="338">
        <v>92.268500000000003</v>
      </c>
    </row>
    <row r="9216" spans="1:7" hidden="1" x14ac:dyDescent="0.25">
      <c r="A9216" s="339" t="s">
        <v>324</v>
      </c>
      <c r="B9216" s="339" t="s">
        <v>354</v>
      </c>
      <c r="C9216" s="340" t="s">
        <v>24</v>
      </c>
      <c r="D9216" s="341">
        <v>10000</v>
      </c>
      <c r="E9216" s="506">
        <v>9226.85</v>
      </c>
      <c r="F9216" s="499"/>
      <c r="G9216" s="341">
        <v>92.268500000000003</v>
      </c>
    </row>
    <row r="9217" spans="1:7" hidden="1" x14ac:dyDescent="0.25">
      <c r="A9217" s="342" t="s">
        <v>324</v>
      </c>
      <c r="B9217" s="342" t="s">
        <v>366</v>
      </c>
      <c r="C9217" s="343" t="s">
        <v>38</v>
      </c>
      <c r="D9217" s="344">
        <v>10000</v>
      </c>
      <c r="E9217" s="502">
        <v>9226.85</v>
      </c>
      <c r="F9217" s="499"/>
      <c r="G9217" s="344">
        <v>92.268500000000003</v>
      </c>
    </row>
    <row r="9218" spans="1:7" hidden="1" x14ac:dyDescent="0.25">
      <c r="A9218" s="342" t="s">
        <v>324</v>
      </c>
      <c r="B9218" s="342" t="s">
        <v>419</v>
      </c>
      <c r="C9218" s="343" t="s">
        <v>108</v>
      </c>
      <c r="D9218" s="344">
        <v>10000</v>
      </c>
      <c r="E9218" s="502">
        <v>9226.85</v>
      </c>
      <c r="F9218" s="499"/>
      <c r="G9218" s="344">
        <v>92.268500000000003</v>
      </c>
    </row>
    <row r="9219" spans="1:7" hidden="1" x14ac:dyDescent="0.25">
      <c r="A9219" s="345" t="s">
        <v>4355</v>
      </c>
      <c r="B9219" s="345" t="s">
        <v>316</v>
      </c>
      <c r="C9219" s="346" t="s">
        <v>421</v>
      </c>
      <c r="D9219" s="347">
        <v>10000</v>
      </c>
      <c r="E9219" s="503">
        <v>9226.85</v>
      </c>
      <c r="F9219" s="499"/>
      <c r="G9219" s="347">
        <v>92.268500000000003</v>
      </c>
    </row>
    <row r="9220" spans="1:7" hidden="1" x14ac:dyDescent="0.25">
      <c r="A9220" s="336" t="s">
        <v>352</v>
      </c>
      <c r="B9220" s="336" t="s">
        <v>918</v>
      </c>
      <c r="C9220" s="337" t="s">
        <v>919</v>
      </c>
      <c r="D9220" s="338">
        <v>28300</v>
      </c>
      <c r="E9220" s="498">
        <v>31406.77</v>
      </c>
      <c r="F9220" s="499"/>
      <c r="G9220" s="338">
        <v>110.97798586572438</v>
      </c>
    </row>
    <row r="9221" spans="1:7" hidden="1" x14ac:dyDescent="0.25">
      <c r="A9221" s="339" t="s">
        <v>324</v>
      </c>
      <c r="B9221" s="339" t="s">
        <v>354</v>
      </c>
      <c r="C9221" s="340" t="s">
        <v>24</v>
      </c>
      <c r="D9221" s="341">
        <v>28300</v>
      </c>
      <c r="E9221" s="506">
        <v>31406.77</v>
      </c>
      <c r="F9221" s="499"/>
      <c r="G9221" s="341">
        <v>110.97798586572438</v>
      </c>
    </row>
    <row r="9222" spans="1:7" hidden="1" x14ac:dyDescent="0.25">
      <c r="A9222" s="342" t="s">
        <v>324</v>
      </c>
      <c r="B9222" s="342" t="s">
        <v>366</v>
      </c>
      <c r="C9222" s="343" t="s">
        <v>38</v>
      </c>
      <c r="D9222" s="344">
        <v>28300</v>
      </c>
      <c r="E9222" s="502">
        <v>31406.77</v>
      </c>
      <c r="F9222" s="499"/>
      <c r="G9222" s="344">
        <v>110.97798586572438</v>
      </c>
    </row>
    <row r="9223" spans="1:7" hidden="1" x14ac:dyDescent="0.25">
      <c r="A9223" s="342" t="s">
        <v>324</v>
      </c>
      <c r="B9223" s="342" t="s">
        <v>429</v>
      </c>
      <c r="C9223" s="343" t="s">
        <v>110</v>
      </c>
      <c r="D9223" s="344">
        <v>28300</v>
      </c>
      <c r="E9223" s="502">
        <v>31406.77</v>
      </c>
      <c r="F9223" s="499"/>
      <c r="G9223" s="344">
        <v>110.97798586572438</v>
      </c>
    </row>
    <row r="9224" spans="1:7" hidden="1" x14ac:dyDescent="0.25">
      <c r="A9224" s="345" t="s">
        <v>4356</v>
      </c>
      <c r="B9224" s="345" t="s">
        <v>431</v>
      </c>
      <c r="C9224" s="346" t="s">
        <v>160</v>
      </c>
      <c r="D9224" s="347">
        <v>28300</v>
      </c>
      <c r="E9224" s="503">
        <v>31406.77</v>
      </c>
      <c r="F9224" s="499"/>
      <c r="G9224" s="347">
        <v>110.97798586572438</v>
      </c>
    </row>
    <row r="9225" spans="1:7" hidden="1" x14ac:dyDescent="0.25">
      <c r="A9225" s="330" t="s">
        <v>349</v>
      </c>
      <c r="B9225" s="330" t="s">
        <v>272</v>
      </c>
      <c r="C9225" s="331" t="s">
        <v>3454</v>
      </c>
      <c r="D9225" s="332">
        <v>10000</v>
      </c>
      <c r="E9225" s="504">
        <v>0</v>
      </c>
      <c r="F9225" s="499"/>
      <c r="G9225" s="332">
        <v>0</v>
      </c>
    </row>
    <row r="9226" spans="1:7" hidden="1" x14ac:dyDescent="0.25">
      <c r="A9226" s="333" t="s">
        <v>349</v>
      </c>
      <c r="B9226" s="333" t="s">
        <v>3455</v>
      </c>
      <c r="C9226" s="334" t="s">
        <v>3456</v>
      </c>
      <c r="D9226" s="335">
        <v>10000</v>
      </c>
      <c r="E9226" s="505">
        <v>0</v>
      </c>
      <c r="F9226" s="499"/>
      <c r="G9226" s="335">
        <v>0</v>
      </c>
    </row>
    <row r="9227" spans="1:7" hidden="1" x14ac:dyDescent="0.25">
      <c r="A9227" s="336" t="s">
        <v>352</v>
      </c>
      <c r="B9227" s="336" t="s">
        <v>676</v>
      </c>
      <c r="C9227" s="337" t="s">
        <v>677</v>
      </c>
      <c r="D9227" s="338">
        <v>10000</v>
      </c>
      <c r="E9227" s="498">
        <v>0</v>
      </c>
      <c r="F9227" s="499"/>
      <c r="G9227" s="338">
        <v>0</v>
      </c>
    </row>
    <row r="9228" spans="1:7" hidden="1" x14ac:dyDescent="0.25">
      <c r="A9228" s="339" t="s">
        <v>324</v>
      </c>
      <c r="B9228" s="339" t="s">
        <v>354</v>
      </c>
      <c r="C9228" s="340" t="s">
        <v>24</v>
      </c>
      <c r="D9228" s="341">
        <v>10000</v>
      </c>
      <c r="E9228" s="506">
        <v>0</v>
      </c>
      <c r="F9228" s="499"/>
      <c r="G9228" s="341">
        <v>0</v>
      </c>
    </row>
    <row r="9229" spans="1:7" hidden="1" x14ac:dyDescent="0.25">
      <c r="A9229" s="342" t="s">
        <v>324</v>
      </c>
      <c r="B9229" s="342" t="s">
        <v>366</v>
      </c>
      <c r="C9229" s="343" t="s">
        <v>38</v>
      </c>
      <c r="D9229" s="344">
        <v>10000</v>
      </c>
      <c r="E9229" s="502">
        <v>0</v>
      </c>
      <c r="F9229" s="499"/>
      <c r="G9229" s="344">
        <v>0</v>
      </c>
    </row>
    <row r="9230" spans="1:7" hidden="1" x14ac:dyDescent="0.25">
      <c r="A9230" s="342" t="s">
        <v>324</v>
      </c>
      <c r="B9230" s="342" t="s">
        <v>401</v>
      </c>
      <c r="C9230" s="343" t="s">
        <v>104</v>
      </c>
      <c r="D9230" s="344">
        <v>10000</v>
      </c>
      <c r="E9230" s="502">
        <v>0</v>
      </c>
      <c r="F9230" s="499"/>
      <c r="G9230" s="344">
        <v>0</v>
      </c>
    </row>
    <row r="9231" spans="1:7" hidden="1" x14ac:dyDescent="0.25">
      <c r="A9231" s="345" t="s">
        <v>4357</v>
      </c>
      <c r="B9231" s="345" t="s">
        <v>296</v>
      </c>
      <c r="C9231" s="346" t="s">
        <v>104</v>
      </c>
      <c r="D9231" s="347">
        <v>10000</v>
      </c>
      <c r="E9231" s="503">
        <v>0</v>
      </c>
      <c r="F9231" s="499"/>
      <c r="G9231" s="347">
        <v>0</v>
      </c>
    </row>
    <row r="9232" spans="1:7" hidden="1" x14ac:dyDescent="0.25">
      <c r="A9232" s="327" t="s">
        <v>1254</v>
      </c>
      <c r="B9232" s="327" t="s">
        <v>4358</v>
      </c>
      <c r="C9232" s="328" t="s">
        <v>205</v>
      </c>
      <c r="D9232" s="329">
        <v>16000</v>
      </c>
      <c r="E9232" s="507">
        <v>0</v>
      </c>
      <c r="F9232" s="499"/>
      <c r="G9232" s="329">
        <v>0</v>
      </c>
    </row>
    <row r="9233" spans="1:7" hidden="1" x14ac:dyDescent="0.25">
      <c r="A9233" s="330" t="s">
        <v>349</v>
      </c>
      <c r="B9233" s="330" t="s">
        <v>2770</v>
      </c>
      <c r="C9233" s="331" t="s">
        <v>2771</v>
      </c>
      <c r="D9233" s="332">
        <v>1000</v>
      </c>
      <c r="E9233" s="504">
        <v>0</v>
      </c>
      <c r="F9233" s="499"/>
      <c r="G9233" s="332">
        <v>0</v>
      </c>
    </row>
    <row r="9234" spans="1:7" hidden="1" x14ac:dyDescent="0.25">
      <c r="A9234" s="333" t="s">
        <v>349</v>
      </c>
      <c r="B9234" s="333" t="s">
        <v>63</v>
      </c>
      <c r="C9234" s="334" t="s">
        <v>2776</v>
      </c>
      <c r="D9234" s="335">
        <v>1000</v>
      </c>
      <c r="E9234" s="505">
        <v>0</v>
      </c>
      <c r="F9234" s="499"/>
      <c r="G9234" s="335">
        <v>0</v>
      </c>
    </row>
    <row r="9235" spans="1:7" hidden="1" x14ac:dyDescent="0.25">
      <c r="A9235" s="336" t="s">
        <v>352</v>
      </c>
      <c r="B9235" s="336" t="s">
        <v>452</v>
      </c>
      <c r="C9235" s="337" t="s">
        <v>453</v>
      </c>
      <c r="D9235" s="338">
        <v>1000</v>
      </c>
      <c r="E9235" s="498">
        <v>0</v>
      </c>
      <c r="F9235" s="499"/>
      <c r="G9235" s="338">
        <v>0</v>
      </c>
    </row>
    <row r="9236" spans="1:7" hidden="1" x14ac:dyDescent="0.25">
      <c r="A9236" s="339" t="s">
        <v>324</v>
      </c>
      <c r="B9236" s="339" t="s">
        <v>354</v>
      </c>
      <c r="C9236" s="340" t="s">
        <v>24</v>
      </c>
      <c r="D9236" s="341">
        <v>1000</v>
      </c>
      <c r="E9236" s="506">
        <v>0</v>
      </c>
      <c r="F9236" s="499"/>
      <c r="G9236" s="341">
        <v>0</v>
      </c>
    </row>
    <row r="9237" spans="1:7" hidden="1" x14ac:dyDescent="0.25">
      <c r="A9237" s="342" t="s">
        <v>324</v>
      </c>
      <c r="B9237" s="342" t="s">
        <v>366</v>
      </c>
      <c r="C9237" s="343" t="s">
        <v>38</v>
      </c>
      <c r="D9237" s="344">
        <v>1000</v>
      </c>
      <c r="E9237" s="502">
        <v>0</v>
      </c>
      <c r="F9237" s="499"/>
      <c r="G9237" s="344">
        <v>0</v>
      </c>
    </row>
    <row r="9238" spans="1:7" hidden="1" x14ac:dyDescent="0.25">
      <c r="A9238" s="342" t="s">
        <v>324</v>
      </c>
      <c r="B9238" s="342" t="s">
        <v>372</v>
      </c>
      <c r="C9238" s="343" t="s">
        <v>373</v>
      </c>
      <c r="D9238" s="344">
        <v>1000</v>
      </c>
      <c r="E9238" s="502">
        <v>0</v>
      </c>
      <c r="F9238" s="499"/>
      <c r="G9238" s="344">
        <v>0</v>
      </c>
    </row>
    <row r="9239" spans="1:7" hidden="1" x14ac:dyDescent="0.25">
      <c r="A9239" s="345" t="s">
        <v>4359</v>
      </c>
      <c r="B9239" s="345" t="s">
        <v>375</v>
      </c>
      <c r="C9239" s="346" t="s">
        <v>373</v>
      </c>
      <c r="D9239" s="347">
        <v>1000</v>
      </c>
      <c r="E9239" s="503">
        <v>0</v>
      </c>
      <c r="F9239" s="499"/>
      <c r="G9239" s="347">
        <v>0</v>
      </c>
    </row>
    <row r="9240" spans="1:7" hidden="1" x14ac:dyDescent="0.25">
      <c r="A9240" s="336" t="s">
        <v>352</v>
      </c>
      <c r="B9240" s="336" t="s">
        <v>634</v>
      </c>
      <c r="C9240" s="337" t="s">
        <v>635</v>
      </c>
      <c r="D9240" s="338">
        <v>0</v>
      </c>
      <c r="E9240" s="498">
        <v>0</v>
      </c>
      <c r="F9240" s="499"/>
      <c r="G9240" s="338">
        <v>0</v>
      </c>
    </row>
    <row r="9241" spans="1:7" hidden="1" x14ac:dyDescent="0.25">
      <c r="A9241" s="339" t="s">
        <v>324</v>
      </c>
      <c r="B9241" s="339" t="s">
        <v>354</v>
      </c>
      <c r="C9241" s="340" t="s">
        <v>24</v>
      </c>
      <c r="D9241" s="341">
        <v>0</v>
      </c>
      <c r="E9241" s="506">
        <v>0</v>
      </c>
      <c r="F9241" s="499"/>
      <c r="G9241" s="341">
        <v>0</v>
      </c>
    </row>
    <row r="9242" spans="1:7" hidden="1" x14ac:dyDescent="0.25">
      <c r="A9242" s="342" t="s">
        <v>324</v>
      </c>
      <c r="B9242" s="342" t="s">
        <v>355</v>
      </c>
      <c r="C9242" s="343" t="s">
        <v>25</v>
      </c>
      <c r="D9242" s="344">
        <v>0</v>
      </c>
      <c r="E9242" s="502">
        <v>0</v>
      </c>
      <c r="F9242" s="499"/>
      <c r="G9242" s="344">
        <v>0</v>
      </c>
    </row>
    <row r="9243" spans="1:7" hidden="1" x14ac:dyDescent="0.25">
      <c r="A9243" s="342" t="s">
        <v>324</v>
      </c>
      <c r="B9243" s="342" t="s">
        <v>363</v>
      </c>
      <c r="C9243" s="343" t="s">
        <v>136</v>
      </c>
      <c r="D9243" s="344">
        <v>0</v>
      </c>
      <c r="E9243" s="502">
        <v>0</v>
      </c>
      <c r="F9243" s="499"/>
      <c r="G9243" s="344">
        <v>0</v>
      </c>
    </row>
    <row r="9244" spans="1:7" hidden="1" x14ac:dyDescent="0.25">
      <c r="A9244" s="345" t="s">
        <v>4360</v>
      </c>
      <c r="B9244" s="345" t="s">
        <v>299</v>
      </c>
      <c r="C9244" s="346" t="s">
        <v>365</v>
      </c>
      <c r="D9244" s="347">
        <v>0</v>
      </c>
      <c r="E9244" s="503">
        <v>0</v>
      </c>
      <c r="F9244" s="499"/>
      <c r="G9244" s="347">
        <v>0</v>
      </c>
    </row>
    <row r="9245" spans="1:7" hidden="1" x14ac:dyDescent="0.25">
      <c r="A9245" s="342" t="s">
        <v>324</v>
      </c>
      <c r="B9245" s="342" t="s">
        <v>366</v>
      </c>
      <c r="C9245" s="343" t="s">
        <v>38</v>
      </c>
      <c r="D9245" s="344">
        <v>0</v>
      </c>
      <c r="E9245" s="502">
        <v>0</v>
      </c>
      <c r="F9245" s="499"/>
      <c r="G9245" s="344">
        <v>0</v>
      </c>
    </row>
    <row r="9246" spans="1:7" hidden="1" x14ac:dyDescent="0.25">
      <c r="A9246" s="342" t="s">
        <v>324</v>
      </c>
      <c r="B9246" s="342" t="s">
        <v>372</v>
      </c>
      <c r="C9246" s="343" t="s">
        <v>373</v>
      </c>
      <c r="D9246" s="344">
        <v>0</v>
      </c>
      <c r="E9246" s="502">
        <v>0</v>
      </c>
      <c r="F9246" s="499"/>
      <c r="G9246" s="344">
        <v>0</v>
      </c>
    </row>
    <row r="9247" spans="1:7" hidden="1" x14ac:dyDescent="0.25">
      <c r="A9247" s="345" t="s">
        <v>4361</v>
      </c>
      <c r="B9247" s="345" t="s">
        <v>375</v>
      </c>
      <c r="C9247" s="346" t="s">
        <v>373</v>
      </c>
      <c r="D9247" s="347">
        <v>0</v>
      </c>
      <c r="E9247" s="503">
        <v>0</v>
      </c>
      <c r="F9247" s="499"/>
      <c r="G9247" s="347">
        <v>0</v>
      </c>
    </row>
    <row r="9248" spans="1:7" hidden="1" x14ac:dyDescent="0.25">
      <c r="A9248" s="330" t="s">
        <v>349</v>
      </c>
      <c r="B9248" s="330" t="s">
        <v>385</v>
      </c>
      <c r="C9248" s="331" t="s">
        <v>386</v>
      </c>
      <c r="D9248" s="332">
        <v>15000</v>
      </c>
      <c r="E9248" s="504">
        <v>0</v>
      </c>
      <c r="F9248" s="499"/>
      <c r="G9248" s="332">
        <v>0</v>
      </c>
    </row>
    <row r="9249" spans="1:7" hidden="1" x14ac:dyDescent="0.25">
      <c r="A9249" s="333" t="s">
        <v>349</v>
      </c>
      <c r="B9249" s="333" t="s">
        <v>65</v>
      </c>
      <c r="C9249" s="334" t="s">
        <v>3270</v>
      </c>
      <c r="D9249" s="335">
        <v>15000</v>
      </c>
      <c r="E9249" s="505">
        <v>0</v>
      </c>
      <c r="F9249" s="499"/>
      <c r="G9249" s="335">
        <v>0</v>
      </c>
    </row>
    <row r="9250" spans="1:7" hidden="1" x14ac:dyDescent="0.25">
      <c r="A9250" s="336" t="s">
        <v>352</v>
      </c>
      <c r="B9250" s="336" t="s">
        <v>452</v>
      </c>
      <c r="C9250" s="337" t="s">
        <v>453</v>
      </c>
      <c r="D9250" s="338">
        <v>10000</v>
      </c>
      <c r="E9250" s="498">
        <v>0</v>
      </c>
      <c r="F9250" s="499"/>
      <c r="G9250" s="338">
        <v>0</v>
      </c>
    </row>
    <row r="9251" spans="1:7" hidden="1" x14ac:dyDescent="0.25">
      <c r="A9251" s="339" t="s">
        <v>324</v>
      </c>
      <c r="B9251" s="339" t="s">
        <v>354</v>
      </c>
      <c r="C9251" s="340" t="s">
        <v>24</v>
      </c>
      <c r="D9251" s="341">
        <v>10000</v>
      </c>
      <c r="E9251" s="506">
        <v>0</v>
      </c>
      <c r="F9251" s="499"/>
      <c r="G9251" s="341">
        <v>0</v>
      </c>
    </row>
    <row r="9252" spans="1:7" hidden="1" x14ac:dyDescent="0.25">
      <c r="A9252" s="342" t="s">
        <v>324</v>
      </c>
      <c r="B9252" s="342" t="s">
        <v>366</v>
      </c>
      <c r="C9252" s="343" t="s">
        <v>38</v>
      </c>
      <c r="D9252" s="344">
        <v>10000</v>
      </c>
      <c r="E9252" s="502">
        <v>0</v>
      </c>
      <c r="F9252" s="499"/>
      <c r="G9252" s="344">
        <v>0</v>
      </c>
    </row>
    <row r="9253" spans="1:7" hidden="1" x14ac:dyDescent="0.25">
      <c r="A9253" s="342" t="s">
        <v>324</v>
      </c>
      <c r="B9253" s="342" t="s">
        <v>372</v>
      </c>
      <c r="C9253" s="343" t="s">
        <v>373</v>
      </c>
      <c r="D9253" s="344">
        <v>10000</v>
      </c>
      <c r="E9253" s="502">
        <v>0</v>
      </c>
      <c r="F9253" s="499"/>
      <c r="G9253" s="344">
        <v>0</v>
      </c>
    </row>
    <row r="9254" spans="1:7" hidden="1" x14ac:dyDescent="0.25">
      <c r="A9254" s="345" t="s">
        <v>4362</v>
      </c>
      <c r="B9254" s="345" t="s">
        <v>375</v>
      </c>
      <c r="C9254" s="346" t="s">
        <v>373</v>
      </c>
      <c r="D9254" s="347">
        <v>10000</v>
      </c>
      <c r="E9254" s="503">
        <v>0</v>
      </c>
      <c r="F9254" s="499"/>
      <c r="G9254" s="347">
        <v>0</v>
      </c>
    </row>
    <row r="9255" spans="1:7" hidden="1" x14ac:dyDescent="0.25">
      <c r="A9255" s="336" t="s">
        <v>352</v>
      </c>
      <c r="B9255" s="336" t="s">
        <v>498</v>
      </c>
      <c r="C9255" s="337" t="s">
        <v>499</v>
      </c>
      <c r="D9255" s="338">
        <v>0</v>
      </c>
      <c r="E9255" s="498">
        <v>0</v>
      </c>
      <c r="F9255" s="499"/>
      <c r="G9255" s="338">
        <v>0</v>
      </c>
    </row>
    <row r="9256" spans="1:7" hidden="1" x14ac:dyDescent="0.25">
      <c r="A9256" s="339" t="s">
        <v>324</v>
      </c>
      <c r="B9256" s="339" t="s">
        <v>354</v>
      </c>
      <c r="C9256" s="340" t="s">
        <v>24</v>
      </c>
      <c r="D9256" s="341">
        <v>0</v>
      </c>
      <c r="E9256" s="506">
        <v>0</v>
      </c>
      <c r="F9256" s="499"/>
      <c r="G9256" s="341">
        <v>0</v>
      </c>
    </row>
    <row r="9257" spans="1:7" hidden="1" x14ac:dyDescent="0.25">
      <c r="A9257" s="342" t="s">
        <v>324</v>
      </c>
      <c r="B9257" s="342" t="s">
        <v>366</v>
      </c>
      <c r="C9257" s="343" t="s">
        <v>38</v>
      </c>
      <c r="D9257" s="344">
        <v>0</v>
      </c>
      <c r="E9257" s="502">
        <v>0</v>
      </c>
      <c r="F9257" s="499"/>
      <c r="G9257" s="344">
        <v>0</v>
      </c>
    </row>
    <row r="9258" spans="1:7" hidden="1" x14ac:dyDescent="0.25">
      <c r="A9258" s="342" t="s">
        <v>324</v>
      </c>
      <c r="B9258" s="342" t="s">
        <v>372</v>
      </c>
      <c r="C9258" s="343" t="s">
        <v>373</v>
      </c>
      <c r="D9258" s="344">
        <v>0</v>
      </c>
      <c r="E9258" s="502">
        <v>0</v>
      </c>
      <c r="F9258" s="499"/>
      <c r="G9258" s="344">
        <v>0</v>
      </c>
    </row>
    <row r="9259" spans="1:7" hidden="1" x14ac:dyDescent="0.25">
      <c r="A9259" s="345" t="s">
        <v>4363</v>
      </c>
      <c r="B9259" s="345" t="s">
        <v>375</v>
      </c>
      <c r="C9259" s="346" t="s">
        <v>373</v>
      </c>
      <c r="D9259" s="347">
        <v>0</v>
      </c>
      <c r="E9259" s="503">
        <v>0</v>
      </c>
      <c r="F9259" s="499"/>
      <c r="G9259" s="347">
        <v>0</v>
      </c>
    </row>
    <row r="9260" spans="1:7" hidden="1" x14ac:dyDescent="0.25">
      <c r="A9260" s="336" t="s">
        <v>352</v>
      </c>
      <c r="B9260" s="336" t="s">
        <v>634</v>
      </c>
      <c r="C9260" s="337" t="s">
        <v>635</v>
      </c>
      <c r="D9260" s="338">
        <v>0</v>
      </c>
      <c r="E9260" s="498">
        <v>0</v>
      </c>
      <c r="F9260" s="499"/>
      <c r="G9260" s="338">
        <v>0</v>
      </c>
    </row>
    <row r="9261" spans="1:7" hidden="1" x14ac:dyDescent="0.25">
      <c r="A9261" s="339" t="s">
        <v>324</v>
      </c>
      <c r="B9261" s="339" t="s">
        <v>354</v>
      </c>
      <c r="C9261" s="340" t="s">
        <v>24</v>
      </c>
      <c r="D9261" s="341">
        <v>0</v>
      </c>
      <c r="E9261" s="506">
        <v>0</v>
      </c>
      <c r="F9261" s="499"/>
      <c r="G9261" s="341">
        <v>0</v>
      </c>
    </row>
    <row r="9262" spans="1:7" hidden="1" x14ac:dyDescent="0.25">
      <c r="A9262" s="342" t="s">
        <v>324</v>
      </c>
      <c r="B9262" s="342" t="s">
        <v>366</v>
      </c>
      <c r="C9262" s="343" t="s">
        <v>38</v>
      </c>
      <c r="D9262" s="344">
        <v>0</v>
      </c>
      <c r="E9262" s="502">
        <v>0</v>
      </c>
      <c r="F9262" s="499"/>
      <c r="G9262" s="344">
        <v>0</v>
      </c>
    </row>
    <row r="9263" spans="1:7" hidden="1" x14ac:dyDescent="0.25">
      <c r="A9263" s="342" t="s">
        <v>324</v>
      </c>
      <c r="B9263" s="342" t="s">
        <v>372</v>
      </c>
      <c r="C9263" s="343" t="s">
        <v>373</v>
      </c>
      <c r="D9263" s="344">
        <v>0</v>
      </c>
      <c r="E9263" s="502">
        <v>0</v>
      </c>
      <c r="F9263" s="499"/>
      <c r="G9263" s="344">
        <v>0</v>
      </c>
    </row>
    <row r="9264" spans="1:7" hidden="1" x14ac:dyDescent="0.25">
      <c r="A9264" s="345" t="s">
        <v>4364</v>
      </c>
      <c r="B9264" s="345" t="s">
        <v>375</v>
      </c>
      <c r="C9264" s="346" t="s">
        <v>373</v>
      </c>
      <c r="D9264" s="347">
        <v>0</v>
      </c>
      <c r="E9264" s="503">
        <v>0</v>
      </c>
      <c r="F9264" s="499"/>
      <c r="G9264" s="347">
        <v>0</v>
      </c>
    </row>
    <row r="9265" spans="1:7" hidden="1" x14ac:dyDescent="0.25">
      <c r="A9265" s="336" t="s">
        <v>352</v>
      </c>
      <c r="B9265" s="336" t="s">
        <v>691</v>
      </c>
      <c r="C9265" s="337" t="s">
        <v>692</v>
      </c>
      <c r="D9265" s="338">
        <v>0</v>
      </c>
      <c r="E9265" s="498">
        <v>0</v>
      </c>
      <c r="F9265" s="499"/>
      <c r="G9265" s="338">
        <v>0</v>
      </c>
    </row>
    <row r="9266" spans="1:7" hidden="1" x14ac:dyDescent="0.25">
      <c r="A9266" s="339" t="s">
        <v>324</v>
      </c>
      <c r="B9266" s="339" t="s">
        <v>354</v>
      </c>
      <c r="C9266" s="340" t="s">
        <v>24</v>
      </c>
      <c r="D9266" s="341">
        <v>0</v>
      </c>
      <c r="E9266" s="506">
        <v>0</v>
      </c>
      <c r="F9266" s="499"/>
      <c r="G9266" s="341">
        <v>0</v>
      </c>
    </row>
    <row r="9267" spans="1:7" hidden="1" x14ac:dyDescent="0.25">
      <c r="A9267" s="342" t="s">
        <v>324</v>
      </c>
      <c r="B9267" s="342" t="s">
        <v>366</v>
      </c>
      <c r="C9267" s="343" t="s">
        <v>38</v>
      </c>
      <c r="D9267" s="344">
        <v>0</v>
      </c>
      <c r="E9267" s="502">
        <v>0</v>
      </c>
      <c r="F9267" s="499"/>
      <c r="G9267" s="344">
        <v>0</v>
      </c>
    </row>
    <row r="9268" spans="1:7" hidden="1" x14ac:dyDescent="0.25">
      <c r="A9268" s="342" t="s">
        <v>324</v>
      </c>
      <c r="B9268" s="342" t="s">
        <v>372</v>
      </c>
      <c r="C9268" s="343" t="s">
        <v>373</v>
      </c>
      <c r="D9268" s="344">
        <v>0</v>
      </c>
      <c r="E9268" s="502">
        <v>0</v>
      </c>
      <c r="F9268" s="499"/>
      <c r="G9268" s="344">
        <v>0</v>
      </c>
    </row>
    <row r="9269" spans="1:7" hidden="1" x14ac:dyDescent="0.25">
      <c r="A9269" s="345" t="s">
        <v>4365</v>
      </c>
      <c r="B9269" s="345" t="s">
        <v>375</v>
      </c>
      <c r="C9269" s="346" t="s">
        <v>373</v>
      </c>
      <c r="D9269" s="347">
        <v>0</v>
      </c>
      <c r="E9269" s="503">
        <v>0</v>
      </c>
      <c r="F9269" s="499"/>
      <c r="G9269" s="347">
        <v>0</v>
      </c>
    </row>
    <row r="9270" spans="1:7" hidden="1" x14ac:dyDescent="0.25">
      <c r="A9270" s="336" t="s">
        <v>352</v>
      </c>
      <c r="B9270" s="336" t="s">
        <v>710</v>
      </c>
      <c r="C9270" s="337" t="s">
        <v>711</v>
      </c>
      <c r="D9270" s="338">
        <v>0</v>
      </c>
      <c r="E9270" s="498">
        <v>0</v>
      </c>
      <c r="F9270" s="499"/>
      <c r="G9270" s="338">
        <v>0</v>
      </c>
    </row>
    <row r="9271" spans="1:7" hidden="1" x14ac:dyDescent="0.25">
      <c r="A9271" s="339" t="s">
        <v>324</v>
      </c>
      <c r="B9271" s="339" t="s">
        <v>354</v>
      </c>
      <c r="C9271" s="340" t="s">
        <v>24</v>
      </c>
      <c r="D9271" s="341">
        <v>0</v>
      </c>
      <c r="E9271" s="506">
        <v>0</v>
      </c>
      <c r="F9271" s="499"/>
      <c r="G9271" s="341">
        <v>0</v>
      </c>
    </row>
    <row r="9272" spans="1:7" hidden="1" x14ac:dyDescent="0.25">
      <c r="A9272" s="342" t="s">
        <v>324</v>
      </c>
      <c r="B9272" s="342" t="s">
        <v>366</v>
      </c>
      <c r="C9272" s="343" t="s">
        <v>38</v>
      </c>
      <c r="D9272" s="344">
        <v>0</v>
      </c>
      <c r="E9272" s="502">
        <v>0</v>
      </c>
      <c r="F9272" s="499"/>
      <c r="G9272" s="344">
        <v>0</v>
      </c>
    </row>
    <row r="9273" spans="1:7" hidden="1" x14ac:dyDescent="0.25">
      <c r="A9273" s="342" t="s">
        <v>324</v>
      </c>
      <c r="B9273" s="342" t="s">
        <v>372</v>
      </c>
      <c r="C9273" s="343" t="s">
        <v>373</v>
      </c>
      <c r="D9273" s="344">
        <v>0</v>
      </c>
      <c r="E9273" s="502">
        <v>0</v>
      </c>
      <c r="F9273" s="499"/>
      <c r="G9273" s="344">
        <v>0</v>
      </c>
    </row>
    <row r="9274" spans="1:7" hidden="1" x14ac:dyDescent="0.25">
      <c r="A9274" s="345" t="s">
        <v>4366</v>
      </c>
      <c r="B9274" s="345" t="s">
        <v>375</v>
      </c>
      <c r="C9274" s="346" t="s">
        <v>373</v>
      </c>
      <c r="D9274" s="347">
        <v>0</v>
      </c>
      <c r="E9274" s="503">
        <v>0</v>
      </c>
      <c r="F9274" s="499"/>
      <c r="G9274" s="347">
        <v>0</v>
      </c>
    </row>
    <row r="9275" spans="1:7" hidden="1" x14ac:dyDescent="0.25">
      <c r="A9275" s="336" t="s">
        <v>352</v>
      </c>
      <c r="B9275" s="336" t="s">
        <v>877</v>
      </c>
      <c r="C9275" s="337" t="s">
        <v>878</v>
      </c>
      <c r="D9275" s="338">
        <v>0</v>
      </c>
      <c r="E9275" s="498">
        <v>0</v>
      </c>
      <c r="F9275" s="499"/>
      <c r="G9275" s="338">
        <v>0</v>
      </c>
    </row>
    <row r="9276" spans="1:7" hidden="1" x14ac:dyDescent="0.25">
      <c r="A9276" s="339" t="s">
        <v>324</v>
      </c>
      <c r="B9276" s="339" t="s">
        <v>354</v>
      </c>
      <c r="C9276" s="340" t="s">
        <v>24</v>
      </c>
      <c r="D9276" s="341">
        <v>0</v>
      </c>
      <c r="E9276" s="506">
        <v>0</v>
      </c>
      <c r="F9276" s="499"/>
      <c r="G9276" s="341">
        <v>0</v>
      </c>
    </row>
    <row r="9277" spans="1:7" hidden="1" x14ac:dyDescent="0.25">
      <c r="A9277" s="342" t="s">
        <v>324</v>
      </c>
      <c r="B9277" s="342" t="s">
        <v>366</v>
      </c>
      <c r="C9277" s="343" t="s">
        <v>38</v>
      </c>
      <c r="D9277" s="344">
        <v>0</v>
      </c>
      <c r="E9277" s="502">
        <v>0</v>
      </c>
      <c r="F9277" s="499"/>
      <c r="G9277" s="344">
        <v>0</v>
      </c>
    </row>
    <row r="9278" spans="1:7" hidden="1" x14ac:dyDescent="0.25">
      <c r="A9278" s="342" t="s">
        <v>324</v>
      </c>
      <c r="B9278" s="342" t="s">
        <v>372</v>
      </c>
      <c r="C9278" s="343" t="s">
        <v>373</v>
      </c>
      <c r="D9278" s="344">
        <v>0</v>
      </c>
      <c r="E9278" s="502">
        <v>0</v>
      </c>
      <c r="F9278" s="499"/>
      <c r="G9278" s="344">
        <v>0</v>
      </c>
    </row>
    <row r="9279" spans="1:7" hidden="1" x14ac:dyDescent="0.25">
      <c r="A9279" s="345" t="s">
        <v>4367</v>
      </c>
      <c r="B9279" s="345" t="s">
        <v>375</v>
      </c>
      <c r="C9279" s="346" t="s">
        <v>373</v>
      </c>
      <c r="D9279" s="347">
        <v>0</v>
      </c>
      <c r="E9279" s="503">
        <v>0</v>
      </c>
      <c r="F9279" s="499"/>
      <c r="G9279" s="347">
        <v>0</v>
      </c>
    </row>
    <row r="9280" spans="1:7" hidden="1" x14ac:dyDescent="0.25">
      <c r="A9280" s="336" t="s">
        <v>352</v>
      </c>
      <c r="B9280" s="336" t="s">
        <v>1035</v>
      </c>
      <c r="C9280" s="337" t="s">
        <v>1036</v>
      </c>
      <c r="D9280" s="338">
        <v>5000</v>
      </c>
      <c r="E9280" s="498">
        <v>0</v>
      </c>
      <c r="F9280" s="499"/>
      <c r="G9280" s="338">
        <v>0</v>
      </c>
    </row>
    <row r="9281" spans="1:7" hidden="1" x14ac:dyDescent="0.25">
      <c r="A9281" s="339" t="s">
        <v>324</v>
      </c>
      <c r="B9281" s="339" t="s">
        <v>354</v>
      </c>
      <c r="C9281" s="340" t="s">
        <v>24</v>
      </c>
      <c r="D9281" s="341">
        <v>5000</v>
      </c>
      <c r="E9281" s="506">
        <v>0</v>
      </c>
      <c r="F9281" s="499"/>
      <c r="G9281" s="341">
        <v>0</v>
      </c>
    </row>
    <row r="9282" spans="1:7" hidden="1" x14ac:dyDescent="0.25">
      <c r="A9282" s="342" t="s">
        <v>324</v>
      </c>
      <c r="B9282" s="342" t="s">
        <v>366</v>
      </c>
      <c r="C9282" s="343" t="s">
        <v>38</v>
      </c>
      <c r="D9282" s="344">
        <v>5000</v>
      </c>
      <c r="E9282" s="502">
        <v>0</v>
      </c>
      <c r="F9282" s="499"/>
      <c r="G9282" s="344">
        <v>0</v>
      </c>
    </row>
    <row r="9283" spans="1:7" hidden="1" x14ac:dyDescent="0.25">
      <c r="A9283" s="342" t="s">
        <v>324</v>
      </c>
      <c r="B9283" s="342" t="s">
        <v>372</v>
      </c>
      <c r="C9283" s="343" t="s">
        <v>373</v>
      </c>
      <c r="D9283" s="344">
        <v>5000</v>
      </c>
      <c r="E9283" s="502">
        <v>0</v>
      </c>
      <c r="F9283" s="499"/>
      <c r="G9283" s="344">
        <v>0</v>
      </c>
    </row>
    <row r="9284" spans="1:7" hidden="1" x14ac:dyDescent="0.25">
      <c r="A9284" s="345" t="s">
        <v>4368</v>
      </c>
      <c r="B9284" s="345" t="s">
        <v>375</v>
      </c>
      <c r="C9284" s="346" t="s">
        <v>373</v>
      </c>
      <c r="D9284" s="347">
        <v>5000</v>
      </c>
      <c r="E9284" s="503">
        <v>0</v>
      </c>
      <c r="F9284" s="499"/>
      <c r="G9284" s="347">
        <v>0</v>
      </c>
    </row>
    <row r="9285" spans="1:7" hidden="1" x14ac:dyDescent="0.25">
      <c r="A9285" s="336" t="s">
        <v>352</v>
      </c>
      <c r="B9285" s="336" t="s">
        <v>1056</v>
      </c>
      <c r="C9285" s="337" t="s">
        <v>1057</v>
      </c>
      <c r="D9285" s="338">
        <v>0</v>
      </c>
      <c r="E9285" s="498">
        <v>0</v>
      </c>
      <c r="F9285" s="499"/>
      <c r="G9285" s="338">
        <v>0</v>
      </c>
    </row>
    <row r="9286" spans="1:7" hidden="1" x14ac:dyDescent="0.25">
      <c r="A9286" s="339" t="s">
        <v>324</v>
      </c>
      <c r="B9286" s="339" t="s">
        <v>354</v>
      </c>
      <c r="C9286" s="340" t="s">
        <v>24</v>
      </c>
      <c r="D9286" s="341">
        <v>0</v>
      </c>
      <c r="E9286" s="506">
        <v>0</v>
      </c>
      <c r="F9286" s="499"/>
      <c r="G9286" s="341">
        <v>0</v>
      </c>
    </row>
    <row r="9287" spans="1:7" hidden="1" x14ac:dyDescent="0.25">
      <c r="A9287" s="342" t="s">
        <v>324</v>
      </c>
      <c r="B9287" s="342" t="s">
        <v>366</v>
      </c>
      <c r="C9287" s="343" t="s">
        <v>38</v>
      </c>
      <c r="D9287" s="344">
        <v>0</v>
      </c>
      <c r="E9287" s="502">
        <v>0</v>
      </c>
      <c r="F9287" s="499"/>
      <c r="G9287" s="344">
        <v>0</v>
      </c>
    </row>
    <row r="9288" spans="1:7" hidden="1" x14ac:dyDescent="0.25">
      <c r="A9288" s="342" t="s">
        <v>324</v>
      </c>
      <c r="B9288" s="342" t="s">
        <v>372</v>
      </c>
      <c r="C9288" s="343" t="s">
        <v>373</v>
      </c>
      <c r="D9288" s="344">
        <v>0</v>
      </c>
      <c r="E9288" s="502">
        <v>0</v>
      </c>
      <c r="F9288" s="499"/>
      <c r="G9288" s="344">
        <v>0</v>
      </c>
    </row>
    <row r="9289" spans="1:7" hidden="1" x14ac:dyDescent="0.25">
      <c r="A9289" s="345" t="s">
        <v>4369</v>
      </c>
      <c r="B9289" s="345" t="s">
        <v>375</v>
      </c>
      <c r="C9289" s="346" t="s">
        <v>373</v>
      </c>
      <c r="D9289" s="347">
        <v>0</v>
      </c>
      <c r="E9289" s="503">
        <v>0</v>
      </c>
      <c r="F9289" s="499"/>
      <c r="G9289" s="347">
        <v>0</v>
      </c>
    </row>
    <row r="9290" spans="1:7" hidden="1" x14ac:dyDescent="0.25">
      <c r="A9290" s="327" t="s">
        <v>1254</v>
      </c>
      <c r="B9290" s="327" t="s">
        <v>4370</v>
      </c>
      <c r="C9290" s="328" t="s">
        <v>151</v>
      </c>
      <c r="D9290" s="329">
        <v>3384511.7</v>
      </c>
      <c r="E9290" s="507">
        <v>1423025.71</v>
      </c>
      <c r="F9290" s="499"/>
      <c r="G9290" s="329">
        <v>42.045229449199425</v>
      </c>
    </row>
    <row r="9291" spans="1:7" hidden="1" x14ac:dyDescent="0.25">
      <c r="A9291" s="330" t="s">
        <v>349</v>
      </c>
      <c r="B9291" s="330" t="s">
        <v>2770</v>
      </c>
      <c r="C9291" s="331" t="s">
        <v>2771</v>
      </c>
      <c r="D9291" s="332">
        <v>810378.93</v>
      </c>
      <c r="E9291" s="504">
        <v>270125.45</v>
      </c>
      <c r="F9291" s="499"/>
      <c r="G9291" s="332">
        <v>33.333227210139832</v>
      </c>
    </row>
    <row r="9292" spans="1:7" hidden="1" x14ac:dyDescent="0.25">
      <c r="A9292" s="333" t="s">
        <v>349</v>
      </c>
      <c r="B9292" s="333" t="s">
        <v>63</v>
      </c>
      <c r="C9292" s="334" t="s">
        <v>2776</v>
      </c>
      <c r="D9292" s="335">
        <v>420042</v>
      </c>
      <c r="E9292" s="505">
        <v>143756.49</v>
      </c>
      <c r="F9292" s="499"/>
      <c r="G9292" s="335">
        <v>34.224313282957418</v>
      </c>
    </row>
    <row r="9293" spans="1:7" hidden="1" x14ac:dyDescent="0.25">
      <c r="A9293" s="336" t="s">
        <v>352</v>
      </c>
      <c r="B9293" s="336" t="s">
        <v>452</v>
      </c>
      <c r="C9293" s="337" t="s">
        <v>453</v>
      </c>
      <c r="D9293" s="338">
        <v>16500</v>
      </c>
      <c r="E9293" s="498">
        <v>7052.37</v>
      </c>
      <c r="F9293" s="499"/>
      <c r="G9293" s="338">
        <v>42.741636363636367</v>
      </c>
    </row>
    <row r="9294" spans="1:7" hidden="1" x14ac:dyDescent="0.25">
      <c r="A9294" s="339" t="s">
        <v>324</v>
      </c>
      <c r="B9294" s="339" t="s">
        <v>1163</v>
      </c>
      <c r="C9294" s="340" t="s">
        <v>26</v>
      </c>
      <c r="D9294" s="341">
        <v>16500</v>
      </c>
      <c r="E9294" s="506">
        <v>7052.37</v>
      </c>
      <c r="F9294" s="499"/>
      <c r="G9294" s="341">
        <v>42.741636363636367</v>
      </c>
    </row>
    <row r="9295" spans="1:7" hidden="1" x14ac:dyDescent="0.25">
      <c r="A9295" s="342" t="s">
        <v>324</v>
      </c>
      <c r="B9295" s="342" t="s">
        <v>1164</v>
      </c>
      <c r="C9295" s="343" t="s">
        <v>1165</v>
      </c>
      <c r="D9295" s="344">
        <v>16500</v>
      </c>
      <c r="E9295" s="502">
        <v>7052.37</v>
      </c>
      <c r="F9295" s="499"/>
      <c r="G9295" s="344">
        <v>42.741636363636367</v>
      </c>
    </row>
    <row r="9296" spans="1:7" hidden="1" x14ac:dyDescent="0.25">
      <c r="A9296" s="342" t="s">
        <v>324</v>
      </c>
      <c r="B9296" s="342" t="s">
        <v>2576</v>
      </c>
      <c r="C9296" s="343" t="s">
        <v>171</v>
      </c>
      <c r="D9296" s="344">
        <v>13500</v>
      </c>
      <c r="E9296" s="502">
        <v>0</v>
      </c>
      <c r="F9296" s="499"/>
      <c r="G9296" s="344">
        <v>0</v>
      </c>
    </row>
    <row r="9297" spans="1:7" hidden="1" x14ac:dyDescent="0.25">
      <c r="A9297" s="345" t="s">
        <v>4371</v>
      </c>
      <c r="B9297" s="345" t="s">
        <v>306</v>
      </c>
      <c r="C9297" s="346" t="s">
        <v>173</v>
      </c>
      <c r="D9297" s="347">
        <v>5000</v>
      </c>
      <c r="E9297" s="503">
        <v>0</v>
      </c>
      <c r="F9297" s="499"/>
      <c r="G9297" s="347">
        <v>0</v>
      </c>
    </row>
    <row r="9298" spans="1:7" hidden="1" x14ac:dyDescent="0.25">
      <c r="A9298" s="345" t="s">
        <v>4372</v>
      </c>
      <c r="B9298" s="345" t="s">
        <v>3120</v>
      </c>
      <c r="C9298" s="346" t="s">
        <v>174</v>
      </c>
      <c r="D9298" s="347">
        <v>500</v>
      </c>
      <c r="E9298" s="503">
        <v>0</v>
      </c>
      <c r="F9298" s="499"/>
      <c r="G9298" s="347">
        <v>0</v>
      </c>
    </row>
    <row r="9299" spans="1:7" hidden="1" x14ac:dyDescent="0.25">
      <c r="A9299" s="345" t="s">
        <v>4373</v>
      </c>
      <c r="B9299" s="345" t="s">
        <v>307</v>
      </c>
      <c r="C9299" s="346" t="s">
        <v>175</v>
      </c>
      <c r="D9299" s="347">
        <v>1000</v>
      </c>
      <c r="E9299" s="503">
        <v>0</v>
      </c>
      <c r="F9299" s="499"/>
      <c r="G9299" s="347">
        <v>0</v>
      </c>
    </row>
    <row r="9300" spans="1:7" hidden="1" x14ac:dyDescent="0.25">
      <c r="A9300" s="345" t="s">
        <v>4374</v>
      </c>
      <c r="B9300" s="345" t="s">
        <v>2591</v>
      </c>
      <c r="C9300" s="346" t="s">
        <v>2592</v>
      </c>
      <c r="D9300" s="347">
        <v>2000</v>
      </c>
      <c r="E9300" s="503">
        <v>0</v>
      </c>
      <c r="F9300" s="499"/>
      <c r="G9300" s="347">
        <v>0</v>
      </c>
    </row>
    <row r="9301" spans="1:7" hidden="1" x14ac:dyDescent="0.25">
      <c r="A9301" s="345" t="s">
        <v>4375</v>
      </c>
      <c r="B9301" s="345" t="s">
        <v>308</v>
      </c>
      <c r="C9301" s="346" t="s">
        <v>198</v>
      </c>
      <c r="D9301" s="347">
        <v>5000</v>
      </c>
      <c r="E9301" s="503">
        <v>0</v>
      </c>
      <c r="F9301" s="499"/>
      <c r="G9301" s="347">
        <v>0</v>
      </c>
    </row>
    <row r="9302" spans="1:7" hidden="1" x14ac:dyDescent="0.25">
      <c r="A9302" s="342" t="s">
        <v>324</v>
      </c>
      <c r="B9302" s="342" t="s">
        <v>2988</v>
      </c>
      <c r="C9302" s="343" t="s">
        <v>178</v>
      </c>
      <c r="D9302" s="344">
        <v>3000</v>
      </c>
      <c r="E9302" s="502">
        <v>7052.37</v>
      </c>
      <c r="F9302" s="499"/>
      <c r="G9302" s="344">
        <v>235.07900000000001</v>
      </c>
    </row>
    <row r="9303" spans="1:7" hidden="1" x14ac:dyDescent="0.25">
      <c r="A9303" s="345" t="s">
        <v>4376</v>
      </c>
      <c r="B9303" s="345" t="s">
        <v>309</v>
      </c>
      <c r="C9303" s="346" t="s">
        <v>2990</v>
      </c>
      <c r="D9303" s="347">
        <v>3000</v>
      </c>
      <c r="E9303" s="503">
        <v>7052.37</v>
      </c>
      <c r="F9303" s="499"/>
      <c r="G9303" s="347">
        <v>235.07900000000001</v>
      </c>
    </row>
    <row r="9304" spans="1:7" hidden="1" x14ac:dyDescent="0.25">
      <c r="A9304" s="336" t="s">
        <v>352</v>
      </c>
      <c r="B9304" s="336" t="s">
        <v>498</v>
      </c>
      <c r="C9304" s="337" t="s">
        <v>499</v>
      </c>
      <c r="D9304" s="338">
        <v>2000</v>
      </c>
      <c r="E9304" s="498">
        <v>0</v>
      </c>
      <c r="F9304" s="499"/>
      <c r="G9304" s="338">
        <v>0</v>
      </c>
    </row>
    <row r="9305" spans="1:7" hidden="1" x14ac:dyDescent="0.25">
      <c r="A9305" s="339" t="s">
        <v>324</v>
      </c>
      <c r="B9305" s="339" t="s">
        <v>1163</v>
      </c>
      <c r="C9305" s="340" t="s">
        <v>26</v>
      </c>
      <c r="D9305" s="341">
        <v>2000</v>
      </c>
      <c r="E9305" s="506">
        <v>0</v>
      </c>
      <c r="F9305" s="499"/>
      <c r="G9305" s="341">
        <v>0</v>
      </c>
    </row>
    <row r="9306" spans="1:7" hidden="1" x14ac:dyDescent="0.25">
      <c r="A9306" s="342" t="s">
        <v>324</v>
      </c>
      <c r="B9306" s="342" t="s">
        <v>1164</v>
      </c>
      <c r="C9306" s="343" t="s">
        <v>1165</v>
      </c>
      <c r="D9306" s="344">
        <v>2000</v>
      </c>
      <c r="E9306" s="502">
        <v>0</v>
      </c>
      <c r="F9306" s="499"/>
      <c r="G9306" s="344">
        <v>0</v>
      </c>
    </row>
    <row r="9307" spans="1:7" hidden="1" x14ac:dyDescent="0.25">
      <c r="A9307" s="342" t="s">
        <v>324</v>
      </c>
      <c r="B9307" s="342" t="s">
        <v>2576</v>
      </c>
      <c r="C9307" s="343" t="s">
        <v>171</v>
      </c>
      <c r="D9307" s="344">
        <v>2000</v>
      </c>
      <c r="E9307" s="502">
        <v>0</v>
      </c>
      <c r="F9307" s="499"/>
      <c r="G9307" s="344">
        <v>0</v>
      </c>
    </row>
    <row r="9308" spans="1:7" hidden="1" x14ac:dyDescent="0.25">
      <c r="A9308" s="345" t="s">
        <v>4377</v>
      </c>
      <c r="B9308" s="345" t="s">
        <v>306</v>
      </c>
      <c r="C9308" s="346" t="s">
        <v>173</v>
      </c>
      <c r="D9308" s="347">
        <v>2000</v>
      </c>
      <c r="E9308" s="503">
        <v>0</v>
      </c>
      <c r="F9308" s="499"/>
      <c r="G9308" s="347">
        <v>0</v>
      </c>
    </row>
    <row r="9309" spans="1:7" hidden="1" x14ac:dyDescent="0.25">
      <c r="A9309" s="342" t="s">
        <v>324</v>
      </c>
      <c r="B9309" s="342" t="s">
        <v>2988</v>
      </c>
      <c r="C9309" s="343" t="s">
        <v>178</v>
      </c>
      <c r="D9309" s="344">
        <v>0</v>
      </c>
      <c r="E9309" s="502">
        <v>0</v>
      </c>
      <c r="F9309" s="499"/>
      <c r="G9309" s="344">
        <v>0</v>
      </c>
    </row>
    <row r="9310" spans="1:7" hidden="1" x14ac:dyDescent="0.25">
      <c r="A9310" s="345" t="s">
        <v>4378</v>
      </c>
      <c r="B9310" s="345" t="s">
        <v>309</v>
      </c>
      <c r="C9310" s="346" t="s">
        <v>2990</v>
      </c>
      <c r="D9310" s="347">
        <v>0</v>
      </c>
      <c r="E9310" s="503">
        <v>0</v>
      </c>
      <c r="F9310" s="499"/>
      <c r="G9310" s="347">
        <v>0</v>
      </c>
    </row>
    <row r="9311" spans="1:7" hidden="1" x14ac:dyDescent="0.25">
      <c r="A9311" s="336" t="s">
        <v>352</v>
      </c>
      <c r="B9311" s="336" t="s">
        <v>541</v>
      </c>
      <c r="C9311" s="337" t="s">
        <v>542</v>
      </c>
      <c r="D9311" s="338">
        <v>35000</v>
      </c>
      <c r="E9311" s="498">
        <v>2573.46</v>
      </c>
      <c r="F9311" s="499"/>
      <c r="G9311" s="338">
        <v>7.3527428571428572</v>
      </c>
    </row>
    <row r="9312" spans="1:7" hidden="1" x14ac:dyDescent="0.25">
      <c r="A9312" s="339" t="s">
        <v>324</v>
      </c>
      <c r="B9312" s="339" t="s">
        <v>1163</v>
      </c>
      <c r="C9312" s="340" t="s">
        <v>26</v>
      </c>
      <c r="D9312" s="341">
        <v>35000</v>
      </c>
      <c r="E9312" s="506">
        <v>2573.46</v>
      </c>
      <c r="F9312" s="499"/>
      <c r="G9312" s="341">
        <v>7.3527428571428572</v>
      </c>
    </row>
    <row r="9313" spans="1:7" hidden="1" x14ac:dyDescent="0.25">
      <c r="A9313" s="342" t="s">
        <v>324</v>
      </c>
      <c r="B9313" s="342" t="s">
        <v>1164</v>
      </c>
      <c r="C9313" s="343" t="s">
        <v>1165</v>
      </c>
      <c r="D9313" s="344">
        <v>35000</v>
      </c>
      <c r="E9313" s="502">
        <v>2573.46</v>
      </c>
      <c r="F9313" s="499"/>
      <c r="G9313" s="344">
        <v>7.3527428571428572</v>
      </c>
    </row>
    <row r="9314" spans="1:7" hidden="1" x14ac:dyDescent="0.25">
      <c r="A9314" s="342" t="s">
        <v>324</v>
      </c>
      <c r="B9314" s="342" t="s">
        <v>2576</v>
      </c>
      <c r="C9314" s="343" t="s">
        <v>171</v>
      </c>
      <c r="D9314" s="344">
        <v>30000</v>
      </c>
      <c r="E9314" s="502">
        <v>2490</v>
      </c>
      <c r="F9314" s="499"/>
      <c r="G9314" s="344">
        <v>8.3000000000000007</v>
      </c>
    </row>
    <row r="9315" spans="1:7" hidden="1" x14ac:dyDescent="0.25">
      <c r="A9315" s="345" t="s">
        <v>4379</v>
      </c>
      <c r="B9315" s="345" t="s">
        <v>306</v>
      </c>
      <c r="C9315" s="346" t="s">
        <v>173</v>
      </c>
      <c r="D9315" s="347">
        <v>10000</v>
      </c>
      <c r="E9315" s="503">
        <v>0</v>
      </c>
      <c r="F9315" s="499"/>
      <c r="G9315" s="347">
        <v>0</v>
      </c>
    </row>
    <row r="9316" spans="1:7" hidden="1" x14ac:dyDescent="0.25">
      <c r="A9316" s="345" t="s">
        <v>4380</v>
      </c>
      <c r="B9316" s="345" t="s">
        <v>307</v>
      </c>
      <c r="C9316" s="346" t="s">
        <v>175</v>
      </c>
      <c r="D9316" s="347">
        <v>5000</v>
      </c>
      <c r="E9316" s="503">
        <v>0</v>
      </c>
      <c r="F9316" s="499"/>
      <c r="G9316" s="347">
        <v>0</v>
      </c>
    </row>
    <row r="9317" spans="1:7" hidden="1" x14ac:dyDescent="0.25">
      <c r="A9317" s="345" t="s">
        <v>4381</v>
      </c>
      <c r="B9317" s="345" t="s">
        <v>3022</v>
      </c>
      <c r="C9317" s="346" t="s">
        <v>3023</v>
      </c>
      <c r="D9317" s="347">
        <v>5000</v>
      </c>
      <c r="E9317" s="503">
        <v>0</v>
      </c>
      <c r="F9317" s="499"/>
      <c r="G9317" s="347">
        <v>0</v>
      </c>
    </row>
    <row r="9318" spans="1:7" hidden="1" x14ac:dyDescent="0.25">
      <c r="A9318" s="345" t="s">
        <v>4382</v>
      </c>
      <c r="B9318" s="345" t="s">
        <v>2591</v>
      </c>
      <c r="C9318" s="346" t="s">
        <v>2592</v>
      </c>
      <c r="D9318" s="347">
        <v>5000</v>
      </c>
      <c r="E9318" s="503">
        <v>0</v>
      </c>
      <c r="F9318" s="499"/>
      <c r="G9318" s="347">
        <v>0</v>
      </c>
    </row>
    <row r="9319" spans="1:7" hidden="1" x14ac:dyDescent="0.25">
      <c r="A9319" s="345" t="s">
        <v>4383</v>
      </c>
      <c r="B9319" s="345" t="s">
        <v>308</v>
      </c>
      <c r="C9319" s="346" t="s">
        <v>198</v>
      </c>
      <c r="D9319" s="347">
        <v>5000</v>
      </c>
      <c r="E9319" s="503">
        <v>2490</v>
      </c>
      <c r="F9319" s="499"/>
      <c r="G9319" s="347">
        <v>49.8</v>
      </c>
    </row>
    <row r="9320" spans="1:7" hidden="1" x14ac:dyDescent="0.25">
      <c r="A9320" s="342" t="s">
        <v>324</v>
      </c>
      <c r="B9320" s="342" t="s">
        <v>2988</v>
      </c>
      <c r="C9320" s="343" t="s">
        <v>178</v>
      </c>
      <c r="D9320" s="344">
        <v>5000</v>
      </c>
      <c r="E9320" s="502">
        <v>83.46</v>
      </c>
      <c r="F9320" s="499"/>
      <c r="G9320" s="344">
        <v>1.6692</v>
      </c>
    </row>
    <row r="9321" spans="1:7" hidden="1" x14ac:dyDescent="0.25">
      <c r="A9321" s="345" t="s">
        <v>4384</v>
      </c>
      <c r="B9321" s="345" t="s">
        <v>309</v>
      </c>
      <c r="C9321" s="346" t="s">
        <v>2990</v>
      </c>
      <c r="D9321" s="347">
        <v>5000</v>
      </c>
      <c r="E9321" s="503">
        <v>83.46</v>
      </c>
      <c r="F9321" s="499"/>
      <c r="G9321" s="347">
        <v>1.6692</v>
      </c>
    </row>
    <row r="9322" spans="1:7" hidden="1" x14ac:dyDescent="0.25">
      <c r="A9322" s="336" t="s">
        <v>352</v>
      </c>
      <c r="B9322" s="336" t="s">
        <v>569</v>
      </c>
      <c r="C9322" s="337" t="s">
        <v>570</v>
      </c>
      <c r="D9322" s="338">
        <v>27568</v>
      </c>
      <c r="E9322" s="498">
        <v>0</v>
      </c>
      <c r="F9322" s="499"/>
      <c r="G9322" s="338">
        <v>0</v>
      </c>
    </row>
    <row r="9323" spans="1:7" hidden="1" x14ac:dyDescent="0.25">
      <c r="A9323" s="339" t="s">
        <v>324</v>
      </c>
      <c r="B9323" s="339" t="s">
        <v>1163</v>
      </c>
      <c r="C9323" s="340" t="s">
        <v>26</v>
      </c>
      <c r="D9323" s="341">
        <v>27568</v>
      </c>
      <c r="E9323" s="506">
        <v>0</v>
      </c>
      <c r="F9323" s="499"/>
      <c r="G9323" s="341">
        <v>0</v>
      </c>
    </row>
    <row r="9324" spans="1:7" hidden="1" x14ac:dyDescent="0.25">
      <c r="A9324" s="342" t="s">
        <v>324</v>
      </c>
      <c r="B9324" s="342" t="s">
        <v>3303</v>
      </c>
      <c r="C9324" s="343" t="s">
        <v>27</v>
      </c>
      <c r="D9324" s="344">
        <v>0</v>
      </c>
      <c r="E9324" s="502">
        <v>0</v>
      </c>
      <c r="F9324" s="499"/>
      <c r="G9324" s="344">
        <v>0</v>
      </c>
    </row>
    <row r="9325" spans="1:7" hidden="1" x14ac:dyDescent="0.25">
      <c r="A9325" s="342" t="s">
        <v>324</v>
      </c>
      <c r="B9325" s="342" t="s">
        <v>3304</v>
      </c>
      <c r="C9325" s="343" t="s">
        <v>3305</v>
      </c>
      <c r="D9325" s="344">
        <v>0</v>
      </c>
      <c r="E9325" s="502">
        <v>0</v>
      </c>
      <c r="F9325" s="499"/>
      <c r="G9325" s="344">
        <v>0</v>
      </c>
    </row>
    <row r="9326" spans="1:7" hidden="1" x14ac:dyDescent="0.25">
      <c r="A9326" s="345" t="s">
        <v>4385</v>
      </c>
      <c r="B9326" s="345" t="s">
        <v>3307</v>
      </c>
      <c r="C9326" s="346" t="s">
        <v>162</v>
      </c>
      <c r="D9326" s="347">
        <v>0</v>
      </c>
      <c r="E9326" s="503">
        <v>0</v>
      </c>
      <c r="F9326" s="499"/>
      <c r="G9326" s="347">
        <v>0</v>
      </c>
    </row>
    <row r="9327" spans="1:7" hidden="1" x14ac:dyDescent="0.25">
      <c r="A9327" s="342" t="s">
        <v>324</v>
      </c>
      <c r="B9327" s="342" t="s">
        <v>1164</v>
      </c>
      <c r="C9327" s="343" t="s">
        <v>1165</v>
      </c>
      <c r="D9327" s="344">
        <v>27568</v>
      </c>
      <c r="E9327" s="502">
        <v>0</v>
      </c>
      <c r="F9327" s="499"/>
      <c r="G9327" s="344">
        <v>0</v>
      </c>
    </row>
    <row r="9328" spans="1:7" hidden="1" x14ac:dyDescent="0.25">
      <c r="A9328" s="342" t="s">
        <v>324</v>
      </c>
      <c r="B9328" s="342" t="s">
        <v>2576</v>
      </c>
      <c r="C9328" s="343" t="s">
        <v>171</v>
      </c>
      <c r="D9328" s="344">
        <v>26000</v>
      </c>
      <c r="E9328" s="502">
        <v>0</v>
      </c>
      <c r="F9328" s="499"/>
      <c r="G9328" s="344">
        <v>0</v>
      </c>
    </row>
    <row r="9329" spans="1:7" hidden="1" x14ac:dyDescent="0.25">
      <c r="A9329" s="345" t="s">
        <v>4386</v>
      </c>
      <c r="B9329" s="345" t="s">
        <v>306</v>
      </c>
      <c r="C9329" s="346" t="s">
        <v>173</v>
      </c>
      <c r="D9329" s="347">
        <v>23000</v>
      </c>
      <c r="E9329" s="503">
        <v>0</v>
      </c>
      <c r="F9329" s="499"/>
      <c r="G9329" s="347">
        <v>0</v>
      </c>
    </row>
    <row r="9330" spans="1:7" hidden="1" x14ac:dyDescent="0.25">
      <c r="A9330" s="345" t="s">
        <v>4387</v>
      </c>
      <c r="B9330" s="345" t="s">
        <v>307</v>
      </c>
      <c r="C9330" s="346" t="s">
        <v>175</v>
      </c>
      <c r="D9330" s="347">
        <v>1000</v>
      </c>
      <c r="E9330" s="503">
        <v>0</v>
      </c>
      <c r="F9330" s="499"/>
      <c r="G9330" s="347">
        <v>0</v>
      </c>
    </row>
    <row r="9331" spans="1:7" hidden="1" x14ac:dyDescent="0.25">
      <c r="A9331" s="345" t="s">
        <v>4388</v>
      </c>
      <c r="B9331" s="345" t="s">
        <v>2591</v>
      </c>
      <c r="C9331" s="346" t="s">
        <v>2592</v>
      </c>
      <c r="D9331" s="347">
        <v>2000</v>
      </c>
      <c r="E9331" s="503">
        <v>0</v>
      </c>
      <c r="F9331" s="499"/>
      <c r="G9331" s="347">
        <v>0</v>
      </c>
    </row>
    <row r="9332" spans="1:7" hidden="1" x14ac:dyDescent="0.25">
      <c r="A9332" s="342" t="s">
        <v>324</v>
      </c>
      <c r="B9332" s="342" t="s">
        <v>2988</v>
      </c>
      <c r="C9332" s="343" t="s">
        <v>178</v>
      </c>
      <c r="D9332" s="344">
        <v>1568</v>
      </c>
      <c r="E9332" s="502">
        <v>0</v>
      </c>
      <c r="F9332" s="499"/>
      <c r="G9332" s="344">
        <v>0</v>
      </c>
    </row>
    <row r="9333" spans="1:7" hidden="1" x14ac:dyDescent="0.25">
      <c r="A9333" s="345" t="s">
        <v>4389</v>
      </c>
      <c r="B9333" s="345" t="s">
        <v>309</v>
      </c>
      <c r="C9333" s="346" t="s">
        <v>2990</v>
      </c>
      <c r="D9333" s="347">
        <v>1568</v>
      </c>
      <c r="E9333" s="503">
        <v>0</v>
      </c>
      <c r="F9333" s="499"/>
      <c r="G9333" s="347">
        <v>0</v>
      </c>
    </row>
    <row r="9334" spans="1:7" hidden="1" x14ac:dyDescent="0.25">
      <c r="A9334" s="336" t="s">
        <v>352</v>
      </c>
      <c r="B9334" s="336" t="s">
        <v>591</v>
      </c>
      <c r="C9334" s="337" t="s">
        <v>592</v>
      </c>
      <c r="D9334" s="338">
        <v>17857</v>
      </c>
      <c r="E9334" s="498">
        <v>265.97000000000003</v>
      </c>
      <c r="F9334" s="499"/>
      <c r="G9334" s="338">
        <v>1.4894439155513244</v>
      </c>
    </row>
    <row r="9335" spans="1:7" hidden="1" x14ac:dyDescent="0.25">
      <c r="A9335" s="339" t="s">
        <v>324</v>
      </c>
      <c r="B9335" s="339" t="s">
        <v>354</v>
      </c>
      <c r="C9335" s="340" t="s">
        <v>24</v>
      </c>
      <c r="D9335" s="341">
        <v>2657</v>
      </c>
      <c r="E9335" s="506">
        <v>252.98</v>
      </c>
      <c r="F9335" s="499"/>
      <c r="G9335" s="341">
        <v>9.521264584117425</v>
      </c>
    </row>
    <row r="9336" spans="1:7" hidden="1" x14ac:dyDescent="0.25">
      <c r="A9336" s="342" t="s">
        <v>324</v>
      </c>
      <c r="B9336" s="342" t="s">
        <v>366</v>
      </c>
      <c r="C9336" s="343" t="s">
        <v>38</v>
      </c>
      <c r="D9336" s="344">
        <v>1857</v>
      </c>
      <c r="E9336" s="502">
        <v>0</v>
      </c>
      <c r="F9336" s="499"/>
      <c r="G9336" s="344">
        <v>0</v>
      </c>
    </row>
    <row r="9337" spans="1:7" hidden="1" x14ac:dyDescent="0.25">
      <c r="A9337" s="342" t="s">
        <v>324</v>
      </c>
      <c r="B9337" s="342" t="s">
        <v>429</v>
      </c>
      <c r="C9337" s="343" t="s">
        <v>110</v>
      </c>
      <c r="D9337" s="344">
        <v>1857</v>
      </c>
      <c r="E9337" s="502">
        <v>0</v>
      </c>
      <c r="F9337" s="499"/>
      <c r="G9337" s="344">
        <v>0</v>
      </c>
    </row>
    <row r="9338" spans="1:7" hidden="1" x14ac:dyDescent="0.25">
      <c r="A9338" s="345" t="s">
        <v>4390</v>
      </c>
      <c r="B9338" s="345" t="s">
        <v>433</v>
      </c>
      <c r="C9338" s="346" t="s">
        <v>95</v>
      </c>
      <c r="D9338" s="347">
        <v>1857</v>
      </c>
      <c r="E9338" s="503">
        <v>0</v>
      </c>
      <c r="F9338" s="499"/>
      <c r="G9338" s="347">
        <v>0</v>
      </c>
    </row>
    <row r="9339" spans="1:7" hidden="1" x14ac:dyDescent="0.25">
      <c r="A9339" s="342" t="s">
        <v>324</v>
      </c>
      <c r="B9339" s="342" t="s">
        <v>447</v>
      </c>
      <c r="C9339" s="343" t="s">
        <v>164</v>
      </c>
      <c r="D9339" s="344">
        <v>800</v>
      </c>
      <c r="E9339" s="502">
        <v>252.98</v>
      </c>
      <c r="F9339" s="499"/>
      <c r="G9339" s="344">
        <v>31.622499999999999</v>
      </c>
    </row>
    <row r="9340" spans="1:7" hidden="1" x14ac:dyDescent="0.25">
      <c r="A9340" s="342" t="s">
        <v>324</v>
      </c>
      <c r="B9340" s="342" t="s">
        <v>448</v>
      </c>
      <c r="C9340" s="343" t="s">
        <v>190</v>
      </c>
      <c r="D9340" s="344">
        <v>800</v>
      </c>
      <c r="E9340" s="502">
        <v>252.98</v>
      </c>
      <c r="F9340" s="499"/>
      <c r="G9340" s="344">
        <v>31.622499999999999</v>
      </c>
    </row>
    <row r="9341" spans="1:7" hidden="1" x14ac:dyDescent="0.25">
      <c r="A9341" s="345" t="s">
        <v>4391</v>
      </c>
      <c r="B9341" s="345" t="s">
        <v>293</v>
      </c>
      <c r="C9341" s="346" t="s">
        <v>450</v>
      </c>
      <c r="D9341" s="347">
        <v>800</v>
      </c>
      <c r="E9341" s="503">
        <v>252.98</v>
      </c>
      <c r="F9341" s="499"/>
      <c r="G9341" s="347">
        <v>31.622499999999999</v>
      </c>
    </row>
    <row r="9342" spans="1:7" hidden="1" x14ac:dyDescent="0.25">
      <c r="A9342" s="339" t="s">
        <v>324</v>
      </c>
      <c r="B9342" s="339" t="s">
        <v>1163</v>
      </c>
      <c r="C9342" s="340" t="s">
        <v>26</v>
      </c>
      <c r="D9342" s="341">
        <v>15200</v>
      </c>
      <c r="E9342" s="506">
        <v>12.99</v>
      </c>
      <c r="F9342" s="499"/>
      <c r="G9342" s="341">
        <v>8.5460526315789473E-2</v>
      </c>
    </row>
    <row r="9343" spans="1:7" hidden="1" x14ac:dyDescent="0.25">
      <c r="A9343" s="342" t="s">
        <v>324</v>
      </c>
      <c r="B9343" s="342" t="s">
        <v>1164</v>
      </c>
      <c r="C9343" s="343" t="s">
        <v>1165</v>
      </c>
      <c r="D9343" s="344">
        <v>15200</v>
      </c>
      <c r="E9343" s="502">
        <v>12.99</v>
      </c>
      <c r="F9343" s="499"/>
      <c r="G9343" s="344">
        <v>8.5460526315789473E-2</v>
      </c>
    </row>
    <row r="9344" spans="1:7" hidden="1" x14ac:dyDescent="0.25">
      <c r="A9344" s="342" t="s">
        <v>324</v>
      </c>
      <c r="B9344" s="342" t="s">
        <v>2576</v>
      </c>
      <c r="C9344" s="343" t="s">
        <v>171</v>
      </c>
      <c r="D9344" s="344">
        <v>15000</v>
      </c>
      <c r="E9344" s="502">
        <v>0</v>
      </c>
      <c r="F9344" s="499"/>
      <c r="G9344" s="344">
        <v>0</v>
      </c>
    </row>
    <row r="9345" spans="1:7" hidden="1" x14ac:dyDescent="0.25">
      <c r="A9345" s="345" t="s">
        <v>4392</v>
      </c>
      <c r="B9345" s="345" t="s">
        <v>306</v>
      </c>
      <c r="C9345" s="346" t="s">
        <v>173</v>
      </c>
      <c r="D9345" s="347">
        <v>15000</v>
      </c>
      <c r="E9345" s="503">
        <v>0</v>
      </c>
      <c r="F9345" s="499"/>
      <c r="G9345" s="347">
        <v>0</v>
      </c>
    </row>
    <row r="9346" spans="1:7" hidden="1" x14ac:dyDescent="0.25">
      <c r="A9346" s="342" t="s">
        <v>324</v>
      </c>
      <c r="B9346" s="342" t="s">
        <v>2988</v>
      </c>
      <c r="C9346" s="343" t="s">
        <v>178</v>
      </c>
      <c r="D9346" s="344">
        <v>200</v>
      </c>
      <c r="E9346" s="502">
        <v>12.99</v>
      </c>
      <c r="F9346" s="499"/>
      <c r="G9346" s="344">
        <v>6.4950000000000001</v>
      </c>
    </row>
    <row r="9347" spans="1:7" hidden="1" x14ac:dyDescent="0.25">
      <c r="A9347" s="345" t="s">
        <v>4393</v>
      </c>
      <c r="B9347" s="345" t="s">
        <v>309</v>
      </c>
      <c r="C9347" s="346" t="s">
        <v>2990</v>
      </c>
      <c r="D9347" s="347">
        <v>200</v>
      </c>
      <c r="E9347" s="503">
        <v>12.99</v>
      </c>
      <c r="F9347" s="499"/>
      <c r="G9347" s="347">
        <v>6.4950000000000001</v>
      </c>
    </row>
    <row r="9348" spans="1:7" hidden="1" x14ac:dyDescent="0.25">
      <c r="A9348" s="336" t="s">
        <v>352</v>
      </c>
      <c r="B9348" s="336" t="s">
        <v>611</v>
      </c>
      <c r="C9348" s="337" t="s">
        <v>612</v>
      </c>
      <c r="D9348" s="338">
        <v>5900</v>
      </c>
      <c r="E9348" s="498">
        <v>3524.92</v>
      </c>
      <c r="F9348" s="499"/>
      <c r="G9348" s="338">
        <v>59.74440677966102</v>
      </c>
    </row>
    <row r="9349" spans="1:7" hidden="1" x14ac:dyDescent="0.25">
      <c r="A9349" s="339" t="s">
        <v>324</v>
      </c>
      <c r="B9349" s="339" t="s">
        <v>1163</v>
      </c>
      <c r="C9349" s="340" t="s">
        <v>26</v>
      </c>
      <c r="D9349" s="341">
        <v>5900</v>
      </c>
      <c r="E9349" s="506">
        <v>3524.92</v>
      </c>
      <c r="F9349" s="499"/>
      <c r="G9349" s="341">
        <v>59.74440677966102</v>
      </c>
    </row>
    <row r="9350" spans="1:7" hidden="1" x14ac:dyDescent="0.25">
      <c r="A9350" s="342" t="s">
        <v>324</v>
      </c>
      <c r="B9350" s="342" t="s">
        <v>1164</v>
      </c>
      <c r="C9350" s="343" t="s">
        <v>1165</v>
      </c>
      <c r="D9350" s="344">
        <v>5900</v>
      </c>
      <c r="E9350" s="502">
        <v>3524.92</v>
      </c>
      <c r="F9350" s="499"/>
      <c r="G9350" s="344">
        <v>59.74440677966102</v>
      </c>
    </row>
    <row r="9351" spans="1:7" hidden="1" x14ac:dyDescent="0.25">
      <c r="A9351" s="342" t="s">
        <v>324</v>
      </c>
      <c r="B9351" s="342" t="s">
        <v>2576</v>
      </c>
      <c r="C9351" s="343" t="s">
        <v>171</v>
      </c>
      <c r="D9351" s="344">
        <v>2900</v>
      </c>
      <c r="E9351" s="502">
        <v>0</v>
      </c>
      <c r="F9351" s="499"/>
      <c r="G9351" s="344">
        <v>0</v>
      </c>
    </row>
    <row r="9352" spans="1:7" hidden="1" x14ac:dyDescent="0.25">
      <c r="A9352" s="345" t="s">
        <v>4394</v>
      </c>
      <c r="B9352" s="345" t="s">
        <v>306</v>
      </c>
      <c r="C9352" s="346" t="s">
        <v>173</v>
      </c>
      <c r="D9352" s="347">
        <v>2900</v>
      </c>
      <c r="E9352" s="503">
        <v>0</v>
      </c>
      <c r="F9352" s="499"/>
      <c r="G9352" s="347">
        <v>0</v>
      </c>
    </row>
    <row r="9353" spans="1:7" hidden="1" x14ac:dyDescent="0.25">
      <c r="A9353" s="342" t="s">
        <v>324</v>
      </c>
      <c r="B9353" s="342" t="s">
        <v>2988</v>
      </c>
      <c r="C9353" s="343" t="s">
        <v>178</v>
      </c>
      <c r="D9353" s="344">
        <v>3000</v>
      </c>
      <c r="E9353" s="502">
        <v>3524.92</v>
      </c>
      <c r="F9353" s="499"/>
      <c r="G9353" s="344">
        <v>117.49733333333333</v>
      </c>
    </row>
    <row r="9354" spans="1:7" hidden="1" x14ac:dyDescent="0.25">
      <c r="A9354" s="345" t="s">
        <v>4395</v>
      </c>
      <c r="B9354" s="345" t="s">
        <v>309</v>
      </c>
      <c r="C9354" s="346" t="s">
        <v>2990</v>
      </c>
      <c r="D9354" s="347">
        <v>3000</v>
      </c>
      <c r="E9354" s="503">
        <v>3524.92</v>
      </c>
      <c r="F9354" s="499"/>
      <c r="G9354" s="347">
        <v>117.49733333333333</v>
      </c>
    </row>
    <row r="9355" spans="1:7" hidden="1" x14ac:dyDescent="0.25">
      <c r="A9355" s="336" t="s">
        <v>352</v>
      </c>
      <c r="B9355" s="336" t="s">
        <v>634</v>
      </c>
      <c r="C9355" s="337" t="s">
        <v>635</v>
      </c>
      <c r="D9355" s="338">
        <v>0</v>
      </c>
      <c r="E9355" s="498">
        <v>0</v>
      </c>
      <c r="F9355" s="499"/>
      <c r="G9355" s="338">
        <v>0</v>
      </c>
    </row>
    <row r="9356" spans="1:7" hidden="1" x14ac:dyDescent="0.25">
      <c r="A9356" s="339" t="s">
        <v>324</v>
      </c>
      <c r="B9356" s="339" t="s">
        <v>1163</v>
      </c>
      <c r="C9356" s="340" t="s">
        <v>26</v>
      </c>
      <c r="D9356" s="341">
        <v>0</v>
      </c>
      <c r="E9356" s="506">
        <v>0</v>
      </c>
      <c r="F9356" s="499"/>
      <c r="G9356" s="341">
        <v>0</v>
      </c>
    </row>
    <row r="9357" spans="1:7" hidden="1" x14ac:dyDescent="0.25">
      <c r="A9357" s="342" t="s">
        <v>324</v>
      </c>
      <c r="B9357" s="342" t="s">
        <v>1164</v>
      </c>
      <c r="C9357" s="343" t="s">
        <v>1165</v>
      </c>
      <c r="D9357" s="344">
        <v>0</v>
      </c>
      <c r="E9357" s="502">
        <v>0</v>
      </c>
      <c r="F9357" s="499"/>
      <c r="G9357" s="344">
        <v>0</v>
      </c>
    </row>
    <row r="9358" spans="1:7" hidden="1" x14ac:dyDescent="0.25">
      <c r="A9358" s="342" t="s">
        <v>324</v>
      </c>
      <c r="B9358" s="342" t="s">
        <v>2576</v>
      </c>
      <c r="C9358" s="343" t="s">
        <v>171</v>
      </c>
      <c r="D9358" s="344">
        <v>0</v>
      </c>
      <c r="E9358" s="502">
        <v>0</v>
      </c>
      <c r="F9358" s="499"/>
      <c r="G9358" s="344">
        <v>0</v>
      </c>
    </row>
    <row r="9359" spans="1:7" hidden="1" x14ac:dyDescent="0.25">
      <c r="A9359" s="345" t="s">
        <v>4396</v>
      </c>
      <c r="B9359" s="345" t="s">
        <v>308</v>
      </c>
      <c r="C9359" s="346" t="s">
        <v>198</v>
      </c>
      <c r="D9359" s="347">
        <v>0</v>
      </c>
      <c r="E9359" s="503">
        <v>0</v>
      </c>
      <c r="F9359" s="499"/>
      <c r="G9359" s="347">
        <v>0</v>
      </c>
    </row>
    <row r="9360" spans="1:7" hidden="1" x14ac:dyDescent="0.25">
      <c r="A9360" s="336" t="s">
        <v>352</v>
      </c>
      <c r="B9360" s="336" t="s">
        <v>657</v>
      </c>
      <c r="C9360" s="337" t="s">
        <v>658</v>
      </c>
      <c r="D9360" s="338">
        <v>4000</v>
      </c>
      <c r="E9360" s="498">
        <v>0</v>
      </c>
      <c r="F9360" s="499"/>
      <c r="G9360" s="338">
        <v>0</v>
      </c>
    </row>
    <row r="9361" spans="1:7" hidden="1" x14ac:dyDescent="0.25">
      <c r="A9361" s="339" t="s">
        <v>324</v>
      </c>
      <c r="B9361" s="339" t="s">
        <v>1163</v>
      </c>
      <c r="C9361" s="340" t="s">
        <v>26</v>
      </c>
      <c r="D9361" s="341">
        <v>4000</v>
      </c>
      <c r="E9361" s="506">
        <v>0</v>
      </c>
      <c r="F9361" s="499"/>
      <c r="G9361" s="341">
        <v>0</v>
      </c>
    </row>
    <row r="9362" spans="1:7" hidden="1" x14ac:dyDescent="0.25">
      <c r="A9362" s="342" t="s">
        <v>324</v>
      </c>
      <c r="B9362" s="342" t="s">
        <v>1164</v>
      </c>
      <c r="C9362" s="343" t="s">
        <v>1165</v>
      </c>
      <c r="D9362" s="344">
        <v>4000</v>
      </c>
      <c r="E9362" s="502">
        <v>0</v>
      </c>
      <c r="F9362" s="499"/>
      <c r="G9362" s="344">
        <v>0</v>
      </c>
    </row>
    <row r="9363" spans="1:7" hidden="1" x14ac:dyDescent="0.25">
      <c r="A9363" s="342" t="s">
        <v>324</v>
      </c>
      <c r="B9363" s="342" t="s">
        <v>2576</v>
      </c>
      <c r="C9363" s="343" t="s">
        <v>171</v>
      </c>
      <c r="D9363" s="344">
        <v>4000</v>
      </c>
      <c r="E9363" s="502">
        <v>0</v>
      </c>
      <c r="F9363" s="499"/>
      <c r="G9363" s="344">
        <v>0</v>
      </c>
    </row>
    <row r="9364" spans="1:7" hidden="1" x14ac:dyDescent="0.25">
      <c r="A9364" s="345" t="s">
        <v>4397</v>
      </c>
      <c r="B9364" s="345" t="s">
        <v>306</v>
      </c>
      <c r="C9364" s="346" t="s">
        <v>173</v>
      </c>
      <c r="D9364" s="347">
        <v>4000</v>
      </c>
      <c r="E9364" s="503">
        <v>0</v>
      </c>
      <c r="F9364" s="499"/>
      <c r="G9364" s="347">
        <v>0</v>
      </c>
    </row>
    <row r="9365" spans="1:7" hidden="1" x14ac:dyDescent="0.25">
      <c r="A9365" s="345" t="s">
        <v>4398</v>
      </c>
      <c r="B9365" s="345" t="s">
        <v>308</v>
      </c>
      <c r="C9365" s="346" t="s">
        <v>198</v>
      </c>
      <c r="D9365" s="347">
        <v>0</v>
      </c>
      <c r="E9365" s="503">
        <v>0</v>
      </c>
      <c r="F9365" s="499"/>
      <c r="G9365" s="347">
        <v>0</v>
      </c>
    </row>
    <row r="9366" spans="1:7" hidden="1" x14ac:dyDescent="0.25">
      <c r="A9366" s="336" t="s">
        <v>352</v>
      </c>
      <c r="B9366" s="336" t="s">
        <v>691</v>
      </c>
      <c r="C9366" s="337" t="s">
        <v>692</v>
      </c>
      <c r="D9366" s="338">
        <v>1000</v>
      </c>
      <c r="E9366" s="498">
        <v>519</v>
      </c>
      <c r="F9366" s="499"/>
      <c r="G9366" s="338">
        <v>51.9</v>
      </c>
    </row>
    <row r="9367" spans="1:7" hidden="1" x14ac:dyDescent="0.25">
      <c r="A9367" s="339" t="s">
        <v>324</v>
      </c>
      <c r="B9367" s="339" t="s">
        <v>1163</v>
      </c>
      <c r="C9367" s="340" t="s">
        <v>26</v>
      </c>
      <c r="D9367" s="341">
        <v>1000</v>
      </c>
      <c r="E9367" s="506">
        <v>519</v>
      </c>
      <c r="F9367" s="499"/>
      <c r="G9367" s="341">
        <v>51.9</v>
      </c>
    </row>
    <row r="9368" spans="1:7" hidden="1" x14ac:dyDescent="0.25">
      <c r="A9368" s="342" t="s">
        <v>324</v>
      </c>
      <c r="B9368" s="342" t="s">
        <v>1164</v>
      </c>
      <c r="C9368" s="343" t="s">
        <v>1165</v>
      </c>
      <c r="D9368" s="344">
        <v>1000</v>
      </c>
      <c r="E9368" s="502">
        <v>519</v>
      </c>
      <c r="F9368" s="499"/>
      <c r="G9368" s="344">
        <v>51.9</v>
      </c>
    </row>
    <row r="9369" spans="1:7" hidden="1" x14ac:dyDescent="0.25">
      <c r="A9369" s="342" t="s">
        <v>324</v>
      </c>
      <c r="B9369" s="342" t="s">
        <v>2988</v>
      </c>
      <c r="C9369" s="343" t="s">
        <v>178</v>
      </c>
      <c r="D9369" s="344">
        <v>1000</v>
      </c>
      <c r="E9369" s="502">
        <v>519</v>
      </c>
      <c r="F9369" s="499"/>
      <c r="G9369" s="344">
        <v>51.9</v>
      </c>
    </row>
    <row r="9370" spans="1:7" hidden="1" x14ac:dyDescent="0.25">
      <c r="A9370" s="345" t="s">
        <v>4399</v>
      </c>
      <c r="B9370" s="345" t="s">
        <v>309</v>
      </c>
      <c r="C9370" s="346" t="s">
        <v>2990</v>
      </c>
      <c r="D9370" s="347">
        <v>1000</v>
      </c>
      <c r="E9370" s="503">
        <v>519</v>
      </c>
      <c r="F9370" s="499"/>
      <c r="G9370" s="347">
        <v>51.9</v>
      </c>
    </row>
    <row r="9371" spans="1:7" hidden="1" x14ac:dyDescent="0.25">
      <c r="A9371" s="336" t="s">
        <v>352</v>
      </c>
      <c r="B9371" s="336" t="s">
        <v>710</v>
      </c>
      <c r="C9371" s="337" t="s">
        <v>711</v>
      </c>
      <c r="D9371" s="338">
        <v>67576</v>
      </c>
      <c r="E9371" s="498">
        <v>122.59</v>
      </c>
      <c r="F9371" s="499"/>
      <c r="G9371" s="338">
        <v>0.18141055996211672</v>
      </c>
    </row>
    <row r="9372" spans="1:7" hidden="1" x14ac:dyDescent="0.25">
      <c r="A9372" s="339" t="s">
        <v>324</v>
      </c>
      <c r="B9372" s="339" t="s">
        <v>1163</v>
      </c>
      <c r="C9372" s="340" t="s">
        <v>26</v>
      </c>
      <c r="D9372" s="341">
        <v>67576</v>
      </c>
      <c r="E9372" s="506">
        <v>122.59</v>
      </c>
      <c r="F9372" s="499"/>
      <c r="G9372" s="341">
        <v>0.18141055996211672</v>
      </c>
    </row>
    <row r="9373" spans="1:7" hidden="1" x14ac:dyDescent="0.25">
      <c r="A9373" s="342" t="s">
        <v>324</v>
      </c>
      <c r="B9373" s="342" t="s">
        <v>1164</v>
      </c>
      <c r="C9373" s="343" t="s">
        <v>1165</v>
      </c>
      <c r="D9373" s="344">
        <v>67576</v>
      </c>
      <c r="E9373" s="502">
        <v>122.59</v>
      </c>
      <c r="F9373" s="499"/>
      <c r="G9373" s="344">
        <v>0.18141055996211672</v>
      </c>
    </row>
    <row r="9374" spans="1:7" hidden="1" x14ac:dyDescent="0.25">
      <c r="A9374" s="342" t="s">
        <v>324</v>
      </c>
      <c r="B9374" s="342" t="s">
        <v>2576</v>
      </c>
      <c r="C9374" s="343" t="s">
        <v>171</v>
      </c>
      <c r="D9374" s="344">
        <v>62476</v>
      </c>
      <c r="E9374" s="502">
        <v>0</v>
      </c>
      <c r="F9374" s="499"/>
      <c r="G9374" s="344">
        <v>0</v>
      </c>
    </row>
    <row r="9375" spans="1:7" hidden="1" x14ac:dyDescent="0.25">
      <c r="A9375" s="345" t="s">
        <v>4400</v>
      </c>
      <c r="B9375" s="345" t="s">
        <v>306</v>
      </c>
      <c r="C9375" s="346" t="s">
        <v>173</v>
      </c>
      <c r="D9375" s="347">
        <v>42876</v>
      </c>
      <c r="E9375" s="503">
        <v>0</v>
      </c>
      <c r="F9375" s="499"/>
      <c r="G9375" s="347">
        <v>0</v>
      </c>
    </row>
    <row r="9376" spans="1:7" hidden="1" x14ac:dyDescent="0.25">
      <c r="A9376" s="345" t="s">
        <v>4401</v>
      </c>
      <c r="B9376" s="345" t="s">
        <v>3120</v>
      </c>
      <c r="C9376" s="346" t="s">
        <v>174</v>
      </c>
      <c r="D9376" s="347">
        <v>4000</v>
      </c>
      <c r="E9376" s="503">
        <v>0</v>
      </c>
      <c r="F9376" s="499"/>
      <c r="G9376" s="347">
        <v>0</v>
      </c>
    </row>
    <row r="9377" spans="1:7" hidden="1" x14ac:dyDescent="0.25">
      <c r="A9377" s="345" t="s">
        <v>4402</v>
      </c>
      <c r="B9377" s="345" t="s">
        <v>307</v>
      </c>
      <c r="C9377" s="346" t="s">
        <v>175</v>
      </c>
      <c r="D9377" s="347">
        <v>0</v>
      </c>
      <c r="E9377" s="503">
        <v>0</v>
      </c>
      <c r="F9377" s="499"/>
      <c r="G9377" s="347">
        <v>0</v>
      </c>
    </row>
    <row r="9378" spans="1:7" hidden="1" x14ac:dyDescent="0.25">
      <c r="A9378" s="345" t="s">
        <v>4403</v>
      </c>
      <c r="B9378" s="345" t="s">
        <v>2591</v>
      </c>
      <c r="C9378" s="346" t="s">
        <v>2592</v>
      </c>
      <c r="D9378" s="347">
        <v>10300</v>
      </c>
      <c r="E9378" s="503">
        <v>0</v>
      </c>
      <c r="F9378" s="499"/>
      <c r="G9378" s="347">
        <v>0</v>
      </c>
    </row>
    <row r="9379" spans="1:7" hidden="1" x14ac:dyDescent="0.25">
      <c r="A9379" s="345" t="s">
        <v>4404</v>
      </c>
      <c r="B9379" s="345" t="s">
        <v>308</v>
      </c>
      <c r="C9379" s="346" t="s">
        <v>198</v>
      </c>
      <c r="D9379" s="347">
        <v>5300</v>
      </c>
      <c r="E9379" s="503">
        <v>0</v>
      </c>
      <c r="F9379" s="499"/>
      <c r="G9379" s="347">
        <v>0</v>
      </c>
    </row>
    <row r="9380" spans="1:7" hidden="1" x14ac:dyDescent="0.25">
      <c r="A9380" s="342" t="s">
        <v>324</v>
      </c>
      <c r="B9380" s="342" t="s">
        <v>2988</v>
      </c>
      <c r="C9380" s="343" t="s">
        <v>178</v>
      </c>
      <c r="D9380" s="344">
        <v>5100</v>
      </c>
      <c r="E9380" s="502">
        <v>122.59</v>
      </c>
      <c r="F9380" s="499"/>
      <c r="G9380" s="344">
        <v>2.4037254901960785</v>
      </c>
    </row>
    <row r="9381" spans="1:7" hidden="1" x14ac:dyDescent="0.25">
      <c r="A9381" s="345" t="s">
        <v>4405</v>
      </c>
      <c r="B9381" s="345" t="s">
        <v>309</v>
      </c>
      <c r="C9381" s="346" t="s">
        <v>2990</v>
      </c>
      <c r="D9381" s="347">
        <v>5100</v>
      </c>
      <c r="E9381" s="503">
        <v>122.59</v>
      </c>
      <c r="F9381" s="499"/>
      <c r="G9381" s="347">
        <v>2.4037254901960785</v>
      </c>
    </row>
    <row r="9382" spans="1:7" hidden="1" x14ac:dyDescent="0.25">
      <c r="A9382" s="336" t="s">
        <v>352</v>
      </c>
      <c r="B9382" s="336" t="s">
        <v>732</v>
      </c>
      <c r="C9382" s="337" t="s">
        <v>733</v>
      </c>
      <c r="D9382" s="338">
        <v>17000</v>
      </c>
      <c r="E9382" s="498">
        <v>8825.19</v>
      </c>
      <c r="F9382" s="499"/>
      <c r="G9382" s="338">
        <v>51.912882352941175</v>
      </c>
    </row>
    <row r="9383" spans="1:7" hidden="1" x14ac:dyDescent="0.25">
      <c r="A9383" s="339" t="s">
        <v>324</v>
      </c>
      <c r="B9383" s="339" t="s">
        <v>1163</v>
      </c>
      <c r="C9383" s="340" t="s">
        <v>26</v>
      </c>
      <c r="D9383" s="341">
        <v>17000</v>
      </c>
      <c r="E9383" s="506">
        <v>8825.19</v>
      </c>
      <c r="F9383" s="499"/>
      <c r="G9383" s="341">
        <v>51.912882352941175</v>
      </c>
    </row>
    <row r="9384" spans="1:7" hidden="1" x14ac:dyDescent="0.25">
      <c r="A9384" s="342" t="s">
        <v>324</v>
      </c>
      <c r="B9384" s="342" t="s">
        <v>1164</v>
      </c>
      <c r="C9384" s="343" t="s">
        <v>1165</v>
      </c>
      <c r="D9384" s="344">
        <v>17000</v>
      </c>
      <c r="E9384" s="502">
        <v>8825.19</v>
      </c>
      <c r="F9384" s="499"/>
      <c r="G9384" s="344">
        <v>51.912882352941175</v>
      </c>
    </row>
    <row r="9385" spans="1:7" hidden="1" x14ac:dyDescent="0.25">
      <c r="A9385" s="342" t="s">
        <v>324</v>
      </c>
      <c r="B9385" s="342" t="s">
        <v>2576</v>
      </c>
      <c r="C9385" s="343" t="s">
        <v>171</v>
      </c>
      <c r="D9385" s="344">
        <v>15000</v>
      </c>
      <c r="E9385" s="502">
        <v>6625.65</v>
      </c>
      <c r="F9385" s="499"/>
      <c r="G9385" s="344">
        <v>44.170999999999999</v>
      </c>
    </row>
    <row r="9386" spans="1:7" hidden="1" x14ac:dyDescent="0.25">
      <c r="A9386" s="345" t="s">
        <v>4406</v>
      </c>
      <c r="B9386" s="345" t="s">
        <v>306</v>
      </c>
      <c r="C9386" s="346" t="s">
        <v>173</v>
      </c>
      <c r="D9386" s="347">
        <v>5000</v>
      </c>
      <c r="E9386" s="503">
        <v>3188.15</v>
      </c>
      <c r="F9386" s="499"/>
      <c r="G9386" s="347">
        <v>63.762999999999998</v>
      </c>
    </row>
    <row r="9387" spans="1:7" hidden="1" x14ac:dyDescent="0.25">
      <c r="A9387" s="345" t="s">
        <v>4407</v>
      </c>
      <c r="B9387" s="345" t="s">
        <v>307</v>
      </c>
      <c r="C9387" s="346" t="s">
        <v>175</v>
      </c>
      <c r="D9387" s="347">
        <v>4000</v>
      </c>
      <c r="E9387" s="503">
        <v>3437.5</v>
      </c>
      <c r="F9387" s="499"/>
      <c r="G9387" s="347">
        <v>85.9375</v>
      </c>
    </row>
    <row r="9388" spans="1:7" hidden="1" x14ac:dyDescent="0.25">
      <c r="A9388" s="345" t="s">
        <v>4408</v>
      </c>
      <c r="B9388" s="345" t="s">
        <v>2591</v>
      </c>
      <c r="C9388" s="346" t="s">
        <v>2592</v>
      </c>
      <c r="D9388" s="347">
        <v>1000</v>
      </c>
      <c r="E9388" s="503">
        <v>0</v>
      </c>
      <c r="F9388" s="499"/>
      <c r="G9388" s="347">
        <v>0</v>
      </c>
    </row>
    <row r="9389" spans="1:7" hidden="1" x14ac:dyDescent="0.25">
      <c r="A9389" s="345" t="s">
        <v>4409</v>
      </c>
      <c r="B9389" s="345" t="s">
        <v>308</v>
      </c>
      <c r="C9389" s="346" t="s">
        <v>198</v>
      </c>
      <c r="D9389" s="347">
        <v>5000</v>
      </c>
      <c r="E9389" s="503">
        <v>0</v>
      </c>
      <c r="F9389" s="499"/>
      <c r="G9389" s="347">
        <v>0</v>
      </c>
    </row>
    <row r="9390" spans="1:7" hidden="1" x14ac:dyDescent="0.25">
      <c r="A9390" s="342" t="s">
        <v>324</v>
      </c>
      <c r="B9390" s="342" t="s">
        <v>2988</v>
      </c>
      <c r="C9390" s="343" t="s">
        <v>178</v>
      </c>
      <c r="D9390" s="344">
        <v>2000</v>
      </c>
      <c r="E9390" s="502">
        <v>2199.54</v>
      </c>
      <c r="F9390" s="499"/>
      <c r="G9390" s="344">
        <v>109.977</v>
      </c>
    </row>
    <row r="9391" spans="1:7" hidden="1" x14ac:dyDescent="0.25">
      <c r="A9391" s="345" t="s">
        <v>4410</v>
      </c>
      <c r="B9391" s="345" t="s">
        <v>309</v>
      </c>
      <c r="C9391" s="346" t="s">
        <v>2990</v>
      </c>
      <c r="D9391" s="347">
        <v>2000</v>
      </c>
      <c r="E9391" s="503">
        <v>2199.54</v>
      </c>
      <c r="F9391" s="499"/>
      <c r="G9391" s="347">
        <v>109.977</v>
      </c>
    </row>
    <row r="9392" spans="1:7" hidden="1" x14ac:dyDescent="0.25">
      <c r="A9392" s="336" t="s">
        <v>352</v>
      </c>
      <c r="B9392" s="336" t="s">
        <v>754</v>
      </c>
      <c r="C9392" s="337" t="s">
        <v>755</v>
      </c>
      <c r="D9392" s="338">
        <v>83000</v>
      </c>
      <c r="E9392" s="498">
        <v>57253.7</v>
      </c>
      <c r="F9392" s="499"/>
      <c r="G9392" s="338">
        <v>68.980361445783132</v>
      </c>
    </row>
    <row r="9393" spans="1:7" hidden="1" x14ac:dyDescent="0.25">
      <c r="A9393" s="339" t="s">
        <v>324</v>
      </c>
      <c r="B9393" s="339" t="s">
        <v>1163</v>
      </c>
      <c r="C9393" s="340" t="s">
        <v>26</v>
      </c>
      <c r="D9393" s="341">
        <v>83000</v>
      </c>
      <c r="E9393" s="506">
        <v>57253.7</v>
      </c>
      <c r="F9393" s="499"/>
      <c r="G9393" s="341">
        <v>68.980361445783132</v>
      </c>
    </row>
    <row r="9394" spans="1:7" hidden="1" x14ac:dyDescent="0.25">
      <c r="A9394" s="342" t="s">
        <v>324</v>
      </c>
      <c r="B9394" s="342" t="s">
        <v>1164</v>
      </c>
      <c r="C9394" s="343" t="s">
        <v>1165</v>
      </c>
      <c r="D9394" s="344">
        <v>83000</v>
      </c>
      <c r="E9394" s="502">
        <v>57253.7</v>
      </c>
      <c r="F9394" s="499"/>
      <c r="G9394" s="344">
        <v>68.980361445783132</v>
      </c>
    </row>
    <row r="9395" spans="1:7" hidden="1" x14ac:dyDescent="0.25">
      <c r="A9395" s="342" t="s">
        <v>324</v>
      </c>
      <c r="B9395" s="342" t="s">
        <v>2576</v>
      </c>
      <c r="C9395" s="343" t="s">
        <v>171</v>
      </c>
      <c r="D9395" s="344">
        <v>80000</v>
      </c>
      <c r="E9395" s="502">
        <v>54899</v>
      </c>
      <c r="F9395" s="499"/>
      <c r="G9395" s="344">
        <v>68.623750000000001</v>
      </c>
    </row>
    <row r="9396" spans="1:7" hidden="1" x14ac:dyDescent="0.25">
      <c r="A9396" s="345" t="s">
        <v>4411</v>
      </c>
      <c r="B9396" s="345" t="s">
        <v>3120</v>
      </c>
      <c r="C9396" s="346" t="s">
        <v>174</v>
      </c>
      <c r="D9396" s="347">
        <v>80000</v>
      </c>
      <c r="E9396" s="503">
        <v>0</v>
      </c>
      <c r="F9396" s="499"/>
      <c r="G9396" s="347">
        <v>0</v>
      </c>
    </row>
    <row r="9397" spans="1:7" hidden="1" x14ac:dyDescent="0.25">
      <c r="A9397" s="345" t="s">
        <v>4412</v>
      </c>
      <c r="B9397" s="345" t="s">
        <v>307</v>
      </c>
      <c r="C9397" s="346" t="s">
        <v>175</v>
      </c>
      <c r="D9397" s="347">
        <v>0</v>
      </c>
      <c r="E9397" s="503">
        <v>27399</v>
      </c>
      <c r="F9397" s="499"/>
      <c r="G9397" s="347">
        <v>0</v>
      </c>
    </row>
    <row r="9398" spans="1:7" hidden="1" x14ac:dyDescent="0.25">
      <c r="A9398" s="345" t="s">
        <v>4413</v>
      </c>
      <c r="B9398" s="345" t="s">
        <v>308</v>
      </c>
      <c r="C9398" s="346" t="s">
        <v>198</v>
      </c>
      <c r="D9398" s="347">
        <v>0</v>
      </c>
      <c r="E9398" s="503">
        <v>27500</v>
      </c>
      <c r="F9398" s="499"/>
      <c r="G9398" s="347">
        <v>0</v>
      </c>
    </row>
    <row r="9399" spans="1:7" hidden="1" x14ac:dyDescent="0.25">
      <c r="A9399" s="342" t="s">
        <v>324</v>
      </c>
      <c r="B9399" s="342" t="s">
        <v>2988</v>
      </c>
      <c r="C9399" s="343" t="s">
        <v>178</v>
      </c>
      <c r="D9399" s="344">
        <v>3000</v>
      </c>
      <c r="E9399" s="502">
        <v>2354.6999999999998</v>
      </c>
      <c r="F9399" s="499"/>
      <c r="G9399" s="344">
        <v>78.489999999999995</v>
      </c>
    </row>
    <row r="9400" spans="1:7" hidden="1" x14ac:dyDescent="0.25">
      <c r="A9400" s="345" t="s">
        <v>4414</v>
      </c>
      <c r="B9400" s="345" t="s">
        <v>309</v>
      </c>
      <c r="C9400" s="346" t="s">
        <v>2990</v>
      </c>
      <c r="D9400" s="347">
        <v>3000</v>
      </c>
      <c r="E9400" s="503">
        <v>2354.6999999999998</v>
      </c>
      <c r="F9400" s="499"/>
      <c r="G9400" s="347">
        <v>78.489999999999995</v>
      </c>
    </row>
    <row r="9401" spans="1:7" hidden="1" x14ac:dyDescent="0.25">
      <c r="A9401" s="336" t="s">
        <v>352</v>
      </c>
      <c r="B9401" s="336" t="s">
        <v>816</v>
      </c>
      <c r="C9401" s="337" t="s">
        <v>817</v>
      </c>
      <c r="D9401" s="338">
        <v>6616</v>
      </c>
      <c r="E9401" s="498">
        <v>10766.9</v>
      </c>
      <c r="F9401" s="499"/>
      <c r="G9401" s="338">
        <v>162.74032648125757</v>
      </c>
    </row>
    <row r="9402" spans="1:7" hidden="1" x14ac:dyDescent="0.25">
      <c r="A9402" s="339" t="s">
        <v>324</v>
      </c>
      <c r="B9402" s="339" t="s">
        <v>354</v>
      </c>
      <c r="C9402" s="340" t="s">
        <v>24</v>
      </c>
      <c r="D9402" s="341">
        <v>0</v>
      </c>
      <c r="E9402" s="506">
        <v>3000</v>
      </c>
      <c r="F9402" s="499"/>
      <c r="G9402" s="341">
        <v>0</v>
      </c>
    </row>
    <row r="9403" spans="1:7" hidden="1" x14ac:dyDescent="0.25">
      <c r="A9403" s="342" t="s">
        <v>324</v>
      </c>
      <c r="B9403" s="342" t="s">
        <v>366</v>
      </c>
      <c r="C9403" s="343" t="s">
        <v>38</v>
      </c>
      <c r="D9403" s="344">
        <v>0</v>
      </c>
      <c r="E9403" s="502">
        <v>3000</v>
      </c>
      <c r="F9403" s="499"/>
      <c r="G9403" s="344">
        <v>0</v>
      </c>
    </row>
    <row r="9404" spans="1:7" hidden="1" x14ac:dyDescent="0.25">
      <c r="A9404" s="342" t="s">
        <v>324</v>
      </c>
      <c r="B9404" s="342" t="s">
        <v>419</v>
      </c>
      <c r="C9404" s="343" t="s">
        <v>108</v>
      </c>
      <c r="D9404" s="344">
        <v>0</v>
      </c>
      <c r="E9404" s="502">
        <v>3000</v>
      </c>
      <c r="F9404" s="499"/>
      <c r="G9404" s="344">
        <v>0</v>
      </c>
    </row>
    <row r="9405" spans="1:7" hidden="1" x14ac:dyDescent="0.25">
      <c r="A9405" s="345" t="s">
        <v>4415</v>
      </c>
      <c r="B9405" s="345" t="s">
        <v>318</v>
      </c>
      <c r="C9405" s="346" t="s">
        <v>425</v>
      </c>
      <c r="D9405" s="347">
        <v>0</v>
      </c>
      <c r="E9405" s="503">
        <v>3000</v>
      </c>
      <c r="F9405" s="499"/>
      <c r="G9405" s="347">
        <v>0</v>
      </c>
    </row>
    <row r="9406" spans="1:7" hidden="1" x14ac:dyDescent="0.25">
      <c r="A9406" s="339" t="s">
        <v>324</v>
      </c>
      <c r="B9406" s="339" t="s">
        <v>1163</v>
      </c>
      <c r="C9406" s="340" t="s">
        <v>26</v>
      </c>
      <c r="D9406" s="341">
        <v>6616</v>
      </c>
      <c r="E9406" s="506">
        <v>7766.9</v>
      </c>
      <c r="F9406" s="499"/>
      <c r="G9406" s="341">
        <v>117.39570737605804</v>
      </c>
    </row>
    <row r="9407" spans="1:7" hidden="1" x14ac:dyDescent="0.25">
      <c r="A9407" s="342" t="s">
        <v>324</v>
      </c>
      <c r="B9407" s="342" t="s">
        <v>1164</v>
      </c>
      <c r="C9407" s="343" t="s">
        <v>1165</v>
      </c>
      <c r="D9407" s="344">
        <v>6616</v>
      </c>
      <c r="E9407" s="502">
        <v>7766.9</v>
      </c>
      <c r="F9407" s="499"/>
      <c r="G9407" s="344">
        <v>117.39570737605804</v>
      </c>
    </row>
    <row r="9408" spans="1:7" hidden="1" x14ac:dyDescent="0.25">
      <c r="A9408" s="342" t="s">
        <v>324</v>
      </c>
      <c r="B9408" s="342" t="s">
        <v>2576</v>
      </c>
      <c r="C9408" s="343" t="s">
        <v>171</v>
      </c>
      <c r="D9408" s="344">
        <v>3216</v>
      </c>
      <c r="E9408" s="502">
        <v>7766.9</v>
      </c>
      <c r="F9408" s="499"/>
      <c r="G9408" s="344">
        <v>241.50808457711443</v>
      </c>
    </row>
    <row r="9409" spans="1:7" hidden="1" x14ac:dyDescent="0.25">
      <c r="A9409" s="345" t="s">
        <v>4416</v>
      </c>
      <c r="B9409" s="345" t="s">
        <v>306</v>
      </c>
      <c r="C9409" s="346" t="s">
        <v>173</v>
      </c>
      <c r="D9409" s="347">
        <v>3216</v>
      </c>
      <c r="E9409" s="503">
        <v>1027.9000000000001</v>
      </c>
      <c r="F9409" s="499"/>
      <c r="G9409" s="347">
        <v>31.962064676616915</v>
      </c>
    </row>
    <row r="9410" spans="1:7" hidden="1" x14ac:dyDescent="0.25">
      <c r="A9410" s="345" t="s">
        <v>4417</v>
      </c>
      <c r="B9410" s="345" t="s">
        <v>4418</v>
      </c>
      <c r="C9410" s="346" t="s">
        <v>4419</v>
      </c>
      <c r="D9410" s="347">
        <v>0</v>
      </c>
      <c r="E9410" s="503">
        <v>6739</v>
      </c>
      <c r="F9410" s="499"/>
      <c r="G9410" s="347">
        <v>0</v>
      </c>
    </row>
    <row r="9411" spans="1:7" hidden="1" x14ac:dyDescent="0.25">
      <c r="A9411" s="342" t="s">
        <v>324</v>
      </c>
      <c r="B9411" s="342" t="s">
        <v>2988</v>
      </c>
      <c r="C9411" s="343" t="s">
        <v>178</v>
      </c>
      <c r="D9411" s="344">
        <v>3400</v>
      </c>
      <c r="E9411" s="502">
        <v>0</v>
      </c>
      <c r="F9411" s="499"/>
      <c r="G9411" s="344">
        <v>0</v>
      </c>
    </row>
    <row r="9412" spans="1:7" hidden="1" x14ac:dyDescent="0.25">
      <c r="A9412" s="345" t="s">
        <v>4420</v>
      </c>
      <c r="B9412" s="345" t="s">
        <v>309</v>
      </c>
      <c r="C9412" s="346" t="s">
        <v>2990</v>
      </c>
      <c r="D9412" s="347">
        <v>0</v>
      </c>
      <c r="E9412" s="503">
        <v>0</v>
      </c>
      <c r="F9412" s="499"/>
      <c r="G9412" s="347">
        <v>0</v>
      </c>
    </row>
    <row r="9413" spans="1:7" hidden="1" x14ac:dyDescent="0.25">
      <c r="A9413" s="345" t="s">
        <v>4421</v>
      </c>
      <c r="B9413" s="345" t="s">
        <v>309</v>
      </c>
      <c r="C9413" s="346" t="s">
        <v>2990</v>
      </c>
      <c r="D9413" s="347">
        <v>3400</v>
      </c>
      <c r="E9413" s="503">
        <v>0</v>
      </c>
      <c r="F9413" s="499"/>
      <c r="G9413" s="347">
        <v>0</v>
      </c>
    </row>
    <row r="9414" spans="1:7" hidden="1" x14ac:dyDescent="0.25">
      <c r="A9414" s="336" t="s">
        <v>352</v>
      </c>
      <c r="B9414" s="336" t="s">
        <v>936</v>
      </c>
      <c r="C9414" s="337" t="s">
        <v>937</v>
      </c>
      <c r="D9414" s="338">
        <v>2000</v>
      </c>
      <c r="E9414" s="498">
        <v>8521.11</v>
      </c>
      <c r="F9414" s="499"/>
      <c r="G9414" s="338">
        <v>426.05549999999999</v>
      </c>
    </row>
    <row r="9415" spans="1:7" hidden="1" x14ac:dyDescent="0.25">
      <c r="A9415" s="339" t="s">
        <v>324</v>
      </c>
      <c r="B9415" s="339" t="s">
        <v>1163</v>
      </c>
      <c r="C9415" s="340" t="s">
        <v>26</v>
      </c>
      <c r="D9415" s="341">
        <v>2000</v>
      </c>
      <c r="E9415" s="506">
        <v>8521.11</v>
      </c>
      <c r="F9415" s="499"/>
      <c r="G9415" s="341">
        <v>426.05549999999999</v>
      </c>
    </row>
    <row r="9416" spans="1:7" hidden="1" x14ac:dyDescent="0.25">
      <c r="A9416" s="342" t="s">
        <v>324</v>
      </c>
      <c r="B9416" s="342" t="s">
        <v>1164</v>
      </c>
      <c r="C9416" s="343" t="s">
        <v>1165</v>
      </c>
      <c r="D9416" s="344">
        <v>2000</v>
      </c>
      <c r="E9416" s="502">
        <v>8521.11</v>
      </c>
      <c r="F9416" s="499"/>
      <c r="G9416" s="344">
        <v>426.05549999999999</v>
      </c>
    </row>
    <row r="9417" spans="1:7" hidden="1" x14ac:dyDescent="0.25">
      <c r="A9417" s="342" t="s">
        <v>324</v>
      </c>
      <c r="B9417" s="342" t="s">
        <v>2988</v>
      </c>
      <c r="C9417" s="343" t="s">
        <v>178</v>
      </c>
      <c r="D9417" s="344">
        <v>2000</v>
      </c>
      <c r="E9417" s="502">
        <v>8521.11</v>
      </c>
      <c r="F9417" s="499"/>
      <c r="G9417" s="344">
        <v>426.05549999999999</v>
      </c>
    </row>
    <row r="9418" spans="1:7" hidden="1" x14ac:dyDescent="0.25">
      <c r="A9418" s="345" t="s">
        <v>4422</v>
      </c>
      <c r="B9418" s="345" t="s">
        <v>309</v>
      </c>
      <c r="C9418" s="346" t="s">
        <v>2990</v>
      </c>
      <c r="D9418" s="347">
        <v>2000</v>
      </c>
      <c r="E9418" s="503">
        <v>8521.11</v>
      </c>
      <c r="F9418" s="499"/>
      <c r="G9418" s="347">
        <v>426.05549999999999</v>
      </c>
    </row>
    <row r="9419" spans="1:7" hidden="1" x14ac:dyDescent="0.25">
      <c r="A9419" s="336" t="s">
        <v>352</v>
      </c>
      <c r="B9419" s="336" t="s">
        <v>967</v>
      </c>
      <c r="C9419" s="337" t="s">
        <v>968</v>
      </c>
      <c r="D9419" s="338">
        <v>12000</v>
      </c>
      <c r="E9419" s="498">
        <v>600</v>
      </c>
      <c r="F9419" s="499"/>
      <c r="G9419" s="338">
        <v>5</v>
      </c>
    </row>
    <row r="9420" spans="1:7" hidden="1" x14ac:dyDescent="0.25">
      <c r="A9420" s="339" t="s">
        <v>324</v>
      </c>
      <c r="B9420" s="339" t="s">
        <v>1163</v>
      </c>
      <c r="C9420" s="340" t="s">
        <v>26</v>
      </c>
      <c r="D9420" s="341">
        <v>12000</v>
      </c>
      <c r="E9420" s="506">
        <v>600</v>
      </c>
      <c r="F9420" s="499"/>
      <c r="G9420" s="341">
        <v>5</v>
      </c>
    </row>
    <row r="9421" spans="1:7" hidden="1" x14ac:dyDescent="0.25">
      <c r="A9421" s="342" t="s">
        <v>324</v>
      </c>
      <c r="B9421" s="342" t="s">
        <v>1164</v>
      </c>
      <c r="C9421" s="343" t="s">
        <v>1165</v>
      </c>
      <c r="D9421" s="344">
        <v>12000</v>
      </c>
      <c r="E9421" s="502">
        <v>600</v>
      </c>
      <c r="F9421" s="499"/>
      <c r="G9421" s="344">
        <v>5</v>
      </c>
    </row>
    <row r="9422" spans="1:7" hidden="1" x14ac:dyDescent="0.25">
      <c r="A9422" s="342" t="s">
        <v>324</v>
      </c>
      <c r="B9422" s="342" t="s">
        <v>2576</v>
      </c>
      <c r="C9422" s="343" t="s">
        <v>171</v>
      </c>
      <c r="D9422" s="344">
        <v>8000</v>
      </c>
      <c r="E9422" s="502">
        <v>0</v>
      </c>
      <c r="F9422" s="499"/>
      <c r="G9422" s="344">
        <v>0</v>
      </c>
    </row>
    <row r="9423" spans="1:7" hidden="1" x14ac:dyDescent="0.25">
      <c r="A9423" s="345" t="s">
        <v>4423</v>
      </c>
      <c r="B9423" s="345" t="s">
        <v>306</v>
      </c>
      <c r="C9423" s="346" t="s">
        <v>173</v>
      </c>
      <c r="D9423" s="347">
        <v>8000</v>
      </c>
      <c r="E9423" s="503">
        <v>0</v>
      </c>
      <c r="F9423" s="499"/>
      <c r="G9423" s="347">
        <v>0</v>
      </c>
    </row>
    <row r="9424" spans="1:7" hidden="1" x14ac:dyDescent="0.25">
      <c r="A9424" s="342" t="s">
        <v>324</v>
      </c>
      <c r="B9424" s="342" t="s">
        <v>2988</v>
      </c>
      <c r="C9424" s="343" t="s">
        <v>178</v>
      </c>
      <c r="D9424" s="344">
        <v>4000</v>
      </c>
      <c r="E9424" s="502">
        <v>600</v>
      </c>
      <c r="F9424" s="499"/>
      <c r="G9424" s="344">
        <v>15</v>
      </c>
    </row>
    <row r="9425" spans="1:7" hidden="1" x14ac:dyDescent="0.25">
      <c r="A9425" s="345" t="s">
        <v>4424</v>
      </c>
      <c r="B9425" s="345" t="s">
        <v>309</v>
      </c>
      <c r="C9425" s="346" t="s">
        <v>2990</v>
      </c>
      <c r="D9425" s="347">
        <v>4000</v>
      </c>
      <c r="E9425" s="503">
        <v>600</v>
      </c>
      <c r="F9425" s="499"/>
      <c r="G9425" s="347">
        <v>15</v>
      </c>
    </row>
    <row r="9426" spans="1:7" hidden="1" x14ac:dyDescent="0.25">
      <c r="A9426" s="336" t="s">
        <v>352</v>
      </c>
      <c r="B9426" s="336" t="s">
        <v>1016</v>
      </c>
      <c r="C9426" s="337" t="s">
        <v>1017</v>
      </c>
      <c r="D9426" s="338">
        <v>25025</v>
      </c>
      <c r="E9426" s="498">
        <v>0</v>
      </c>
      <c r="F9426" s="499"/>
      <c r="G9426" s="338">
        <v>0</v>
      </c>
    </row>
    <row r="9427" spans="1:7" hidden="1" x14ac:dyDescent="0.25">
      <c r="A9427" s="339" t="s">
        <v>324</v>
      </c>
      <c r="B9427" s="339" t="s">
        <v>1163</v>
      </c>
      <c r="C9427" s="340" t="s">
        <v>26</v>
      </c>
      <c r="D9427" s="341">
        <v>25025</v>
      </c>
      <c r="E9427" s="506">
        <v>0</v>
      </c>
      <c r="F9427" s="499"/>
      <c r="G9427" s="341">
        <v>0</v>
      </c>
    </row>
    <row r="9428" spans="1:7" hidden="1" x14ac:dyDescent="0.25">
      <c r="A9428" s="342" t="s">
        <v>324</v>
      </c>
      <c r="B9428" s="342" t="s">
        <v>1164</v>
      </c>
      <c r="C9428" s="343" t="s">
        <v>1165</v>
      </c>
      <c r="D9428" s="344">
        <v>25025</v>
      </c>
      <c r="E9428" s="502">
        <v>0</v>
      </c>
      <c r="F9428" s="499"/>
      <c r="G9428" s="344">
        <v>0</v>
      </c>
    </row>
    <row r="9429" spans="1:7" hidden="1" x14ac:dyDescent="0.25">
      <c r="A9429" s="342" t="s">
        <v>324</v>
      </c>
      <c r="B9429" s="342" t="s">
        <v>2988</v>
      </c>
      <c r="C9429" s="343" t="s">
        <v>178</v>
      </c>
      <c r="D9429" s="344">
        <v>25025</v>
      </c>
      <c r="E9429" s="502">
        <v>0</v>
      </c>
      <c r="F9429" s="499"/>
      <c r="G9429" s="344">
        <v>0</v>
      </c>
    </row>
    <row r="9430" spans="1:7" hidden="1" x14ac:dyDescent="0.25">
      <c r="A9430" s="345" t="s">
        <v>4425</v>
      </c>
      <c r="B9430" s="345" t="s">
        <v>309</v>
      </c>
      <c r="C9430" s="346" t="s">
        <v>2990</v>
      </c>
      <c r="D9430" s="347">
        <v>25025</v>
      </c>
      <c r="E9430" s="503">
        <v>0</v>
      </c>
      <c r="F9430" s="499"/>
      <c r="G9430" s="347">
        <v>0</v>
      </c>
    </row>
    <row r="9431" spans="1:7" hidden="1" x14ac:dyDescent="0.25">
      <c r="A9431" s="336" t="s">
        <v>352</v>
      </c>
      <c r="B9431" s="336" t="s">
        <v>1035</v>
      </c>
      <c r="C9431" s="337" t="s">
        <v>1036</v>
      </c>
      <c r="D9431" s="338">
        <v>67000</v>
      </c>
      <c r="E9431" s="498">
        <v>43731.28</v>
      </c>
      <c r="F9431" s="499"/>
      <c r="G9431" s="338">
        <v>65.270567164179099</v>
      </c>
    </row>
    <row r="9432" spans="1:7" hidden="1" x14ac:dyDescent="0.25">
      <c r="A9432" s="339" t="s">
        <v>324</v>
      </c>
      <c r="B9432" s="339" t="s">
        <v>1163</v>
      </c>
      <c r="C9432" s="340" t="s">
        <v>26</v>
      </c>
      <c r="D9432" s="341">
        <v>67000</v>
      </c>
      <c r="E9432" s="506">
        <v>43731.28</v>
      </c>
      <c r="F9432" s="499"/>
      <c r="G9432" s="341">
        <v>65.270567164179099</v>
      </c>
    </row>
    <row r="9433" spans="1:7" hidden="1" x14ac:dyDescent="0.25">
      <c r="A9433" s="342" t="s">
        <v>324</v>
      </c>
      <c r="B9433" s="342" t="s">
        <v>1164</v>
      </c>
      <c r="C9433" s="343" t="s">
        <v>1165</v>
      </c>
      <c r="D9433" s="344">
        <v>67000</v>
      </c>
      <c r="E9433" s="502">
        <v>43731.28</v>
      </c>
      <c r="F9433" s="499"/>
      <c r="G9433" s="344">
        <v>65.270567164179099</v>
      </c>
    </row>
    <row r="9434" spans="1:7" hidden="1" x14ac:dyDescent="0.25">
      <c r="A9434" s="342" t="s">
        <v>324</v>
      </c>
      <c r="B9434" s="342" t="s">
        <v>2576</v>
      </c>
      <c r="C9434" s="343" t="s">
        <v>171</v>
      </c>
      <c r="D9434" s="344">
        <v>57000</v>
      </c>
      <c r="E9434" s="502">
        <v>43268.95</v>
      </c>
      <c r="F9434" s="499"/>
      <c r="G9434" s="344">
        <v>75.910438596491232</v>
      </c>
    </row>
    <row r="9435" spans="1:7" hidden="1" x14ac:dyDescent="0.25">
      <c r="A9435" s="345" t="s">
        <v>4426</v>
      </c>
      <c r="B9435" s="345" t="s">
        <v>306</v>
      </c>
      <c r="C9435" s="346" t="s">
        <v>173</v>
      </c>
      <c r="D9435" s="347">
        <v>20000</v>
      </c>
      <c r="E9435" s="503">
        <v>0</v>
      </c>
      <c r="F9435" s="499"/>
      <c r="G9435" s="347">
        <v>0</v>
      </c>
    </row>
    <row r="9436" spans="1:7" hidden="1" x14ac:dyDescent="0.25">
      <c r="A9436" s="345" t="s">
        <v>4427</v>
      </c>
      <c r="B9436" s="345" t="s">
        <v>2591</v>
      </c>
      <c r="C9436" s="346" t="s">
        <v>2592</v>
      </c>
      <c r="D9436" s="347">
        <v>2000</v>
      </c>
      <c r="E9436" s="503">
        <v>0</v>
      </c>
      <c r="F9436" s="499"/>
      <c r="G9436" s="347">
        <v>0</v>
      </c>
    </row>
    <row r="9437" spans="1:7" hidden="1" x14ac:dyDescent="0.25">
      <c r="A9437" s="345" t="s">
        <v>4428</v>
      </c>
      <c r="B9437" s="345" t="s">
        <v>308</v>
      </c>
      <c r="C9437" s="346" t="s">
        <v>198</v>
      </c>
      <c r="D9437" s="347">
        <v>35000</v>
      </c>
      <c r="E9437" s="503">
        <v>43268.95</v>
      </c>
      <c r="F9437" s="499"/>
      <c r="G9437" s="347">
        <v>123.62557142857143</v>
      </c>
    </row>
    <row r="9438" spans="1:7" hidden="1" x14ac:dyDescent="0.25">
      <c r="A9438" s="342" t="s">
        <v>324</v>
      </c>
      <c r="B9438" s="342" t="s">
        <v>2988</v>
      </c>
      <c r="C9438" s="343" t="s">
        <v>178</v>
      </c>
      <c r="D9438" s="344">
        <v>10000</v>
      </c>
      <c r="E9438" s="502">
        <v>462.33</v>
      </c>
      <c r="F9438" s="499"/>
      <c r="G9438" s="344">
        <v>4.6233000000000004</v>
      </c>
    </row>
    <row r="9439" spans="1:7" hidden="1" x14ac:dyDescent="0.25">
      <c r="A9439" s="345" t="s">
        <v>4429</v>
      </c>
      <c r="B9439" s="345" t="s">
        <v>309</v>
      </c>
      <c r="C9439" s="346" t="s">
        <v>2990</v>
      </c>
      <c r="D9439" s="347">
        <v>10000</v>
      </c>
      <c r="E9439" s="503">
        <v>462.33</v>
      </c>
      <c r="F9439" s="499"/>
      <c r="G9439" s="347">
        <v>4.6233000000000004</v>
      </c>
    </row>
    <row r="9440" spans="1:7" hidden="1" x14ac:dyDescent="0.25">
      <c r="A9440" s="336" t="s">
        <v>352</v>
      </c>
      <c r="B9440" s="336" t="s">
        <v>1056</v>
      </c>
      <c r="C9440" s="337" t="s">
        <v>1057</v>
      </c>
      <c r="D9440" s="338">
        <v>30000</v>
      </c>
      <c r="E9440" s="498">
        <v>0</v>
      </c>
      <c r="F9440" s="499"/>
      <c r="G9440" s="338">
        <v>0</v>
      </c>
    </row>
    <row r="9441" spans="1:7" hidden="1" x14ac:dyDescent="0.25">
      <c r="A9441" s="339" t="s">
        <v>324</v>
      </c>
      <c r="B9441" s="339" t="s">
        <v>1163</v>
      </c>
      <c r="C9441" s="340" t="s">
        <v>26</v>
      </c>
      <c r="D9441" s="341">
        <v>30000</v>
      </c>
      <c r="E9441" s="506">
        <v>0</v>
      </c>
      <c r="F9441" s="499"/>
      <c r="G9441" s="341">
        <v>0</v>
      </c>
    </row>
    <row r="9442" spans="1:7" hidden="1" x14ac:dyDescent="0.25">
      <c r="A9442" s="342" t="s">
        <v>324</v>
      </c>
      <c r="B9442" s="342" t="s">
        <v>1164</v>
      </c>
      <c r="C9442" s="343" t="s">
        <v>1165</v>
      </c>
      <c r="D9442" s="344">
        <v>30000</v>
      </c>
      <c r="E9442" s="502">
        <v>0</v>
      </c>
      <c r="F9442" s="499"/>
      <c r="G9442" s="344">
        <v>0</v>
      </c>
    </row>
    <row r="9443" spans="1:7" hidden="1" x14ac:dyDescent="0.25">
      <c r="A9443" s="342" t="s">
        <v>324</v>
      </c>
      <c r="B9443" s="342" t="s">
        <v>2576</v>
      </c>
      <c r="C9443" s="343" t="s">
        <v>171</v>
      </c>
      <c r="D9443" s="344">
        <v>30000</v>
      </c>
      <c r="E9443" s="502">
        <v>0</v>
      </c>
      <c r="F9443" s="499"/>
      <c r="G9443" s="344">
        <v>0</v>
      </c>
    </row>
    <row r="9444" spans="1:7" hidden="1" x14ac:dyDescent="0.25">
      <c r="A9444" s="345" t="s">
        <v>4430</v>
      </c>
      <c r="B9444" s="345" t="s">
        <v>306</v>
      </c>
      <c r="C9444" s="346" t="s">
        <v>173</v>
      </c>
      <c r="D9444" s="347">
        <v>30000</v>
      </c>
      <c r="E9444" s="503">
        <v>0</v>
      </c>
      <c r="F9444" s="499"/>
      <c r="G9444" s="347">
        <v>0</v>
      </c>
    </row>
    <row r="9445" spans="1:7" hidden="1" x14ac:dyDescent="0.25">
      <c r="A9445" s="333" t="s">
        <v>349</v>
      </c>
      <c r="B9445" s="333" t="s">
        <v>269</v>
      </c>
      <c r="C9445" s="334" t="s">
        <v>3056</v>
      </c>
      <c r="D9445" s="335">
        <v>390336.93</v>
      </c>
      <c r="E9445" s="505">
        <v>126368.96000000001</v>
      </c>
      <c r="F9445" s="499"/>
      <c r="G9445" s="335">
        <v>32.374328506400865</v>
      </c>
    </row>
    <row r="9446" spans="1:7" hidden="1" x14ac:dyDescent="0.25">
      <c r="A9446" s="336" t="s">
        <v>352</v>
      </c>
      <c r="B9446" s="336" t="s">
        <v>541</v>
      </c>
      <c r="C9446" s="337" t="s">
        <v>542</v>
      </c>
      <c r="D9446" s="338">
        <v>10000</v>
      </c>
      <c r="E9446" s="498">
        <v>18423.009999999998</v>
      </c>
      <c r="F9446" s="499"/>
      <c r="G9446" s="338">
        <v>184.23009999999999</v>
      </c>
    </row>
    <row r="9447" spans="1:7" hidden="1" x14ac:dyDescent="0.25">
      <c r="A9447" s="339" t="s">
        <v>324</v>
      </c>
      <c r="B9447" s="339" t="s">
        <v>1163</v>
      </c>
      <c r="C9447" s="340" t="s">
        <v>26</v>
      </c>
      <c r="D9447" s="341">
        <v>10000</v>
      </c>
      <c r="E9447" s="506">
        <v>18423.009999999998</v>
      </c>
      <c r="F9447" s="499"/>
      <c r="G9447" s="341">
        <v>184.23009999999999</v>
      </c>
    </row>
    <row r="9448" spans="1:7" hidden="1" x14ac:dyDescent="0.25">
      <c r="A9448" s="342" t="s">
        <v>324</v>
      </c>
      <c r="B9448" s="342" t="s">
        <v>1164</v>
      </c>
      <c r="C9448" s="343" t="s">
        <v>1165</v>
      </c>
      <c r="D9448" s="344">
        <v>10000</v>
      </c>
      <c r="E9448" s="502">
        <v>18423.009999999998</v>
      </c>
      <c r="F9448" s="499"/>
      <c r="G9448" s="344">
        <v>184.23009999999999</v>
      </c>
    </row>
    <row r="9449" spans="1:7" hidden="1" x14ac:dyDescent="0.25">
      <c r="A9449" s="342" t="s">
        <v>324</v>
      </c>
      <c r="B9449" s="342" t="s">
        <v>2576</v>
      </c>
      <c r="C9449" s="343" t="s">
        <v>171</v>
      </c>
      <c r="D9449" s="344">
        <v>10000</v>
      </c>
      <c r="E9449" s="502">
        <v>18423.009999999998</v>
      </c>
      <c r="F9449" s="499"/>
      <c r="G9449" s="344">
        <v>184.23009999999999</v>
      </c>
    </row>
    <row r="9450" spans="1:7" hidden="1" x14ac:dyDescent="0.25">
      <c r="A9450" s="345" t="s">
        <v>4431</v>
      </c>
      <c r="B9450" s="345" t="s">
        <v>306</v>
      </c>
      <c r="C9450" s="346" t="s">
        <v>173</v>
      </c>
      <c r="D9450" s="347">
        <v>10000</v>
      </c>
      <c r="E9450" s="503">
        <v>18423.009999999998</v>
      </c>
      <c r="F9450" s="499"/>
      <c r="G9450" s="347">
        <v>184.23009999999999</v>
      </c>
    </row>
    <row r="9451" spans="1:7" hidden="1" x14ac:dyDescent="0.25">
      <c r="A9451" s="336" t="s">
        <v>352</v>
      </c>
      <c r="B9451" s="336" t="s">
        <v>611</v>
      </c>
      <c r="C9451" s="337" t="s">
        <v>612</v>
      </c>
      <c r="D9451" s="338">
        <v>44802.5</v>
      </c>
      <c r="E9451" s="498">
        <v>67232.52</v>
      </c>
      <c r="F9451" s="499"/>
      <c r="G9451" s="338">
        <v>150.06421516656437</v>
      </c>
    </row>
    <row r="9452" spans="1:7" hidden="1" x14ac:dyDescent="0.25">
      <c r="A9452" s="339" t="s">
        <v>324</v>
      </c>
      <c r="B9452" s="339" t="s">
        <v>1163</v>
      </c>
      <c r="C9452" s="340" t="s">
        <v>26</v>
      </c>
      <c r="D9452" s="341">
        <v>44802.5</v>
      </c>
      <c r="E9452" s="506">
        <v>67232.52</v>
      </c>
      <c r="F9452" s="499"/>
      <c r="G9452" s="341">
        <v>150.06421516656437</v>
      </c>
    </row>
    <row r="9453" spans="1:7" hidden="1" x14ac:dyDescent="0.25">
      <c r="A9453" s="342" t="s">
        <v>324</v>
      </c>
      <c r="B9453" s="342" t="s">
        <v>1164</v>
      </c>
      <c r="C9453" s="343" t="s">
        <v>1165</v>
      </c>
      <c r="D9453" s="344">
        <v>44802.5</v>
      </c>
      <c r="E9453" s="502">
        <v>67232.52</v>
      </c>
      <c r="F9453" s="499"/>
      <c r="G9453" s="344">
        <v>150.06421516656437</v>
      </c>
    </row>
    <row r="9454" spans="1:7" hidden="1" x14ac:dyDescent="0.25">
      <c r="A9454" s="342" t="s">
        <v>324</v>
      </c>
      <c r="B9454" s="342" t="s">
        <v>1166</v>
      </c>
      <c r="C9454" s="343" t="s">
        <v>1167</v>
      </c>
      <c r="D9454" s="344">
        <v>0</v>
      </c>
      <c r="E9454" s="502">
        <v>0</v>
      </c>
      <c r="F9454" s="499"/>
      <c r="G9454" s="344">
        <v>0</v>
      </c>
    </row>
    <row r="9455" spans="1:7" hidden="1" x14ac:dyDescent="0.25">
      <c r="A9455" s="345" t="s">
        <v>4432</v>
      </c>
      <c r="B9455" s="345" t="s">
        <v>1169</v>
      </c>
      <c r="C9455" s="346" t="s">
        <v>83</v>
      </c>
      <c r="D9455" s="347">
        <v>0</v>
      </c>
      <c r="E9455" s="503">
        <v>0</v>
      </c>
      <c r="F9455" s="499"/>
      <c r="G9455" s="347">
        <v>0</v>
      </c>
    </row>
    <row r="9456" spans="1:7" hidden="1" x14ac:dyDescent="0.25">
      <c r="A9456" s="342" t="s">
        <v>324</v>
      </c>
      <c r="B9456" s="342" t="s">
        <v>2576</v>
      </c>
      <c r="C9456" s="343" t="s">
        <v>171</v>
      </c>
      <c r="D9456" s="344">
        <v>44802.5</v>
      </c>
      <c r="E9456" s="502">
        <v>67232.52</v>
      </c>
      <c r="F9456" s="499"/>
      <c r="G9456" s="344">
        <v>150.06421516656437</v>
      </c>
    </row>
    <row r="9457" spans="1:7" hidden="1" x14ac:dyDescent="0.25">
      <c r="A9457" s="345" t="s">
        <v>4433</v>
      </c>
      <c r="B9457" s="345" t="s">
        <v>306</v>
      </c>
      <c r="C9457" s="346" t="s">
        <v>173</v>
      </c>
      <c r="D9457" s="347">
        <v>40100</v>
      </c>
      <c r="E9457" s="503">
        <v>44325.27</v>
      </c>
      <c r="F9457" s="499"/>
      <c r="G9457" s="347">
        <v>110.53683291770574</v>
      </c>
    </row>
    <row r="9458" spans="1:7" hidden="1" x14ac:dyDescent="0.25">
      <c r="A9458" s="345" t="s">
        <v>4434</v>
      </c>
      <c r="B9458" s="345" t="s">
        <v>307</v>
      </c>
      <c r="C9458" s="346" t="s">
        <v>175</v>
      </c>
      <c r="D9458" s="347">
        <v>4702.5</v>
      </c>
      <c r="E9458" s="503">
        <v>4702.5</v>
      </c>
      <c r="F9458" s="499"/>
      <c r="G9458" s="347">
        <v>100</v>
      </c>
    </row>
    <row r="9459" spans="1:7" hidden="1" x14ac:dyDescent="0.25">
      <c r="A9459" s="345" t="s">
        <v>4435</v>
      </c>
      <c r="B9459" s="345" t="s">
        <v>308</v>
      </c>
      <c r="C9459" s="346" t="s">
        <v>198</v>
      </c>
      <c r="D9459" s="347">
        <v>0</v>
      </c>
      <c r="E9459" s="503">
        <v>18204.75</v>
      </c>
      <c r="F9459" s="499"/>
      <c r="G9459" s="347">
        <v>0</v>
      </c>
    </row>
    <row r="9460" spans="1:7" hidden="1" x14ac:dyDescent="0.25">
      <c r="A9460" s="336" t="s">
        <v>352</v>
      </c>
      <c r="B9460" s="336" t="s">
        <v>634</v>
      </c>
      <c r="C9460" s="337" t="s">
        <v>635</v>
      </c>
      <c r="D9460" s="338">
        <v>4534.43</v>
      </c>
      <c r="E9460" s="498">
        <v>1691.33</v>
      </c>
      <c r="F9460" s="499"/>
      <c r="G9460" s="338">
        <v>37.299726757277099</v>
      </c>
    </row>
    <row r="9461" spans="1:7" hidden="1" x14ac:dyDescent="0.25">
      <c r="A9461" s="339" t="s">
        <v>324</v>
      </c>
      <c r="B9461" s="339" t="s">
        <v>1163</v>
      </c>
      <c r="C9461" s="340" t="s">
        <v>26</v>
      </c>
      <c r="D9461" s="341">
        <v>4534.43</v>
      </c>
      <c r="E9461" s="506">
        <v>1691.33</v>
      </c>
      <c r="F9461" s="499"/>
      <c r="G9461" s="341">
        <v>37.299726757277099</v>
      </c>
    </row>
    <row r="9462" spans="1:7" hidden="1" x14ac:dyDescent="0.25">
      <c r="A9462" s="342" t="s">
        <v>324</v>
      </c>
      <c r="B9462" s="342" t="s">
        <v>1164</v>
      </c>
      <c r="C9462" s="343" t="s">
        <v>1165</v>
      </c>
      <c r="D9462" s="344">
        <v>4534.43</v>
      </c>
      <c r="E9462" s="502">
        <v>1691.33</v>
      </c>
      <c r="F9462" s="499"/>
      <c r="G9462" s="344">
        <v>37.299726757277099</v>
      </c>
    </row>
    <row r="9463" spans="1:7" hidden="1" x14ac:dyDescent="0.25">
      <c r="A9463" s="342" t="s">
        <v>324</v>
      </c>
      <c r="B9463" s="342" t="s">
        <v>2576</v>
      </c>
      <c r="C9463" s="343" t="s">
        <v>171</v>
      </c>
      <c r="D9463" s="344">
        <v>4000</v>
      </c>
      <c r="E9463" s="502">
        <v>1691.33</v>
      </c>
      <c r="F9463" s="499"/>
      <c r="G9463" s="344">
        <v>42.283250000000002</v>
      </c>
    </row>
    <row r="9464" spans="1:7" hidden="1" x14ac:dyDescent="0.25">
      <c r="A9464" s="345" t="s">
        <v>4436</v>
      </c>
      <c r="B9464" s="345" t="s">
        <v>306</v>
      </c>
      <c r="C9464" s="346" t="s">
        <v>173</v>
      </c>
      <c r="D9464" s="347">
        <v>3000</v>
      </c>
      <c r="E9464" s="503">
        <v>1691.33</v>
      </c>
      <c r="F9464" s="499"/>
      <c r="G9464" s="347">
        <v>56.37766666666667</v>
      </c>
    </row>
    <row r="9465" spans="1:7" hidden="1" x14ac:dyDescent="0.25">
      <c r="A9465" s="345" t="s">
        <v>4437</v>
      </c>
      <c r="B9465" s="345" t="s">
        <v>308</v>
      </c>
      <c r="C9465" s="346" t="s">
        <v>198</v>
      </c>
      <c r="D9465" s="347">
        <v>1000</v>
      </c>
      <c r="E9465" s="503">
        <v>0</v>
      </c>
      <c r="F9465" s="499"/>
      <c r="G9465" s="347">
        <v>0</v>
      </c>
    </row>
    <row r="9466" spans="1:7" hidden="1" x14ac:dyDescent="0.25">
      <c r="A9466" s="342" t="s">
        <v>324</v>
      </c>
      <c r="B9466" s="342" t="s">
        <v>2988</v>
      </c>
      <c r="C9466" s="343" t="s">
        <v>178</v>
      </c>
      <c r="D9466" s="344">
        <v>534.42999999999995</v>
      </c>
      <c r="E9466" s="502">
        <v>0</v>
      </c>
      <c r="F9466" s="499"/>
      <c r="G9466" s="344">
        <v>0</v>
      </c>
    </row>
    <row r="9467" spans="1:7" hidden="1" x14ac:dyDescent="0.25">
      <c r="A9467" s="345" t="s">
        <v>4438</v>
      </c>
      <c r="B9467" s="345" t="s">
        <v>309</v>
      </c>
      <c r="C9467" s="346" t="s">
        <v>2990</v>
      </c>
      <c r="D9467" s="347">
        <v>534.42999999999995</v>
      </c>
      <c r="E9467" s="503">
        <v>0</v>
      </c>
      <c r="F9467" s="499"/>
      <c r="G9467" s="347">
        <v>0</v>
      </c>
    </row>
    <row r="9468" spans="1:7" hidden="1" x14ac:dyDescent="0.25">
      <c r="A9468" s="336" t="s">
        <v>352</v>
      </c>
      <c r="B9468" s="336" t="s">
        <v>710</v>
      </c>
      <c r="C9468" s="337" t="s">
        <v>711</v>
      </c>
      <c r="D9468" s="338">
        <v>50000</v>
      </c>
      <c r="E9468" s="498">
        <v>0</v>
      </c>
      <c r="F9468" s="499"/>
      <c r="G9468" s="338">
        <v>0</v>
      </c>
    </row>
    <row r="9469" spans="1:7" hidden="1" x14ac:dyDescent="0.25">
      <c r="A9469" s="339" t="s">
        <v>324</v>
      </c>
      <c r="B9469" s="339" t="s">
        <v>1163</v>
      </c>
      <c r="C9469" s="340" t="s">
        <v>26</v>
      </c>
      <c r="D9469" s="341">
        <v>50000</v>
      </c>
      <c r="E9469" s="506">
        <v>0</v>
      </c>
      <c r="F9469" s="499"/>
      <c r="G9469" s="341">
        <v>0</v>
      </c>
    </row>
    <row r="9470" spans="1:7" hidden="1" x14ac:dyDescent="0.25">
      <c r="A9470" s="342" t="s">
        <v>324</v>
      </c>
      <c r="B9470" s="342" t="s">
        <v>1164</v>
      </c>
      <c r="C9470" s="343" t="s">
        <v>1165</v>
      </c>
      <c r="D9470" s="344">
        <v>50000</v>
      </c>
      <c r="E9470" s="502">
        <v>0</v>
      </c>
      <c r="F9470" s="499"/>
      <c r="G9470" s="344">
        <v>0</v>
      </c>
    </row>
    <row r="9471" spans="1:7" hidden="1" x14ac:dyDescent="0.25">
      <c r="A9471" s="342" t="s">
        <v>324</v>
      </c>
      <c r="B9471" s="342" t="s">
        <v>2576</v>
      </c>
      <c r="C9471" s="343" t="s">
        <v>171</v>
      </c>
      <c r="D9471" s="344">
        <v>50000</v>
      </c>
      <c r="E9471" s="502">
        <v>0</v>
      </c>
      <c r="F9471" s="499"/>
      <c r="G9471" s="344">
        <v>0</v>
      </c>
    </row>
    <row r="9472" spans="1:7" hidden="1" x14ac:dyDescent="0.25">
      <c r="A9472" s="345" t="s">
        <v>4439</v>
      </c>
      <c r="B9472" s="345" t="s">
        <v>308</v>
      </c>
      <c r="C9472" s="346" t="s">
        <v>198</v>
      </c>
      <c r="D9472" s="347">
        <v>50000</v>
      </c>
      <c r="E9472" s="503">
        <v>0</v>
      </c>
      <c r="F9472" s="499"/>
      <c r="G9472" s="347">
        <v>0</v>
      </c>
    </row>
    <row r="9473" spans="1:7" hidden="1" x14ac:dyDescent="0.25">
      <c r="A9473" s="336" t="s">
        <v>352</v>
      </c>
      <c r="B9473" s="336" t="s">
        <v>773</v>
      </c>
      <c r="C9473" s="337" t="s">
        <v>774</v>
      </c>
      <c r="D9473" s="338">
        <v>130000</v>
      </c>
      <c r="E9473" s="498">
        <v>0</v>
      </c>
      <c r="F9473" s="499"/>
      <c r="G9473" s="338">
        <v>0</v>
      </c>
    </row>
    <row r="9474" spans="1:7" hidden="1" x14ac:dyDescent="0.25">
      <c r="A9474" s="339" t="s">
        <v>324</v>
      </c>
      <c r="B9474" s="339" t="s">
        <v>1163</v>
      </c>
      <c r="C9474" s="340" t="s">
        <v>26</v>
      </c>
      <c r="D9474" s="341">
        <v>130000</v>
      </c>
      <c r="E9474" s="506">
        <v>0</v>
      </c>
      <c r="F9474" s="499"/>
      <c r="G9474" s="341">
        <v>0</v>
      </c>
    </row>
    <row r="9475" spans="1:7" hidden="1" x14ac:dyDescent="0.25">
      <c r="A9475" s="342" t="s">
        <v>324</v>
      </c>
      <c r="B9475" s="342" t="s">
        <v>1164</v>
      </c>
      <c r="C9475" s="343" t="s">
        <v>1165</v>
      </c>
      <c r="D9475" s="344">
        <v>30000</v>
      </c>
      <c r="E9475" s="502">
        <v>0</v>
      </c>
      <c r="F9475" s="499"/>
      <c r="G9475" s="344">
        <v>0</v>
      </c>
    </row>
    <row r="9476" spans="1:7" hidden="1" x14ac:dyDescent="0.25">
      <c r="A9476" s="342" t="s">
        <v>324</v>
      </c>
      <c r="B9476" s="342" t="s">
        <v>2576</v>
      </c>
      <c r="C9476" s="343" t="s">
        <v>171</v>
      </c>
      <c r="D9476" s="344">
        <v>30000</v>
      </c>
      <c r="E9476" s="502">
        <v>0</v>
      </c>
      <c r="F9476" s="499"/>
      <c r="G9476" s="344">
        <v>0</v>
      </c>
    </row>
    <row r="9477" spans="1:7" hidden="1" x14ac:dyDescent="0.25">
      <c r="A9477" s="345" t="s">
        <v>4440</v>
      </c>
      <c r="B9477" s="345" t="s">
        <v>306</v>
      </c>
      <c r="C9477" s="346" t="s">
        <v>173</v>
      </c>
      <c r="D9477" s="347">
        <v>30000</v>
      </c>
      <c r="E9477" s="503">
        <v>0</v>
      </c>
      <c r="F9477" s="499"/>
      <c r="G9477" s="347">
        <v>0</v>
      </c>
    </row>
    <row r="9478" spans="1:7" hidden="1" x14ac:dyDescent="0.25">
      <c r="A9478" s="342" t="s">
        <v>324</v>
      </c>
      <c r="B9478" s="342" t="s">
        <v>1231</v>
      </c>
      <c r="C9478" s="343" t="s">
        <v>1232</v>
      </c>
      <c r="D9478" s="344">
        <v>100000</v>
      </c>
      <c r="E9478" s="502">
        <v>0</v>
      </c>
      <c r="F9478" s="499"/>
      <c r="G9478" s="344">
        <v>0</v>
      </c>
    </row>
    <row r="9479" spans="1:7" hidden="1" x14ac:dyDescent="0.25">
      <c r="A9479" s="342" t="s">
        <v>324</v>
      </c>
      <c r="B9479" s="342" t="s">
        <v>1233</v>
      </c>
      <c r="C9479" s="343" t="s">
        <v>1234</v>
      </c>
      <c r="D9479" s="344">
        <v>100000</v>
      </c>
      <c r="E9479" s="502">
        <v>0</v>
      </c>
      <c r="F9479" s="499"/>
      <c r="G9479" s="344">
        <v>0</v>
      </c>
    </row>
    <row r="9480" spans="1:7" hidden="1" x14ac:dyDescent="0.25">
      <c r="A9480" s="345" t="s">
        <v>4441</v>
      </c>
      <c r="B9480" s="345" t="s">
        <v>1236</v>
      </c>
      <c r="C9480" s="346" t="s">
        <v>1234</v>
      </c>
      <c r="D9480" s="347">
        <v>100000</v>
      </c>
      <c r="E9480" s="503">
        <v>0</v>
      </c>
      <c r="F9480" s="499"/>
      <c r="G9480" s="347">
        <v>0</v>
      </c>
    </row>
    <row r="9481" spans="1:7" hidden="1" x14ac:dyDescent="0.25">
      <c r="A9481" s="336" t="s">
        <v>352</v>
      </c>
      <c r="B9481" s="336" t="s">
        <v>836</v>
      </c>
      <c r="C9481" s="337" t="s">
        <v>837</v>
      </c>
      <c r="D9481" s="338">
        <v>116000</v>
      </c>
      <c r="E9481" s="498">
        <v>39022.1</v>
      </c>
      <c r="F9481" s="499"/>
      <c r="G9481" s="338">
        <v>33.639741379310344</v>
      </c>
    </row>
    <row r="9482" spans="1:7" hidden="1" x14ac:dyDescent="0.25">
      <c r="A9482" s="339" t="s">
        <v>324</v>
      </c>
      <c r="B9482" s="339" t="s">
        <v>354</v>
      </c>
      <c r="C9482" s="340" t="s">
        <v>24</v>
      </c>
      <c r="D9482" s="341">
        <v>30000</v>
      </c>
      <c r="E9482" s="506">
        <v>21910.51</v>
      </c>
      <c r="F9482" s="499"/>
      <c r="G9482" s="341">
        <v>73.035033333333331</v>
      </c>
    </row>
    <row r="9483" spans="1:7" hidden="1" x14ac:dyDescent="0.25">
      <c r="A9483" s="342" t="s">
        <v>324</v>
      </c>
      <c r="B9483" s="342" t="s">
        <v>366</v>
      </c>
      <c r="C9483" s="343" t="s">
        <v>38</v>
      </c>
      <c r="D9483" s="344">
        <v>30000</v>
      </c>
      <c r="E9483" s="502">
        <v>21910.51</v>
      </c>
      <c r="F9483" s="499"/>
      <c r="G9483" s="344">
        <v>73.035033333333331</v>
      </c>
    </row>
    <row r="9484" spans="1:7" hidden="1" x14ac:dyDescent="0.25">
      <c r="A9484" s="342" t="s">
        <v>324</v>
      </c>
      <c r="B9484" s="342" t="s">
        <v>419</v>
      </c>
      <c r="C9484" s="343" t="s">
        <v>108</v>
      </c>
      <c r="D9484" s="344">
        <v>30000</v>
      </c>
      <c r="E9484" s="502">
        <v>21910.51</v>
      </c>
      <c r="F9484" s="499"/>
      <c r="G9484" s="344">
        <v>73.035033333333331</v>
      </c>
    </row>
    <row r="9485" spans="1:7" hidden="1" x14ac:dyDescent="0.25">
      <c r="A9485" s="345" t="s">
        <v>4442</v>
      </c>
      <c r="B9485" s="345" t="s">
        <v>318</v>
      </c>
      <c r="C9485" s="346" t="s">
        <v>425</v>
      </c>
      <c r="D9485" s="347">
        <v>30000</v>
      </c>
      <c r="E9485" s="503">
        <v>21910.51</v>
      </c>
      <c r="F9485" s="499"/>
      <c r="G9485" s="347">
        <v>73.035033333333331</v>
      </c>
    </row>
    <row r="9486" spans="1:7" hidden="1" x14ac:dyDescent="0.25">
      <c r="A9486" s="339" t="s">
        <v>324</v>
      </c>
      <c r="B9486" s="339" t="s">
        <v>1163</v>
      </c>
      <c r="C9486" s="340" t="s">
        <v>26</v>
      </c>
      <c r="D9486" s="341">
        <v>86000</v>
      </c>
      <c r="E9486" s="506">
        <v>17111.59</v>
      </c>
      <c r="F9486" s="499"/>
      <c r="G9486" s="341">
        <v>19.897197674418603</v>
      </c>
    </row>
    <row r="9487" spans="1:7" hidden="1" x14ac:dyDescent="0.25">
      <c r="A9487" s="342" t="s">
        <v>324</v>
      </c>
      <c r="B9487" s="342" t="s">
        <v>1164</v>
      </c>
      <c r="C9487" s="343" t="s">
        <v>1165</v>
      </c>
      <c r="D9487" s="344">
        <v>86000</v>
      </c>
      <c r="E9487" s="502">
        <v>17111.59</v>
      </c>
      <c r="F9487" s="499"/>
      <c r="G9487" s="344">
        <v>19.897197674418603</v>
      </c>
    </row>
    <row r="9488" spans="1:7" hidden="1" x14ac:dyDescent="0.25">
      <c r="A9488" s="342" t="s">
        <v>324</v>
      </c>
      <c r="B9488" s="342" t="s">
        <v>2576</v>
      </c>
      <c r="C9488" s="343" t="s">
        <v>171</v>
      </c>
      <c r="D9488" s="344">
        <v>76000</v>
      </c>
      <c r="E9488" s="502">
        <v>12061.12</v>
      </c>
      <c r="F9488" s="499"/>
      <c r="G9488" s="344">
        <v>15.869894736842106</v>
      </c>
    </row>
    <row r="9489" spans="1:7" hidden="1" x14ac:dyDescent="0.25">
      <c r="A9489" s="345" t="s">
        <v>4443</v>
      </c>
      <c r="B9489" s="345" t="s">
        <v>306</v>
      </c>
      <c r="C9489" s="346" t="s">
        <v>173</v>
      </c>
      <c r="D9489" s="347">
        <v>76000</v>
      </c>
      <c r="E9489" s="503">
        <v>12061.12</v>
      </c>
      <c r="F9489" s="499"/>
      <c r="G9489" s="347">
        <v>15.869894736842106</v>
      </c>
    </row>
    <row r="9490" spans="1:7" hidden="1" x14ac:dyDescent="0.25">
      <c r="A9490" s="342" t="s">
        <v>324</v>
      </c>
      <c r="B9490" s="342" t="s">
        <v>2988</v>
      </c>
      <c r="C9490" s="343" t="s">
        <v>178</v>
      </c>
      <c r="D9490" s="344">
        <v>10000</v>
      </c>
      <c r="E9490" s="502">
        <v>5050.47</v>
      </c>
      <c r="F9490" s="499"/>
      <c r="G9490" s="344">
        <v>50.5047</v>
      </c>
    </row>
    <row r="9491" spans="1:7" hidden="1" x14ac:dyDescent="0.25">
      <c r="A9491" s="345" t="s">
        <v>4444</v>
      </c>
      <c r="B9491" s="345" t="s">
        <v>309</v>
      </c>
      <c r="C9491" s="346" t="s">
        <v>2990</v>
      </c>
      <c r="D9491" s="347">
        <v>10000</v>
      </c>
      <c r="E9491" s="503">
        <v>5050.47</v>
      </c>
      <c r="F9491" s="499"/>
      <c r="G9491" s="347">
        <v>50.5047</v>
      </c>
    </row>
    <row r="9492" spans="1:7" hidden="1" x14ac:dyDescent="0.25">
      <c r="A9492" s="336" t="s">
        <v>352</v>
      </c>
      <c r="B9492" s="336" t="s">
        <v>967</v>
      </c>
      <c r="C9492" s="337" t="s">
        <v>968</v>
      </c>
      <c r="D9492" s="338">
        <v>10000</v>
      </c>
      <c r="E9492" s="498">
        <v>0</v>
      </c>
      <c r="F9492" s="499"/>
      <c r="G9492" s="338">
        <v>0</v>
      </c>
    </row>
    <row r="9493" spans="1:7" hidden="1" x14ac:dyDescent="0.25">
      <c r="A9493" s="339" t="s">
        <v>324</v>
      </c>
      <c r="B9493" s="339" t="s">
        <v>1163</v>
      </c>
      <c r="C9493" s="340" t="s">
        <v>26</v>
      </c>
      <c r="D9493" s="341">
        <v>10000</v>
      </c>
      <c r="E9493" s="506">
        <v>0</v>
      </c>
      <c r="F9493" s="499"/>
      <c r="G9493" s="341">
        <v>0</v>
      </c>
    </row>
    <row r="9494" spans="1:7" hidden="1" x14ac:dyDescent="0.25">
      <c r="A9494" s="342" t="s">
        <v>324</v>
      </c>
      <c r="B9494" s="342" t="s">
        <v>1164</v>
      </c>
      <c r="C9494" s="343" t="s">
        <v>1165</v>
      </c>
      <c r="D9494" s="344">
        <v>10000</v>
      </c>
      <c r="E9494" s="502">
        <v>0</v>
      </c>
      <c r="F9494" s="499"/>
      <c r="G9494" s="344">
        <v>0</v>
      </c>
    </row>
    <row r="9495" spans="1:7" hidden="1" x14ac:dyDescent="0.25">
      <c r="A9495" s="342" t="s">
        <v>324</v>
      </c>
      <c r="B9495" s="342" t="s">
        <v>2576</v>
      </c>
      <c r="C9495" s="343" t="s">
        <v>171</v>
      </c>
      <c r="D9495" s="344">
        <v>10000</v>
      </c>
      <c r="E9495" s="502">
        <v>0</v>
      </c>
      <c r="F9495" s="499"/>
      <c r="G9495" s="344">
        <v>0</v>
      </c>
    </row>
    <row r="9496" spans="1:7" hidden="1" x14ac:dyDescent="0.25">
      <c r="A9496" s="345" t="s">
        <v>4445</v>
      </c>
      <c r="B9496" s="345" t="s">
        <v>306</v>
      </c>
      <c r="C9496" s="346" t="s">
        <v>173</v>
      </c>
      <c r="D9496" s="347">
        <v>5000</v>
      </c>
      <c r="E9496" s="503">
        <v>0</v>
      </c>
      <c r="F9496" s="499"/>
      <c r="G9496" s="347">
        <v>0</v>
      </c>
    </row>
    <row r="9497" spans="1:7" hidden="1" x14ac:dyDescent="0.25">
      <c r="A9497" s="345" t="s">
        <v>4446</v>
      </c>
      <c r="B9497" s="345" t="s">
        <v>308</v>
      </c>
      <c r="C9497" s="346" t="s">
        <v>198</v>
      </c>
      <c r="D9497" s="347">
        <v>5000</v>
      </c>
      <c r="E9497" s="503">
        <v>0</v>
      </c>
      <c r="F9497" s="499"/>
      <c r="G9497" s="347">
        <v>0</v>
      </c>
    </row>
    <row r="9498" spans="1:7" hidden="1" x14ac:dyDescent="0.25">
      <c r="A9498" s="336" t="s">
        <v>352</v>
      </c>
      <c r="B9498" s="336" t="s">
        <v>1035</v>
      </c>
      <c r="C9498" s="337" t="s">
        <v>1036</v>
      </c>
      <c r="D9498" s="338">
        <v>25000</v>
      </c>
      <c r="E9498" s="498">
        <v>0</v>
      </c>
      <c r="F9498" s="499"/>
      <c r="G9498" s="338">
        <v>0</v>
      </c>
    </row>
    <row r="9499" spans="1:7" hidden="1" x14ac:dyDescent="0.25">
      <c r="A9499" s="339" t="s">
        <v>324</v>
      </c>
      <c r="B9499" s="339" t="s">
        <v>1163</v>
      </c>
      <c r="C9499" s="340" t="s">
        <v>26</v>
      </c>
      <c r="D9499" s="341">
        <v>25000</v>
      </c>
      <c r="E9499" s="506">
        <v>0</v>
      </c>
      <c r="F9499" s="499"/>
      <c r="G9499" s="341">
        <v>0</v>
      </c>
    </row>
    <row r="9500" spans="1:7" hidden="1" x14ac:dyDescent="0.25">
      <c r="A9500" s="342" t="s">
        <v>324</v>
      </c>
      <c r="B9500" s="342" t="s">
        <v>1164</v>
      </c>
      <c r="C9500" s="343" t="s">
        <v>1165</v>
      </c>
      <c r="D9500" s="344">
        <v>25000</v>
      </c>
      <c r="E9500" s="502">
        <v>0</v>
      </c>
      <c r="F9500" s="499"/>
      <c r="G9500" s="344">
        <v>0</v>
      </c>
    </row>
    <row r="9501" spans="1:7" hidden="1" x14ac:dyDescent="0.25">
      <c r="A9501" s="342" t="s">
        <v>324</v>
      </c>
      <c r="B9501" s="342" t="s">
        <v>2576</v>
      </c>
      <c r="C9501" s="343" t="s">
        <v>171</v>
      </c>
      <c r="D9501" s="344">
        <v>25000</v>
      </c>
      <c r="E9501" s="502">
        <v>0</v>
      </c>
      <c r="F9501" s="499"/>
      <c r="G9501" s="344">
        <v>0</v>
      </c>
    </row>
    <row r="9502" spans="1:7" hidden="1" x14ac:dyDescent="0.25">
      <c r="A9502" s="345" t="s">
        <v>4447</v>
      </c>
      <c r="B9502" s="345" t="s">
        <v>306</v>
      </c>
      <c r="C9502" s="346" t="s">
        <v>173</v>
      </c>
      <c r="D9502" s="347">
        <v>10000</v>
      </c>
      <c r="E9502" s="503">
        <v>0</v>
      </c>
      <c r="F9502" s="499"/>
      <c r="G9502" s="347">
        <v>0</v>
      </c>
    </row>
    <row r="9503" spans="1:7" hidden="1" x14ac:dyDescent="0.25">
      <c r="A9503" s="345" t="s">
        <v>4448</v>
      </c>
      <c r="B9503" s="345" t="s">
        <v>308</v>
      </c>
      <c r="C9503" s="346" t="s">
        <v>198</v>
      </c>
      <c r="D9503" s="347">
        <v>15000</v>
      </c>
      <c r="E9503" s="503">
        <v>0</v>
      </c>
      <c r="F9503" s="499"/>
      <c r="G9503" s="347">
        <v>0</v>
      </c>
    </row>
    <row r="9504" spans="1:7" hidden="1" x14ac:dyDescent="0.25">
      <c r="A9504" s="330" t="s">
        <v>349</v>
      </c>
      <c r="B9504" s="330" t="s">
        <v>377</v>
      </c>
      <c r="C9504" s="331" t="s">
        <v>378</v>
      </c>
      <c r="D9504" s="332">
        <v>257640.1</v>
      </c>
      <c r="E9504" s="504">
        <v>143461.9</v>
      </c>
      <c r="F9504" s="499"/>
      <c r="G9504" s="332">
        <v>55.683063311961142</v>
      </c>
    </row>
    <row r="9505" spans="1:7" hidden="1" x14ac:dyDescent="0.25">
      <c r="A9505" s="333" t="s">
        <v>349</v>
      </c>
      <c r="B9505" s="333" t="s">
        <v>3113</v>
      </c>
      <c r="C9505" s="334" t="s">
        <v>3114</v>
      </c>
      <c r="D9505" s="335">
        <v>43578</v>
      </c>
      <c r="E9505" s="505">
        <v>21281.25</v>
      </c>
      <c r="F9505" s="499"/>
      <c r="G9505" s="335">
        <v>48.834847859011425</v>
      </c>
    </row>
    <row r="9506" spans="1:7" hidden="1" x14ac:dyDescent="0.25">
      <c r="A9506" s="336" t="s">
        <v>352</v>
      </c>
      <c r="B9506" s="336" t="s">
        <v>634</v>
      </c>
      <c r="C9506" s="337" t="s">
        <v>635</v>
      </c>
      <c r="D9506" s="338">
        <v>8567.85</v>
      </c>
      <c r="E9506" s="498">
        <v>0</v>
      </c>
      <c r="F9506" s="499"/>
      <c r="G9506" s="338">
        <v>0</v>
      </c>
    </row>
    <row r="9507" spans="1:7" hidden="1" x14ac:dyDescent="0.25">
      <c r="A9507" s="339" t="s">
        <v>324</v>
      </c>
      <c r="B9507" s="339" t="s">
        <v>1163</v>
      </c>
      <c r="C9507" s="340" t="s">
        <v>26</v>
      </c>
      <c r="D9507" s="341">
        <v>8567.85</v>
      </c>
      <c r="E9507" s="506">
        <v>0</v>
      </c>
      <c r="F9507" s="499"/>
      <c r="G9507" s="341">
        <v>0</v>
      </c>
    </row>
    <row r="9508" spans="1:7" hidden="1" x14ac:dyDescent="0.25">
      <c r="A9508" s="342" t="s">
        <v>324</v>
      </c>
      <c r="B9508" s="342" t="s">
        <v>1164</v>
      </c>
      <c r="C9508" s="343" t="s">
        <v>1165</v>
      </c>
      <c r="D9508" s="344">
        <v>8567.85</v>
      </c>
      <c r="E9508" s="502">
        <v>0</v>
      </c>
      <c r="F9508" s="499"/>
      <c r="G9508" s="344">
        <v>0</v>
      </c>
    </row>
    <row r="9509" spans="1:7" hidden="1" x14ac:dyDescent="0.25">
      <c r="A9509" s="342" t="s">
        <v>324</v>
      </c>
      <c r="B9509" s="342" t="s">
        <v>2576</v>
      </c>
      <c r="C9509" s="343" t="s">
        <v>171</v>
      </c>
      <c r="D9509" s="344">
        <v>8567.85</v>
      </c>
      <c r="E9509" s="502">
        <v>0</v>
      </c>
      <c r="F9509" s="499"/>
      <c r="G9509" s="344">
        <v>0</v>
      </c>
    </row>
    <row r="9510" spans="1:7" hidden="1" x14ac:dyDescent="0.25">
      <c r="A9510" s="345" t="s">
        <v>4449</v>
      </c>
      <c r="B9510" s="345" t="s">
        <v>306</v>
      </c>
      <c r="C9510" s="346" t="s">
        <v>173</v>
      </c>
      <c r="D9510" s="347">
        <v>4567.8500000000004</v>
      </c>
      <c r="E9510" s="503">
        <v>0</v>
      </c>
      <c r="F9510" s="499"/>
      <c r="G9510" s="347">
        <v>0</v>
      </c>
    </row>
    <row r="9511" spans="1:7" hidden="1" x14ac:dyDescent="0.25">
      <c r="A9511" s="345" t="s">
        <v>4450</v>
      </c>
      <c r="B9511" s="345" t="s">
        <v>308</v>
      </c>
      <c r="C9511" s="346" t="s">
        <v>198</v>
      </c>
      <c r="D9511" s="347">
        <v>4000</v>
      </c>
      <c r="E9511" s="503">
        <v>0</v>
      </c>
      <c r="F9511" s="499"/>
      <c r="G9511" s="347">
        <v>0</v>
      </c>
    </row>
    <row r="9512" spans="1:7" hidden="1" x14ac:dyDescent="0.25">
      <c r="A9512" s="336" t="s">
        <v>352</v>
      </c>
      <c r="B9512" s="336" t="s">
        <v>657</v>
      </c>
      <c r="C9512" s="337" t="s">
        <v>658</v>
      </c>
      <c r="D9512" s="338">
        <v>25439.17</v>
      </c>
      <c r="E9512" s="498">
        <v>21281.25</v>
      </c>
      <c r="F9512" s="499"/>
      <c r="G9512" s="338">
        <v>83.655441588699631</v>
      </c>
    </row>
    <row r="9513" spans="1:7" hidden="1" x14ac:dyDescent="0.25">
      <c r="A9513" s="339" t="s">
        <v>324</v>
      </c>
      <c r="B9513" s="339" t="s">
        <v>354</v>
      </c>
      <c r="C9513" s="340" t="s">
        <v>24</v>
      </c>
      <c r="D9513" s="341">
        <v>0</v>
      </c>
      <c r="E9513" s="506">
        <v>0</v>
      </c>
      <c r="F9513" s="499"/>
      <c r="G9513" s="341">
        <v>0</v>
      </c>
    </row>
    <row r="9514" spans="1:7" hidden="1" x14ac:dyDescent="0.25">
      <c r="A9514" s="342" t="s">
        <v>324</v>
      </c>
      <c r="B9514" s="342" t="s">
        <v>366</v>
      </c>
      <c r="C9514" s="343" t="s">
        <v>38</v>
      </c>
      <c r="D9514" s="344">
        <v>0</v>
      </c>
      <c r="E9514" s="502">
        <v>0</v>
      </c>
      <c r="F9514" s="499"/>
      <c r="G9514" s="344">
        <v>0</v>
      </c>
    </row>
    <row r="9515" spans="1:7" hidden="1" x14ac:dyDescent="0.25">
      <c r="A9515" s="342" t="s">
        <v>324</v>
      </c>
      <c r="B9515" s="342" t="s">
        <v>429</v>
      </c>
      <c r="C9515" s="343" t="s">
        <v>110</v>
      </c>
      <c r="D9515" s="344">
        <v>0</v>
      </c>
      <c r="E9515" s="502">
        <v>0</v>
      </c>
      <c r="F9515" s="499"/>
      <c r="G9515" s="344">
        <v>0</v>
      </c>
    </row>
    <row r="9516" spans="1:7" hidden="1" x14ac:dyDescent="0.25">
      <c r="A9516" s="345" t="s">
        <v>4451</v>
      </c>
      <c r="B9516" s="345" t="s">
        <v>304</v>
      </c>
      <c r="C9516" s="346" t="s">
        <v>1083</v>
      </c>
      <c r="D9516" s="347">
        <v>0</v>
      </c>
      <c r="E9516" s="503">
        <v>0</v>
      </c>
      <c r="F9516" s="499"/>
      <c r="G9516" s="347">
        <v>0</v>
      </c>
    </row>
    <row r="9517" spans="1:7" hidden="1" x14ac:dyDescent="0.25">
      <c r="A9517" s="339" t="s">
        <v>324</v>
      </c>
      <c r="B9517" s="339" t="s">
        <v>1163</v>
      </c>
      <c r="C9517" s="340" t="s">
        <v>26</v>
      </c>
      <c r="D9517" s="341">
        <v>25439.17</v>
      </c>
      <c r="E9517" s="506">
        <v>21281.25</v>
      </c>
      <c r="F9517" s="499"/>
      <c r="G9517" s="341">
        <v>83.655441588699631</v>
      </c>
    </row>
    <row r="9518" spans="1:7" hidden="1" x14ac:dyDescent="0.25">
      <c r="A9518" s="342" t="s">
        <v>324</v>
      </c>
      <c r="B9518" s="342" t="s">
        <v>1164</v>
      </c>
      <c r="C9518" s="343" t="s">
        <v>1165</v>
      </c>
      <c r="D9518" s="344">
        <v>25439.17</v>
      </c>
      <c r="E9518" s="502">
        <v>21281.25</v>
      </c>
      <c r="F9518" s="499"/>
      <c r="G9518" s="344">
        <v>83.655441588699631</v>
      </c>
    </row>
    <row r="9519" spans="1:7" hidden="1" x14ac:dyDescent="0.25">
      <c r="A9519" s="342" t="s">
        <v>324</v>
      </c>
      <c r="B9519" s="342" t="s">
        <v>2576</v>
      </c>
      <c r="C9519" s="343" t="s">
        <v>171</v>
      </c>
      <c r="D9519" s="344">
        <v>25439.17</v>
      </c>
      <c r="E9519" s="502">
        <v>21281.25</v>
      </c>
      <c r="F9519" s="499"/>
      <c r="G9519" s="344">
        <v>83.655441588699631</v>
      </c>
    </row>
    <row r="9520" spans="1:7" hidden="1" x14ac:dyDescent="0.25">
      <c r="A9520" s="345" t="s">
        <v>4452</v>
      </c>
      <c r="B9520" s="345" t="s">
        <v>308</v>
      </c>
      <c r="C9520" s="346" t="s">
        <v>198</v>
      </c>
      <c r="D9520" s="347">
        <v>25439.17</v>
      </c>
      <c r="E9520" s="503">
        <v>21281.25</v>
      </c>
      <c r="F9520" s="499"/>
      <c r="G9520" s="347">
        <v>83.655441588699631</v>
      </c>
    </row>
    <row r="9521" spans="1:7" hidden="1" x14ac:dyDescent="0.25">
      <c r="A9521" s="336" t="s">
        <v>352</v>
      </c>
      <c r="B9521" s="336" t="s">
        <v>732</v>
      </c>
      <c r="C9521" s="337" t="s">
        <v>733</v>
      </c>
      <c r="D9521" s="338">
        <v>9570.98</v>
      </c>
      <c r="E9521" s="498">
        <v>0</v>
      </c>
      <c r="F9521" s="499"/>
      <c r="G9521" s="338">
        <v>0</v>
      </c>
    </row>
    <row r="9522" spans="1:7" hidden="1" x14ac:dyDescent="0.25">
      <c r="A9522" s="339" t="s">
        <v>324</v>
      </c>
      <c r="B9522" s="339" t="s">
        <v>1163</v>
      </c>
      <c r="C9522" s="340" t="s">
        <v>26</v>
      </c>
      <c r="D9522" s="341">
        <v>9570.98</v>
      </c>
      <c r="E9522" s="506">
        <v>0</v>
      </c>
      <c r="F9522" s="499"/>
      <c r="G9522" s="341">
        <v>0</v>
      </c>
    </row>
    <row r="9523" spans="1:7" hidden="1" x14ac:dyDescent="0.25">
      <c r="A9523" s="342" t="s">
        <v>324</v>
      </c>
      <c r="B9523" s="342" t="s">
        <v>1164</v>
      </c>
      <c r="C9523" s="343" t="s">
        <v>1165</v>
      </c>
      <c r="D9523" s="344">
        <v>9570.98</v>
      </c>
      <c r="E9523" s="502">
        <v>0</v>
      </c>
      <c r="F9523" s="499"/>
      <c r="G9523" s="344">
        <v>0</v>
      </c>
    </row>
    <row r="9524" spans="1:7" hidden="1" x14ac:dyDescent="0.25">
      <c r="A9524" s="342" t="s">
        <v>324</v>
      </c>
      <c r="B9524" s="342" t="s">
        <v>2576</v>
      </c>
      <c r="C9524" s="343" t="s">
        <v>171</v>
      </c>
      <c r="D9524" s="344">
        <v>9570.98</v>
      </c>
      <c r="E9524" s="502">
        <v>0</v>
      </c>
      <c r="F9524" s="499"/>
      <c r="G9524" s="344">
        <v>0</v>
      </c>
    </row>
    <row r="9525" spans="1:7" hidden="1" x14ac:dyDescent="0.25">
      <c r="A9525" s="345" t="s">
        <v>4453</v>
      </c>
      <c r="B9525" s="345" t="s">
        <v>308</v>
      </c>
      <c r="C9525" s="346" t="s">
        <v>198</v>
      </c>
      <c r="D9525" s="347">
        <v>9570.98</v>
      </c>
      <c r="E9525" s="503">
        <v>0</v>
      </c>
      <c r="F9525" s="499"/>
      <c r="G9525" s="347">
        <v>0</v>
      </c>
    </row>
    <row r="9526" spans="1:7" hidden="1" x14ac:dyDescent="0.25">
      <c r="A9526" s="333" t="s">
        <v>349</v>
      </c>
      <c r="B9526" s="333" t="s">
        <v>271</v>
      </c>
      <c r="C9526" s="334" t="s">
        <v>3128</v>
      </c>
      <c r="D9526" s="335">
        <v>214062.1</v>
      </c>
      <c r="E9526" s="505">
        <v>122180.65</v>
      </c>
      <c r="F9526" s="499"/>
      <c r="G9526" s="335">
        <v>57.077198626006194</v>
      </c>
    </row>
    <row r="9527" spans="1:7" hidden="1" x14ac:dyDescent="0.25">
      <c r="A9527" s="336" t="s">
        <v>352</v>
      </c>
      <c r="B9527" s="336" t="s">
        <v>411</v>
      </c>
      <c r="C9527" s="337" t="s">
        <v>412</v>
      </c>
      <c r="D9527" s="338">
        <v>500</v>
      </c>
      <c r="E9527" s="498">
        <v>0</v>
      </c>
      <c r="F9527" s="499"/>
      <c r="G9527" s="338">
        <v>0</v>
      </c>
    </row>
    <row r="9528" spans="1:7" hidden="1" x14ac:dyDescent="0.25">
      <c r="A9528" s="339" t="s">
        <v>324</v>
      </c>
      <c r="B9528" s="339" t="s">
        <v>1163</v>
      </c>
      <c r="C9528" s="340" t="s">
        <v>26</v>
      </c>
      <c r="D9528" s="341">
        <v>500</v>
      </c>
      <c r="E9528" s="506">
        <v>0</v>
      </c>
      <c r="F9528" s="499"/>
      <c r="G9528" s="341">
        <v>0</v>
      </c>
    </row>
    <row r="9529" spans="1:7" hidden="1" x14ac:dyDescent="0.25">
      <c r="A9529" s="342" t="s">
        <v>324</v>
      </c>
      <c r="B9529" s="342" t="s">
        <v>1164</v>
      </c>
      <c r="C9529" s="343" t="s">
        <v>1165</v>
      </c>
      <c r="D9529" s="344">
        <v>500</v>
      </c>
      <c r="E9529" s="502">
        <v>0</v>
      </c>
      <c r="F9529" s="499"/>
      <c r="G9529" s="344">
        <v>0</v>
      </c>
    </row>
    <row r="9530" spans="1:7" hidden="1" x14ac:dyDescent="0.25">
      <c r="A9530" s="342" t="s">
        <v>324</v>
      </c>
      <c r="B9530" s="342" t="s">
        <v>2988</v>
      </c>
      <c r="C9530" s="343" t="s">
        <v>178</v>
      </c>
      <c r="D9530" s="344">
        <v>500</v>
      </c>
      <c r="E9530" s="502">
        <v>0</v>
      </c>
      <c r="F9530" s="499"/>
      <c r="G9530" s="344">
        <v>0</v>
      </c>
    </row>
    <row r="9531" spans="1:7" hidden="1" x14ac:dyDescent="0.25">
      <c r="A9531" s="345" t="s">
        <v>4454</v>
      </c>
      <c r="B9531" s="345" t="s">
        <v>309</v>
      </c>
      <c r="C9531" s="346" t="s">
        <v>2990</v>
      </c>
      <c r="D9531" s="347">
        <v>500</v>
      </c>
      <c r="E9531" s="503">
        <v>0</v>
      </c>
      <c r="F9531" s="499"/>
      <c r="G9531" s="347">
        <v>0</v>
      </c>
    </row>
    <row r="9532" spans="1:7" hidden="1" x14ac:dyDescent="0.25">
      <c r="A9532" s="336" t="s">
        <v>352</v>
      </c>
      <c r="B9532" s="336" t="s">
        <v>452</v>
      </c>
      <c r="C9532" s="337" t="s">
        <v>453</v>
      </c>
      <c r="D9532" s="338">
        <v>15000</v>
      </c>
      <c r="E9532" s="498">
        <v>3750</v>
      </c>
      <c r="F9532" s="499"/>
      <c r="G9532" s="338">
        <v>25</v>
      </c>
    </row>
    <row r="9533" spans="1:7" hidden="1" x14ac:dyDescent="0.25">
      <c r="A9533" s="339" t="s">
        <v>324</v>
      </c>
      <c r="B9533" s="339" t="s">
        <v>1163</v>
      </c>
      <c r="C9533" s="340" t="s">
        <v>26</v>
      </c>
      <c r="D9533" s="341">
        <v>15000</v>
      </c>
      <c r="E9533" s="506">
        <v>3750</v>
      </c>
      <c r="F9533" s="499"/>
      <c r="G9533" s="341">
        <v>25</v>
      </c>
    </row>
    <row r="9534" spans="1:7" hidden="1" x14ac:dyDescent="0.25">
      <c r="A9534" s="342" t="s">
        <v>324</v>
      </c>
      <c r="B9534" s="342" t="s">
        <v>1164</v>
      </c>
      <c r="C9534" s="343" t="s">
        <v>1165</v>
      </c>
      <c r="D9534" s="344">
        <v>15000</v>
      </c>
      <c r="E9534" s="502">
        <v>3750</v>
      </c>
      <c r="F9534" s="499"/>
      <c r="G9534" s="344">
        <v>25</v>
      </c>
    </row>
    <row r="9535" spans="1:7" hidden="1" x14ac:dyDescent="0.25">
      <c r="A9535" s="342" t="s">
        <v>324</v>
      </c>
      <c r="B9535" s="342" t="s">
        <v>2576</v>
      </c>
      <c r="C9535" s="343" t="s">
        <v>171</v>
      </c>
      <c r="D9535" s="344">
        <v>13000</v>
      </c>
      <c r="E9535" s="502">
        <v>3750</v>
      </c>
      <c r="F9535" s="499"/>
      <c r="G9535" s="344">
        <v>28.846153846153847</v>
      </c>
    </row>
    <row r="9536" spans="1:7" hidden="1" x14ac:dyDescent="0.25">
      <c r="A9536" s="345" t="s">
        <v>4455</v>
      </c>
      <c r="B9536" s="345" t="s">
        <v>306</v>
      </c>
      <c r="C9536" s="346" t="s">
        <v>173</v>
      </c>
      <c r="D9536" s="347">
        <v>5000</v>
      </c>
      <c r="E9536" s="503">
        <v>0</v>
      </c>
      <c r="F9536" s="499"/>
      <c r="G9536" s="347">
        <v>0</v>
      </c>
    </row>
    <row r="9537" spans="1:7" hidden="1" x14ac:dyDescent="0.25">
      <c r="A9537" s="345" t="s">
        <v>4456</v>
      </c>
      <c r="B9537" s="345" t="s">
        <v>308</v>
      </c>
      <c r="C9537" s="346" t="s">
        <v>198</v>
      </c>
      <c r="D9537" s="347">
        <v>8000</v>
      </c>
      <c r="E9537" s="503">
        <v>3750</v>
      </c>
      <c r="F9537" s="499"/>
      <c r="G9537" s="347">
        <v>46.875</v>
      </c>
    </row>
    <row r="9538" spans="1:7" hidden="1" x14ac:dyDescent="0.25">
      <c r="A9538" s="342" t="s">
        <v>324</v>
      </c>
      <c r="B9538" s="342" t="s">
        <v>2988</v>
      </c>
      <c r="C9538" s="343" t="s">
        <v>178</v>
      </c>
      <c r="D9538" s="344">
        <v>2000</v>
      </c>
      <c r="E9538" s="502">
        <v>0</v>
      </c>
      <c r="F9538" s="499"/>
      <c r="G9538" s="344">
        <v>0</v>
      </c>
    </row>
    <row r="9539" spans="1:7" hidden="1" x14ac:dyDescent="0.25">
      <c r="A9539" s="345" t="s">
        <v>4457</v>
      </c>
      <c r="B9539" s="345" t="s">
        <v>309</v>
      </c>
      <c r="C9539" s="346" t="s">
        <v>2990</v>
      </c>
      <c r="D9539" s="347">
        <v>2000</v>
      </c>
      <c r="E9539" s="503">
        <v>0</v>
      </c>
      <c r="F9539" s="499"/>
      <c r="G9539" s="347">
        <v>0</v>
      </c>
    </row>
    <row r="9540" spans="1:7" hidden="1" x14ac:dyDescent="0.25">
      <c r="A9540" s="336" t="s">
        <v>352</v>
      </c>
      <c r="B9540" s="336" t="s">
        <v>498</v>
      </c>
      <c r="C9540" s="337" t="s">
        <v>499</v>
      </c>
      <c r="D9540" s="338">
        <v>103200</v>
      </c>
      <c r="E9540" s="498">
        <v>91578.559999999998</v>
      </c>
      <c r="F9540" s="499"/>
      <c r="G9540" s="338">
        <v>88.738914728682175</v>
      </c>
    </row>
    <row r="9541" spans="1:7" hidden="1" x14ac:dyDescent="0.25">
      <c r="A9541" s="339" t="s">
        <v>324</v>
      </c>
      <c r="B9541" s="339" t="s">
        <v>1163</v>
      </c>
      <c r="C9541" s="340" t="s">
        <v>26</v>
      </c>
      <c r="D9541" s="341">
        <v>103200</v>
      </c>
      <c r="E9541" s="506">
        <v>91578.559999999998</v>
      </c>
      <c r="F9541" s="499"/>
      <c r="G9541" s="341">
        <v>88.738914728682175</v>
      </c>
    </row>
    <row r="9542" spans="1:7" hidden="1" x14ac:dyDescent="0.25">
      <c r="A9542" s="342" t="s">
        <v>324</v>
      </c>
      <c r="B9542" s="342" t="s">
        <v>1164</v>
      </c>
      <c r="C9542" s="343" t="s">
        <v>1165</v>
      </c>
      <c r="D9542" s="344">
        <v>103200</v>
      </c>
      <c r="E9542" s="502">
        <v>91578.559999999998</v>
      </c>
      <c r="F9542" s="499"/>
      <c r="G9542" s="344">
        <v>88.738914728682175</v>
      </c>
    </row>
    <row r="9543" spans="1:7" hidden="1" x14ac:dyDescent="0.25">
      <c r="A9543" s="342" t="s">
        <v>324</v>
      </c>
      <c r="B9543" s="342" t="s">
        <v>2576</v>
      </c>
      <c r="C9543" s="343" t="s">
        <v>171</v>
      </c>
      <c r="D9543" s="344">
        <v>103200</v>
      </c>
      <c r="E9543" s="502">
        <v>91578.559999999998</v>
      </c>
      <c r="F9543" s="499"/>
      <c r="G9543" s="344">
        <v>88.738914728682175</v>
      </c>
    </row>
    <row r="9544" spans="1:7" hidden="1" x14ac:dyDescent="0.25">
      <c r="A9544" s="345" t="s">
        <v>4458</v>
      </c>
      <c r="B9544" s="345" t="s">
        <v>306</v>
      </c>
      <c r="C9544" s="346" t="s">
        <v>173</v>
      </c>
      <c r="D9544" s="347">
        <v>0</v>
      </c>
      <c r="E9544" s="503">
        <v>73482.81</v>
      </c>
      <c r="F9544" s="499"/>
      <c r="G9544" s="347">
        <v>0</v>
      </c>
    </row>
    <row r="9545" spans="1:7" hidden="1" x14ac:dyDescent="0.25">
      <c r="A9545" s="345" t="s">
        <v>4459</v>
      </c>
      <c r="B9545" s="345" t="s">
        <v>307</v>
      </c>
      <c r="C9545" s="346" t="s">
        <v>175</v>
      </c>
      <c r="D9545" s="347">
        <v>0</v>
      </c>
      <c r="E9545" s="503">
        <v>3687.5</v>
      </c>
      <c r="F9545" s="499"/>
      <c r="G9545" s="347">
        <v>0</v>
      </c>
    </row>
    <row r="9546" spans="1:7" hidden="1" x14ac:dyDescent="0.25">
      <c r="A9546" s="345" t="s">
        <v>4460</v>
      </c>
      <c r="B9546" s="345" t="s">
        <v>2591</v>
      </c>
      <c r="C9546" s="346" t="s">
        <v>2592</v>
      </c>
      <c r="D9546" s="347">
        <v>53200</v>
      </c>
      <c r="E9546" s="503">
        <v>12822</v>
      </c>
      <c r="F9546" s="499"/>
      <c r="G9546" s="347">
        <v>24.101503759398497</v>
      </c>
    </row>
    <row r="9547" spans="1:7" hidden="1" x14ac:dyDescent="0.25">
      <c r="A9547" s="345" t="s">
        <v>4461</v>
      </c>
      <c r="B9547" s="345" t="s">
        <v>308</v>
      </c>
      <c r="C9547" s="346" t="s">
        <v>198</v>
      </c>
      <c r="D9547" s="347">
        <v>50000</v>
      </c>
      <c r="E9547" s="503">
        <v>1586.25</v>
      </c>
      <c r="F9547" s="499"/>
      <c r="G9547" s="347">
        <v>3.1724999999999999</v>
      </c>
    </row>
    <row r="9548" spans="1:7" hidden="1" x14ac:dyDescent="0.25">
      <c r="A9548" s="336" t="s">
        <v>352</v>
      </c>
      <c r="B9548" s="336" t="s">
        <v>657</v>
      </c>
      <c r="C9548" s="337" t="s">
        <v>658</v>
      </c>
      <c r="D9548" s="338">
        <v>7217.08</v>
      </c>
      <c r="E9548" s="498">
        <v>19238.13</v>
      </c>
      <c r="F9548" s="499"/>
      <c r="G9548" s="338">
        <v>266.56390118995495</v>
      </c>
    </row>
    <row r="9549" spans="1:7" hidden="1" x14ac:dyDescent="0.25">
      <c r="A9549" s="339" t="s">
        <v>324</v>
      </c>
      <c r="B9549" s="339" t="s">
        <v>354</v>
      </c>
      <c r="C9549" s="340" t="s">
        <v>24</v>
      </c>
      <c r="D9549" s="341">
        <v>7217.08</v>
      </c>
      <c r="E9549" s="506">
        <v>19238.13</v>
      </c>
      <c r="F9549" s="499"/>
      <c r="G9549" s="341">
        <v>266.56390118995495</v>
      </c>
    </row>
    <row r="9550" spans="1:7" hidden="1" x14ac:dyDescent="0.25">
      <c r="A9550" s="342" t="s">
        <v>324</v>
      </c>
      <c r="B9550" s="342" t="s">
        <v>366</v>
      </c>
      <c r="C9550" s="343" t="s">
        <v>38</v>
      </c>
      <c r="D9550" s="344">
        <v>7217.08</v>
      </c>
      <c r="E9550" s="502">
        <v>19238.13</v>
      </c>
      <c r="F9550" s="499"/>
      <c r="G9550" s="344">
        <v>266.56390118995495</v>
      </c>
    </row>
    <row r="9551" spans="1:7" hidden="1" x14ac:dyDescent="0.25">
      <c r="A9551" s="342" t="s">
        <v>324</v>
      </c>
      <c r="B9551" s="342" t="s">
        <v>429</v>
      </c>
      <c r="C9551" s="343" t="s">
        <v>110</v>
      </c>
      <c r="D9551" s="344">
        <v>7217.08</v>
      </c>
      <c r="E9551" s="502">
        <v>19238.13</v>
      </c>
      <c r="F9551" s="499"/>
      <c r="G9551" s="344">
        <v>266.56390118995495</v>
      </c>
    </row>
    <row r="9552" spans="1:7" hidden="1" x14ac:dyDescent="0.25">
      <c r="A9552" s="345" t="s">
        <v>4462</v>
      </c>
      <c r="B9552" s="345" t="s">
        <v>304</v>
      </c>
      <c r="C9552" s="346" t="s">
        <v>1083</v>
      </c>
      <c r="D9552" s="347">
        <v>7217.08</v>
      </c>
      <c r="E9552" s="503">
        <v>19238.13</v>
      </c>
      <c r="F9552" s="499"/>
      <c r="G9552" s="347">
        <v>266.56390118995495</v>
      </c>
    </row>
    <row r="9553" spans="1:7" hidden="1" x14ac:dyDescent="0.25">
      <c r="A9553" s="339" t="s">
        <v>324</v>
      </c>
      <c r="B9553" s="339" t="s">
        <v>1163</v>
      </c>
      <c r="C9553" s="340" t="s">
        <v>26</v>
      </c>
      <c r="D9553" s="341">
        <v>0</v>
      </c>
      <c r="E9553" s="506">
        <v>0</v>
      </c>
      <c r="F9553" s="499"/>
      <c r="G9553" s="341">
        <v>0</v>
      </c>
    </row>
    <row r="9554" spans="1:7" hidden="1" x14ac:dyDescent="0.25">
      <c r="A9554" s="342" t="s">
        <v>324</v>
      </c>
      <c r="B9554" s="342" t="s">
        <v>1164</v>
      </c>
      <c r="C9554" s="343" t="s">
        <v>1165</v>
      </c>
      <c r="D9554" s="344">
        <v>0</v>
      </c>
      <c r="E9554" s="502">
        <v>0</v>
      </c>
      <c r="F9554" s="499"/>
      <c r="G9554" s="344">
        <v>0</v>
      </c>
    </row>
    <row r="9555" spans="1:7" hidden="1" x14ac:dyDescent="0.25">
      <c r="A9555" s="342" t="s">
        <v>324</v>
      </c>
      <c r="B9555" s="342" t="s">
        <v>2576</v>
      </c>
      <c r="C9555" s="343" t="s">
        <v>171</v>
      </c>
      <c r="D9555" s="344">
        <v>0</v>
      </c>
      <c r="E9555" s="502">
        <v>0</v>
      </c>
      <c r="F9555" s="499"/>
      <c r="G9555" s="344">
        <v>0</v>
      </c>
    </row>
    <row r="9556" spans="1:7" hidden="1" x14ac:dyDescent="0.25">
      <c r="A9556" s="345" t="s">
        <v>4463</v>
      </c>
      <c r="B9556" s="345" t="s">
        <v>308</v>
      </c>
      <c r="C9556" s="346" t="s">
        <v>198</v>
      </c>
      <c r="D9556" s="347">
        <v>0</v>
      </c>
      <c r="E9556" s="503">
        <v>0</v>
      </c>
      <c r="F9556" s="499"/>
      <c r="G9556" s="347">
        <v>0</v>
      </c>
    </row>
    <row r="9557" spans="1:7" hidden="1" x14ac:dyDescent="0.25">
      <c r="A9557" s="336" t="s">
        <v>352</v>
      </c>
      <c r="B9557" s="336" t="s">
        <v>710</v>
      </c>
      <c r="C9557" s="337" t="s">
        <v>711</v>
      </c>
      <c r="D9557" s="338">
        <v>21216</v>
      </c>
      <c r="E9557" s="498">
        <v>0</v>
      </c>
      <c r="F9557" s="499"/>
      <c r="G9557" s="338">
        <v>0</v>
      </c>
    </row>
    <row r="9558" spans="1:7" hidden="1" x14ac:dyDescent="0.25">
      <c r="A9558" s="339" t="s">
        <v>324</v>
      </c>
      <c r="B9558" s="339" t="s">
        <v>1163</v>
      </c>
      <c r="C9558" s="340" t="s">
        <v>26</v>
      </c>
      <c r="D9558" s="341">
        <v>21216</v>
      </c>
      <c r="E9558" s="506">
        <v>0</v>
      </c>
      <c r="F9558" s="499"/>
      <c r="G9558" s="341">
        <v>0</v>
      </c>
    </row>
    <row r="9559" spans="1:7" hidden="1" x14ac:dyDescent="0.25">
      <c r="A9559" s="342" t="s">
        <v>324</v>
      </c>
      <c r="B9559" s="342" t="s">
        <v>1164</v>
      </c>
      <c r="C9559" s="343" t="s">
        <v>1165</v>
      </c>
      <c r="D9559" s="344">
        <v>21216</v>
      </c>
      <c r="E9559" s="502">
        <v>0</v>
      </c>
      <c r="F9559" s="499"/>
      <c r="G9559" s="344">
        <v>0</v>
      </c>
    </row>
    <row r="9560" spans="1:7" hidden="1" x14ac:dyDescent="0.25">
      <c r="A9560" s="342" t="s">
        <v>324</v>
      </c>
      <c r="B9560" s="342" t="s">
        <v>2576</v>
      </c>
      <c r="C9560" s="343" t="s">
        <v>171</v>
      </c>
      <c r="D9560" s="344">
        <v>21216</v>
      </c>
      <c r="E9560" s="502">
        <v>0</v>
      </c>
      <c r="F9560" s="499"/>
      <c r="G9560" s="344">
        <v>0</v>
      </c>
    </row>
    <row r="9561" spans="1:7" hidden="1" x14ac:dyDescent="0.25">
      <c r="A9561" s="345" t="s">
        <v>4464</v>
      </c>
      <c r="B9561" s="345" t="s">
        <v>308</v>
      </c>
      <c r="C9561" s="346" t="s">
        <v>198</v>
      </c>
      <c r="D9561" s="347">
        <v>21216</v>
      </c>
      <c r="E9561" s="503">
        <v>0</v>
      </c>
      <c r="F9561" s="499"/>
      <c r="G9561" s="347">
        <v>0</v>
      </c>
    </row>
    <row r="9562" spans="1:7" hidden="1" x14ac:dyDescent="0.25">
      <c r="A9562" s="336" t="s">
        <v>352</v>
      </c>
      <c r="B9562" s="336" t="s">
        <v>732</v>
      </c>
      <c r="C9562" s="337" t="s">
        <v>733</v>
      </c>
      <c r="D9562" s="338">
        <v>20429.02</v>
      </c>
      <c r="E9562" s="498">
        <v>0</v>
      </c>
      <c r="F9562" s="499"/>
      <c r="G9562" s="338">
        <v>0</v>
      </c>
    </row>
    <row r="9563" spans="1:7" hidden="1" x14ac:dyDescent="0.25">
      <c r="A9563" s="339" t="s">
        <v>324</v>
      </c>
      <c r="B9563" s="339" t="s">
        <v>1163</v>
      </c>
      <c r="C9563" s="340" t="s">
        <v>26</v>
      </c>
      <c r="D9563" s="341">
        <v>20429.02</v>
      </c>
      <c r="E9563" s="506">
        <v>0</v>
      </c>
      <c r="F9563" s="499"/>
      <c r="G9563" s="341">
        <v>0</v>
      </c>
    </row>
    <row r="9564" spans="1:7" hidden="1" x14ac:dyDescent="0.25">
      <c r="A9564" s="342" t="s">
        <v>324</v>
      </c>
      <c r="B9564" s="342" t="s">
        <v>1164</v>
      </c>
      <c r="C9564" s="343" t="s">
        <v>1165</v>
      </c>
      <c r="D9564" s="344">
        <v>20429.02</v>
      </c>
      <c r="E9564" s="502">
        <v>0</v>
      </c>
      <c r="F9564" s="499"/>
      <c r="G9564" s="344">
        <v>0</v>
      </c>
    </row>
    <row r="9565" spans="1:7" hidden="1" x14ac:dyDescent="0.25">
      <c r="A9565" s="342" t="s">
        <v>324</v>
      </c>
      <c r="B9565" s="342" t="s">
        <v>2576</v>
      </c>
      <c r="C9565" s="343" t="s">
        <v>171</v>
      </c>
      <c r="D9565" s="344">
        <v>20429.02</v>
      </c>
      <c r="E9565" s="502">
        <v>0</v>
      </c>
      <c r="F9565" s="499"/>
      <c r="G9565" s="344">
        <v>0</v>
      </c>
    </row>
    <row r="9566" spans="1:7" hidden="1" x14ac:dyDescent="0.25">
      <c r="A9566" s="345" t="s">
        <v>4465</v>
      </c>
      <c r="B9566" s="345" t="s">
        <v>306</v>
      </c>
      <c r="C9566" s="346" t="s">
        <v>173</v>
      </c>
      <c r="D9566" s="347">
        <v>20000</v>
      </c>
      <c r="E9566" s="503">
        <v>0</v>
      </c>
      <c r="F9566" s="499"/>
      <c r="G9566" s="347">
        <v>0</v>
      </c>
    </row>
    <row r="9567" spans="1:7" hidden="1" x14ac:dyDescent="0.25">
      <c r="A9567" s="345" t="s">
        <v>4466</v>
      </c>
      <c r="B9567" s="345" t="s">
        <v>308</v>
      </c>
      <c r="C9567" s="346" t="s">
        <v>198</v>
      </c>
      <c r="D9567" s="347">
        <v>429.02</v>
      </c>
      <c r="E9567" s="503">
        <v>0</v>
      </c>
      <c r="F9567" s="499"/>
      <c r="G9567" s="347">
        <v>0</v>
      </c>
    </row>
    <row r="9568" spans="1:7" hidden="1" x14ac:dyDescent="0.25">
      <c r="A9568" s="336" t="s">
        <v>352</v>
      </c>
      <c r="B9568" s="336" t="s">
        <v>754</v>
      </c>
      <c r="C9568" s="337" t="s">
        <v>755</v>
      </c>
      <c r="D9568" s="338">
        <v>3000</v>
      </c>
      <c r="E9568" s="498">
        <v>3211.28</v>
      </c>
      <c r="F9568" s="499"/>
      <c r="G9568" s="338">
        <v>107.04266666666666</v>
      </c>
    </row>
    <row r="9569" spans="1:7" hidden="1" x14ac:dyDescent="0.25">
      <c r="A9569" s="339" t="s">
        <v>324</v>
      </c>
      <c r="B9569" s="339" t="s">
        <v>1163</v>
      </c>
      <c r="C9569" s="340" t="s">
        <v>26</v>
      </c>
      <c r="D9569" s="341">
        <v>3000</v>
      </c>
      <c r="E9569" s="506">
        <v>3211.28</v>
      </c>
      <c r="F9569" s="499"/>
      <c r="G9569" s="341">
        <v>107.04266666666666</v>
      </c>
    </row>
    <row r="9570" spans="1:7" hidden="1" x14ac:dyDescent="0.25">
      <c r="A9570" s="342" t="s">
        <v>324</v>
      </c>
      <c r="B9570" s="342" t="s">
        <v>1164</v>
      </c>
      <c r="C9570" s="343" t="s">
        <v>1165</v>
      </c>
      <c r="D9570" s="344">
        <v>3000</v>
      </c>
      <c r="E9570" s="502">
        <v>3211.28</v>
      </c>
      <c r="F9570" s="499"/>
      <c r="G9570" s="344">
        <v>107.04266666666666</v>
      </c>
    </row>
    <row r="9571" spans="1:7" hidden="1" x14ac:dyDescent="0.25">
      <c r="A9571" s="342" t="s">
        <v>324</v>
      </c>
      <c r="B9571" s="342" t="s">
        <v>2988</v>
      </c>
      <c r="C9571" s="343" t="s">
        <v>178</v>
      </c>
      <c r="D9571" s="344">
        <v>3000</v>
      </c>
      <c r="E9571" s="502">
        <v>3211.28</v>
      </c>
      <c r="F9571" s="499"/>
      <c r="G9571" s="344">
        <v>107.04266666666666</v>
      </c>
    </row>
    <row r="9572" spans="1:7" hidden="1" x14ac:dyDescent="0.25">
      <c r="A9572" s="345" t="s">
        <v>4467</v>
      </c>
      <c r="B9572" s="345" t="s">
        <v>309</v>
      </c>
      <c r="C9572" s="346" t="s">
        <v>2990</v>
      </c>
      <c r="D9572" s="347">
        <v>3000</v>
      </c>
      <c r="E9572" s="503">
        <v>3211.28</v>
      </c>
      <c r="F9572" s="499"/>
      <c r="G9572" s="347">
        <v>107.04266666666666</v>
      </c>
    </row>
    <row r="9573" spans="1:7" hidden="1" x14ac:dyDescent="0.25">
      <c r="A9573" s="336" t="s">
        <v>352</v>
      </c>
      <c r="B9573" s="336" t="s">
        <v>773</v>
      </c>
      <c r="C9573" s="337" t="s">
        <v>774</v>
      </c>
      <c r="D9573" s="338">
        <v>8000</v>
      </c>
      <c r="E9573" s="498">
        <v>363.3</v>
      </c>
      <c r="F9573" s="499"/>
      <c r="G9573" s="338">
        <v>4.5412499999999998</v>
      </c>
    </row>
    <row r="9574" spans="1:7" hidden="1" x14ac:dyDescent="0.25">
      <c r="A9574" s="339" t="s">
        <v>324</v>
      </c>
      <c r="B9574" s="339" t="s">
        <v>1163</v>
      </c>
      <c r="C9574" s="340" t="s">
        <v>26</v>
      </c>
      <c r="D9574" s="341">
        <v>8000</v>
      </c>
      <c r="E9574" s="506">
        <v>363.3</v>
      </c>
      <c r="F9574" s="499"/>
      <c r="G9574" s="341">
        <v>4.5412499999999998</v>
      </c>
    </row>
    <row r="9575" spans="1:7" hidden="1" x14ac:dyDescent="0.25">
      <c r="A9575" s="342" t="s">
        <v>324</v>
      </c>
      <c r="B9575" s="342" t="s">
        <v>1164</v>
      </c>
      <c r="C9575" s="343" t="s">
        <v>1165</v>
      </c>
      <c r="D9575" s="344">
        <v>8000</v>
      </c>
      <c r="E9575" s="502">
        <v>363.3</v>
      </c>
      <c r="F9575" s="499"/>
      <c r="G9575" s="344">
        <v>4.5412499999999998</v>
      </c>
    </row>
    <row r="9576" spans="1:7" hidden="1" x14ac:dyDescent="0.25">
      <c r="A9576" s="342" t="s">
        <v>324</v>
      </c>
      <c r="B9576" s="342" t="s">
        <v>2988</v>
      </c>
      <c r="C9576" s="343" t="s">
        <v>178</v>
      </c>
      <c r="D9576" s="344">
        <v>8000</v>
      </c>
      <c r="E9576" s="502">
        <v>363.3</v>
      </c>
      <c r="F9576" s="499"/>
      <c r="G9576" s="344">
        <v>4.5412499999999998</v>
      </c>
    </row>
    <row r="9577" spans="1:7" hidden="1" x14ac:dyDescent="0.25">
      <c r="A9577" s="345" t="s">
        <v>4468</v>
      </c>
      <c r="B9577" s="345" t="s">
        <v>309</v>
      </c>
      <c r="C9577" s="346" t="s">
        <v>2990</v>
      </c>
      <c r="D9577" s="347">
        <v>8000</v>
      </c>
      <c r="E9577" s="503">
        <v>363.3</v>
      </c>
      <c r="F9577" s="499"/>
      <c r="G9577" s="347">
        <v>4.5412499999999998</v>
      </c>
    </row>
    <row r="9578" spans="1:7" hidden="1" x14ac:dyDescent="0.25">
      <c r="A9578" s="336" t="s">
        <v>352</v>
      </c>
      <c r="B9578" s="336" t="s">
        <v>899</v>
      </c>
      <c r="C9578" s="337" t="s">
        <v>900</v>
      </c>
      <c r="D9578" s="338">
        <v>5500</v>
      </c>
      <c r="E9578" s="498">
        <v>0</v>
      </c>
      <c r="F9578" s="499"/>
      <c r="G9578" s="338">
        <v>0</v>
      </c>
    </row>
    <row r="9579" spans="1:7" hidden="1" x14ac:dyDescent="0.25">
      <c r="A9579" s="339" t="s">
        <v>324</v>
      </c>
      <c r="B9579" s="339" t="s">
        <v>1163</v>
      </c>
      <c r="C9579" s="340" t="s">
        <v>26</v>
      </c>
      <c r="D9579" s="341">
        <v>5500</v>
      </c>
      <c r="E9579" s="506">
        <v>0</v>
      </c>
      <c r="F9579" s="499"/>
      <c r="G9579" s="341">
        <v>0</v>
      </c>
    </row>
    <row r="9580" spans="1:7" hidden="1" x14ac:dyDescent="0.25">
      <c r="A9580" s="342" t="s">
        <v>324</v>
      </c>
      <c r="B9580" s="342" t="s">
        <v>1164</v>
      </c>
      <c r="C9580" s="343" t="s">
        <v>1165</v>
      </c>
      <c r="D9580" s="344">
        <v>5500</v>
      </c>
      <c r="E9580" s="502">
        <v>0</v>
      </c>
      <c r="F9580" s="499"/>
      <c r="G9580" s="344">
        <v>0</v>
      </c>
    </row>
    <row r="9581" spans="1:7" hidden="1" x14ac:dyDescent="0.25">
      <c r="A9581" s="342" t="s">
        <v>324</v>
      </c>
      <c r="B9581" s="342" t="s">
        <v>2576</v>
      </c>
      <c r="C9581" s="343" t="s">
        <v>171</v>
      </c>
      <c r="D9581" s="344">
        <v>4500</v>
      </c>
      <c r="E9581" s="502">
        <v>0</v>
      </c>
      <c r="F9581" s="499"/>
      <c r="G9581" s="344">
        <v>0</v>
      </c>
    </row>
    <row r="9582" spans="1:7" hidden="1" x14ac:dyDescent="0.25">
      <c r="A9582" s="345" t="s">
        <v>4469</v>
      </c>
      <c r="B9582" s="345" t="s">
        <v>308</v>
      </c>
      <c r="C9582" s="346" t="s">
        <v>198</v>
      </c>
      <c r="D9582" s="347">
        <v>4500</v>
      </c>
      <c r="E9582" s="503">
        <v>0</v>
      </c>
      <c r="F9582" s="499"/>
      <c r="G9582" s="347">
        <v>0</v>
      </c>
    </row>
    <row r="9583" spans="1:7" hidden="1" x14ac:dyDescent="0.25">
      <c r="A9583" s="342" t="s">
        <v>324</v>
      </c>
      <c r="B9583" s="342" t="s">
        <v>2988</v>
      </c>
      <c r="C9583" s="343" t="s">
        <v>178</v>
      </c>
      <c r="D9583" s="344">
        <v>1000</v>
      </c>
      <c r="E9583" s="502">
        <v>0</v>
      </c>
      <c r="F9583" s="499"/>
      <c r="G9583" s="344">
        <v>0</v>
      </c>
    </row>
    <row r="9584" spans="1:7" hidden="1" x14ac:dyDescent="0.25">
      <c r="A9584" s="345" t="s">
        <v>4470</v>
      </c>
      <c r="B9584" s="345" t="s">
        <v>309</v>
      </c>
      <c r="C9584" s="346" t="s">
        <v>2990</v>
      </c>
      <c r="D9584" s="347">
        <v>1000</v>
      </c>
      <c r="E9584" s="503">
        <v>0</v>
      </c>
      <c r="F9584" s="499"/>
      <c r="G9584" s="347">
        <v>0</v>
      </c>
    </row>
    <row r="9585" spans="1:7" hidden="1" x14ac:dyDescent="0.25">
      <c r="A9585" s="336" t="s">
        <v>352</v>
      </c>
      <c r="B9585" s="336" t="s">
        <v>1016</v>
      </c>
      <c r="C9585" s="337" t="s">
        <v>1017</v>
      </c>
      <c r="D9585" s="338">
        <v>10000</v>
      </c>
      <c r="E9585" s="498">
        <v>0</v>
      </c>
      <c r="F9585" s="499"/>
      <c r="G9585" s="338">
        <v>0</v>
      </c>
    </row>
    <row r="9586" spans="1:7" hidden="1" x14ac:dyDescent="0.25">
      <c r="A9586" s="339" t="s">
        <v>324</v>
      </c>
      <c r="B9586" s="339" t="s">
        <v>1163</v>
      </c>
      <c r="C9586" s="340" t="s">
        <v>26</v>
      </c>
      <c r="D9586" s="341">
        <v>10000</v>
      </c>
      <c r="E9586" s="506">
        <v>0</v>
      </c>
      <c r="F9586" s="499"/>
      <c r="G9586" s="341">
        <v>0</v>
      </c>
    </row>
    <row r="9587" spans="1:7" hidden="1" x14ac:dyDescent="0.25">
      <c r="A9587" s="342" t="s">
        <v>324</v>
      </c>
      <c r="B9587" s="342" t="s">
        <v>1164</v>
      </c>
      <c r="C9587" s="343" t="s">
        <v>1165</v>
      </c>
      <c r="D9587" s="344">
        <v>10000</v>
      </c>
      <c r="E9587" s="502">
        <v>0</v>
      </c>
      <c r="F9587" s="499"/>
      <c r="G9587" s="344">
        <v>0</v>
      </c>
    </row>
    <row r="9588" spans="1:7" hidden="1" x14ac:dyDescent="0.25">
      <c r="A9588" s="342" t="s">
        <v>324</v>
      </c>
      <c r="B9588" s="342" t="s">
        <v>2988</v>
      </c>
      <c r="C9588" s="343" t="s">
        <v>178</v>
      </c>
      <c r="D9588" s="344">
        <v>10000</v>
      </c>
      <c r="E9588" s="502">
        <v>0</v>
      </c>
      <c r="F9588" s="499"/>
      <c r="G9588" s="344">
        <v>0</v>
      </c>
    </row>
    <row r="9589" spans="1:7" hidden="1" x14ac:dyDescent="0.25">
      <c r="A9589" s="345" t="s">
        <v>4471</v>
      </c>
      <c r="B9589" s="345" t="s">
        <v>309</v>
      </c>
      <c r="C9589" s="346" t="s">
        <v>2990</v>
      </c>
      <c r="D9589" s="347">
        <v>10000</v>
      </c>
      <c r="E9589" s="503">
        <v>0</v>
      </c>
      <c r="F9589" s="499"/>
      <c r="G9589" s="347">
        <v>0</v>
      </c>
    </row>
    <row r="9590" spans="1:7" hidden="1" x14ac:dyDescent="0.25">
      <c r="A9590" s="336" t="s">
        <v>352</v>
      </c>
      <c r="B9590" s="336" t="s">
        <v>1035</v>
      </c>
      <c r="C9590" s="337" t="s">
        <v>1036</v>
      </c>
      <c r="D9590" s="338">
        <v>20000</v>
      </c>
      <c r="E9590" s="498">
        <v>4039.38</v>
      </c>
      <c r="F9590" s="499"/>
      <c r="G9590" s="338">
        <v>20.196899999999999</v>
      </c>
    </row>
    <row r="9591" spans="1:7" hidden="1" x14ac:dyDescent="0.25">
      <c r="A9591" s="339" t="s">
        <v>324</v>
      </c>
      <c r="B9591" s="339" t="s">
        <v>1163</v>
      </c>
      <c r="C9591" s="340" t="s">
        <v>26</v>
      </c>
      <c r="D9591" s="341">
        <v>20000</v>
      </c>
      <c r="E9591" s="506">
        <v>4039.38</v>
      </c>
      <c r="F9591" s="499"/>
      <c r="G9591" s="341">
        <v>20.196899999999999</v>
      </c>
    </row>
    <row r="9592" spans="1:7" hidden="1" x14ac:dyDescent="0.25">
      <c r="A9592" s="342" t="s">
        <v>324</v>
      </c>
      <c r="B9592" s="342" t="s">
        <v>1164</v>
      </c>
      <c r="C9592" s="343" t="s">
        <v>1165</v>
      </c>
      <c r="D9592" s="344">
        <v>20000</v>
      </c>
      <c r="E9592" s="502">
        <v>4039.38</v>
      </c>
      <c r="F9592" s="499"/>
      <c r="G9592" s="344">
        <v>20.196899999999999</v>
      </c>
    </row>
    <row r="9593" spans="1:7" hidden="1" x14ac:dyDescent="0.25">
      <c r="A9593" s="342" t="s">
        <v>324</v>
      </c>
      <c r="B9593" s="342" t="s">
        <v>2576</v>
      </c>
      <c r="C9593" s="343" t="s">
        <v>171</v>
      </c>
      <c r="D9593" s="344">
        <v>20000</v>
      </c>
      <c r="E9593" s="502">
        <v>4039.38</v>
      </c>
      <c r="F9593" s="499"/>
      <c r="G9593" s="344">
        <v>20.196899999999999</v>
      </c>
    </row>
    <row r="9594" spans="1:7" hidden="1" x14ac:dyDescent="0.25">
      <c r="A9594" s="345" t="s">
        <v>4472</v>
      </c>
      <c r="B9594" s="345" t="s">
        <v>306</v>
      </c>
      <c r="C9594" s="346" t="s">
        <v>173</v>
      </c>
      <c r="D9594" s="347">
        <v>10000</v>
      </c>
      <c r="E9594" s="503">
        <v>4039.38</v>
      </c>
      <c r="F9594" s="499"/>
      <c r="G9594" s="347">
        <v>40.393799999999999</v>
      </c>
    </row>
    <row r="9595" spans="1:7" hidden="1" x14ac:dyDescent="0.25">
      <c r="A9595" s="345" t="s">
        <v>4473</v>
      </c>
      <c r="B9595" s="345" t="s">
        <v>308</v>
      </c>
      <c r="C9595" s="346" t="s">
        <v>198</v>
      </c>
      <c r="D9595" s="347">
        <v>10000</v>
      </c>
      <c r="E9595" s="503">
        <v>0</v>
      </c>
      <c r="F9595" s="499"/>
      <c r="G9595" s="347">
        <v>0</v>
      </c>
    </row>
    <row r="9596" spans="1:7" hidden="1" x14ac:dyDescent="0.25">
      <c r="A9596" s="330" t="s">
        <v>349</v>
      </c>
      <c r="B9596" s="330" t="s">
        <v>385</v>
      </c>
      <c r="C9596" s="331" t="s">
        <v>386</v>
      </c>
      <c r="D9596" s="332">
        <v>2092400</v>
      </c>
      <c r="E9596" s="504">
        <v>917194.08</v>
      </c>
      <c r="F9596" s="499"/>
      <c r="G9596" s="332">
        <v>43.834547887593196</v>
      </c>
    </row>
    <row r="9597" spans="1:7" hidden="1" x14ac:dyDescent="0.25">
      <c r="A9597" s="333" t="s">
        <v>349</v>
      </c>
      <c r="B9597" s="333" t="s">
        <v>65</v>
      </c>
      <c r="C9597" s="334" t="s">
        <v>3270</v>
      </c>
      <c r="D9597" s="335">
        <v>2092400</v>
      </c>
      <c r="E9597" s="505">
        <v>917194.08</v>
      </c>
      <c r="F9597" s="499"/>
      <c r="G9597" s="335">
        <v>43.834547887593196</v>
      </c>
    </row>
    <row r="9598" spans="1:7" hidden="1" x14ac:dyDescent="0.25">
      <c r="A9598" s="336" t="s">
        <v>352</v>
      </c>
      <c r="B9598" s="336" t="s">
        <v>411</v>
      </c>
      <c r="C9598" s="337" t="s">
        <v>412</v>
      </c>
      <c r="D9598" s="338">
        <v>2000</v>
      </c>
      <c r="E9598" s="498">
        <v>4069.68</v>
      </c>
      <c r="F9598" s="499"/>
      <c r="G9598" s="338">
        <v>203.48400000000001</v>
      </c>
    </row>
    <row r="9599" spans="1:7" hidden="1" x14ac:dyDescent="0.25">
      <c r="A9599" s="339" t="s">
        <v>324</v>
      </c>
      <c r="B9599" s="339" t="s">
        <v>1163</v>
      </c>
      <c r="C9599" s="340" t="s">
        <v>26</v>
      </c>
      <c r="D9599" s="341">
        <v>2000</v>
      </c>
      <c r="E9599" s="506">
        <v>4069.68</v>
      </c>
      <c r="F9599" s="499"/>
      <c r="G9599" s="341">
        <v>203.48400000000001</v>
      </c>
    </row>
    <row r="9600" spans="1:7" hidden="1" x14ac:dyDescent="0.25">
      <c r="A9600" s="342" t="s">
        <v>324</v>
      </c>
      <c r="B9600" s="342" t="s">
        <v>1164</v>
      </c>
      <c r="C9600" s="343" t="s">
        <v>1165</v>
      </c>
      <c r="D9600" s="344">
        <v>2000</v>
      </c>
      <c r="E9600" s="502">
        <v>4069.68</v>
      </c>
      <c r="F9600" s="499"/>
      <c r="G9600" s="344">
        <v>203.48400000000001</v>
      </c>
    </row>
    <row r="9601" spans="1:7" hidden="1" x14ac:dyDescent="0.25">
      <c r="A9601" s="342" t="s">
        <v>324</v>
      </c>
      <c r="B9601" s="342" t="s">
        <v>2576</v>
      </c>
      <c r="C9601" s="343" t="s">
        <v>171</v>
      </c>
      <c r="D9601" s="344">
        <v>2000</v>
      </c>
      <c r="E9601" s="502">
        <v>0</v>
      </c>
      <c r="F9601" s="499"/>
      <c r="G9601" s="344">
        <v>0</v>
      </c>
    </row>
    <row r="9602" spans="1:7" hidden="1" x14ac:dyDescent="0.25">
      <c r="A9602" s="345" t="s">
        <v>4474</v>
      </c>
      <c r="B9602" s="345" t="s">
        <v>306</v>
      </c>
      <c r="C9602" s="346" t="s">
        <v>173</v>
      </c>
      <c r="D9602" s="347">
        <v>2000</v>
      </c>
      <c r="E9602" s="503">
        <v>0</v>
      </c>
      <c r="F9602" s="499"/>
      <c r="G9602" s="347">
        <v>0</v>
      </c>
    </row>
    <row r="9603" spans="1:7" hidden="1" x14ac:dyDescent="0.25">
      <c r="A9603" s="342" t="s">
        <v>324</v>
      </c>
      <c r="B9603" s="342" t="s">
        <v>2988</v>
      </c>
      <c r="C9603" s="343" t="s">
        <v>178</v>
      </c>
      <c r="D9603" s="344">
        <v>0</v>
      </c>
      <c r="E9603" s="502">
        <v>4069.68</v>
      </c>
      <c r="F9603" s="499"/>
      <c r="G9603" s="344">
        <v>0</v>
      </c>
    </row>
    <row r="9604" spans="1:7" hidden="1" x14ac:dyDescent="0.25">
      <c r="A9604" s="345" t="s">
        <v>4475</v>
      </c>
      <c r="B9604" s="345" t="s">
        <v>309</v>
      </c>
      <c r="C9604" s="346" t="s">
        <v>2990</v>
      </c>
      <c r="D9604" s="347">
        <v>0</v>
      </c>
      <c r="E9604" s="503">
        <v>4069.68</v>
      </c>
      <c r="F9604" s="499"/>
      <c r="G9604" s="347">
        <v>0</v>
      </c>
    </row>
    <row r="9605" spans="1:7" hidden="1" x14ac:dyDescent="0.25">
      <c r="A9605" s="336" t="s">
        <v>352</v>
      </c>
      <c r="B9605" s="336" t="s">
        <v>452</v>
      </c>
      <c r="C9605" s="337" t="s">
        <v>453</v>
      </c>
      <c r="D9605" s="338">
        <v>60000</v>
      </c>
      <c r="E9605" s="498">
        <v>61850</v>
      </c>
      <c r="F9605" s="499"/>
      <c r="G9605" s="338">
        <v>103.08333333333333</v>
      </c>
    </row>
    <row r="9606" spans="1:7" hidden="1" x14ac:dyDescent="0.25">
      <c r="A9606" s="339" t="s">
        <v>324</v>
      </c>
      <c r="B9606" s="339" t="s">
        <v>1163</v>
      </c>
      <c r="C9606" s="340" t="s">
        <v>26</v>
      </c>
      <c r="D9606" s="341">
        <v>60000</v>
      </c>
      <c r="E9606" s="506">
        <v>61850</v>
      </c>
      <c r="F9606" s="499"/>
      <c r="G9606" s="341">
        <v>103.08333333333333</v>
      </c>
    </row>
    <row r="9607" spans="1:7" hidden="1" x14ac:dyDescent="0.25">
      <c r="A9607" s="342" t="s">
        <v>324</v>
      </c>
      <c r="B9607" s="342" t="s">
        <v>1164</v>
      </c>
      <c r="C9607" s="343" t="s">
        <v>1165</v>
      </c>
      <c r="D9607" s="344">
        <v>60000</v>
      </c>
      <c r="E9607" s="502">
        <v>61850</v>
      </c>
      <c r="F9607" s="499"/>
      <c r="G9607" s="344">
        <v>103.08333333333333</v>
      </c>
    </row>
    <row r="9608" spans="1:7" hidden="1" x14ac:dyDescent="0.25">
      <c r="A9608" s="342" t="s">
        <v>324</v>
      </c>
      <c r="B9608" s="342" t="s">
        <v>2576</v>
      </c>
      <c r="C9608" s="343" t="s">
        <v>171</v>
      </c>
      <c r="D9608" s="344">
        <v>45000</v>
      </c>
      <c r="E9608" s="502">
        <v>37850</v>
      </c>
      <c r="F9608" s="499"/>
      <c r="G9608" s="344">
        <v>84.111111111111114</v>
      </c>
    </row>
    <row r="9609" spans="1:7" hidden="1" x14ac:dyDescent="0.25">
      <c r="A9609" s="345" t="s">
        <v>4476</v>
      </c>
      <c r="B9609" s="345" t="s">
        <v>306</v>
      </c>
      <c r="C9609" s="346" t="s">
        <v>173</v>
      </c>
      <c r="D9609" s="347">
        <v>5000</v>
      </c>
      <c r="E9609" s="503">
        <v>0</v>
      </c>
      <c r="F9609" s="499"/>
      <c r="G9609" s="347">
        <v>0</v>
      </c>
    </row>
    <row r="9610" spans="1:7" hidden="1" x14ac:dyDescent="0.25">
      <c r="A9610" s="345" t="s">
        <v>4477</v>
      </c>
      <c r="B9610" s="345" t="s">
        <v>308</v>
      </c>
      <c r="C9610" s="346" t="s">
        <v>198</v>
      </c>
      <c r="D9610" s="347">
        <v>40000</v>
      </c>
      <c r="E9610" s="503">
        <v>37850</v>
      </c>
      <c r="F9610" s="499"/>
      <c r="G9610" s="347">
        <v>94.625</v>
      </c>
    </row>
    <row r="9611" spans="1:7" hidden="1" x14ac:dyDescent="0.25">
      <c r="A9611" s="342" t="s">
        <v>324</v>
      </c>
      <c r="B9611" s="342" t="s">
        <v>2988</v>
      </c>
      <c r="C9611" s="343" t="s">
        <v>178</v>
      </c>
      <c r="D9611" s="344">
        <v>15000</v>
      </c>
      <c r="E9611" s="502">
        <v>24000</v>
      </c>
      <c r="F9611" s="499"/>
      <c r="G9611" s="344">
        <v>160</v>
      </c>
    </row>
    <row r="9612" spans="1:7" hidden="1" x14ac:dyDescent="0.25">
      <c r="A9612" s="345" t="s">
        <v>4478</v>
      </c>
      <c r="B9612" s="345" t="s">
        <v>309</v>
      </c>
      <c r="C9612" s="346" t="s">
        <v>2990</v>
      </c>
      <c r="D9612" s="347">
        <v>15000</v>
      </c>
      <c r="E9612" s="503">
        <v>24000</v>
      </c>
      <c r="F9612" s="499"/>
      <c r="G9612" s="347">
        <v>160</v>
      </c>
    </row>
    <row r="9613" spans="1:7" hidden="1" x14ac:dyDescent="0.25">
      <c r="A9613" s="336" t="s">
        <v>352</v>
      </c>
      <c r="B9613" s="336" t="s">
        <v>498</v>
      </c>
      <c r="C9613" s="337" t="s">
        <v>499</v>
      </c>
      <c r="D9613" s="338">
        <v>0</v>
      </c>
      <c r="E9613" s="498">
        <v>37826.22</v>
      </c>
      <c r="F9613" s="499"/>
      <c r="G9613" s="338">
        <v>0</v>
      </c>
    </row>
    <row r="9614" spans="1:7" hidden="1" x14ac:dyDescent="0.25">
      <c r="A9614" s="339" t="s">
        <v>324</v>
      </c>
      <c r="B9614" s="339" t="s">
        <v>1163</v>
      </c>
      <c r="C9614" s="340" t="s">
        <v>26</v>
      </c>
      <c r="D9614" s="341">
        <v>0</v>
      </c>
      <c r="E9614" s="506">
        <v>37826.22</v>
      </c>
      <c r="F9614" s="499"/>
      <c r="G9614" s="341">
        <v>0</v>
      </c>
    </row>
    <row r="9615" spans="1:7" hidden="1" x14ac:dyDescent="0.25">
      <c r="A9615" s="342" t="s">
        <v>324</v>
      </c>
      <c r="B9615" s="342" t="s">
        <v>1164</v>
      </c>
      <c r="C9615" s="343" t="s">
        <v>1165</v>
      </c>
      <c r="D9615" s="344">
        <v>0</v>
      </c>
      <c r="E9615" s="502">
        <v>37826.22</v>
      </c>
      <c r="F9615" s="499"/>
      <c r="G9615" s="344">
        <v>0</v>
      </c>
    </row>
    <row r="9616" spans="1:7" hidden="1" x14ac:dyDescent="0.25">
      <c r="A9616" s="342" t="s">
        <v>324</v>
      </c>
      <c r="B9616" s="342" t="s">
        <v>2988</v>
      </c>
      <c r="C9616" s="343" t="s">
        <v>178</v>
      </c>
      <c r="D9616" s="344">
        <v>0</v>
      </c>
      <c r="E9616" s="502">
        <v>37826.22</v>
      </c>
      <c r="F9616" s="499"/>
      <c r="G9616" s="344">
        <v>0</v>
      </c>
    </row>
    <row r="9617" spans="1:7" hidden="1" x14ac:dyDescent="0.25">
      <c r="A9617" s="345" t="s">
        <v>4479</v>
      </c>
      <c r="B9617" s="345" t="s">
        <v>309</v>
      </c>
      <c r="C9617" s="346" t="s">
        <v>2990</v>
      </c>
      <c r="D9617" s="347">
        <v>0</v>
      </c>
      <c r="E9617" s="503">
        <v>37826.22</v>
      </c>
      <c r="F9617" s="499"/>
      <c r="G9617" s="347">
        <v>0</v>
      </c>
    </row>
    <row r="9618" spans="1:7" hidden="1" x14ac:dyDescent="0.25">
      <c r="A9618" s="336" t="s">
        <v>352</v>
      </c>
      <c r="B9618" s="336" t="s">
        <v>541</v>
      </c>
      <c r="C9618" s="337" t="s">
        <v>542</v>
      </c>
      <c r="D9618" s="338">
        <v>10000</v>
      </c>
      <c r="E9618" s="498">
        <v>10000</v>
      </c>
      <c r="F9618" s="499"/>
      <c r="G9618" s="338">
        <v>100</v>
      </c>
    </row>
    <row r="9619" spans="1:7" hidden="1" x14ac:dyDescent="0.25">
      <c r="A9619" s="339" t="s">
        <v>324</v>
      </c>
      <c r="B9619" s="339" t="s">
        <v>1163</v>
      </c>
      <c r="C9619" s="340" t="s">
        <v>26</v>
      </c>
      <c r="D9619" s="341">
        <v>10000</v>
      </c>
      <c r="E9619" s="506">
        <v>10000</v>
      </c>
      <c r="F9619" s="499"/>
      <c r="G9619" s="341">
        <v>100</v>
      </c>
    </row>
    <row r="9620" spans="1:7" hidden="1" x14ac:dyDescent="0.25">
      <c r="A9620" s="342" t="s">
        <v>324</v>
      </c>
      <c r="B9620" s="342" t="s">
        <v>1164</v>
      </c>
      <c r="C9620" s="343" t="s">
        <v>1165</v>
      </c>
      <c r="D9620" s="344">
        <v>10000</v>
      </c>
      <c r="E9620" s="502">
        <v>10000</v>
      </c>
      <c r="F9620" s="499"/>
      <c r="G9620" s="344">
        <v>100</v>
      </c>
    </row>
    <row r="9621" spans="1:7" hidden="1" x14ac:dyDescent="0.25">
      <c r="A9621" s="342" t="s">
        <v>324</v>
      </c>
      <c r="B9621" s="342" t="s">
        <v>2988</v>
      </c>
      <c r="C9621" s="343" t="s">
        <v>178</v>
      </c>
      <c r="D9621" s="344">
        <v>10000</v>
      </c>
      <c r="E9621" s="502">
        <v>10000</v>
      </c>
      <c r="F9621" s="499"/>
      <c r="G9621" s="344">
        <v>100</v>
      </c>
    </row>
    <row r="9622" spans="1:7" hidden="1" x14ac:dyDescent="0.25">
      <c r="A9622" s="345" t="s">
        <v>4480</v>
      </c>
      <c r="B9622" s="345" t="s">
        <v>309</v>
      </c>
      <c r="C9622" s="346" t="s">
        <v>2990</v>
      </c>
      <c r="D9622" s="347">
        <v>10000</v>
      </c>
      <c r="E9622" s="503">
        <v>10000</v>
      </c>
      <c r="F9622" s="499"/>
      <c r="G9622" s="347">
        <v>100</v>
      </c>
    </row>
    <row r="9623" spans="1:7" hidden="1" x14ac:dyDescent="0.25">
      <c r="A9623" s="336" t="s">
        <v>352</v>
      </c>
      <c r="B9623" s="336" t="s">
        <v>611</v>
      </c>
      <c r="C9623" s="337" t="s">
        <v>612</v>
      </c>
      <c r="D9623" s="338">
        <v>0</v>
      </c>
      <c r="E9623" s="498">
        <v>6000</v>
      </c>
      <c r="F9623" s="499"/>
      <c r="G9623" s="338">
        <v>0</v>
      </c>
    </row>
    <row r="9624" spans="1:7" hidden="1" x14ac:dyDescent="0.25">
      <c r="A9624" s="339" t="s">
        <v>324</v>
      </c>
      <c r="B9624" s="339" t="s">
        <v>1163</v>
      </c>
      <c r="C9624" s="340" t="s">
        <v>26</v>
      </c>
      <c r="D9624" s="341">
        <v>0</v>
      </c>
      <c r="E9624" s="506">
        <v>6000</v>
      </c>
      <c r="F9624" s="499"/>
      <c r="G9624" s="341">
        <v>0</v>
      </c>
    </row>
    <row r="9625" spans="1:7" hidden="1" x14ac:dyDescent="0.25">
      <c r="A9625" s="342" t="s">
        <v>324</v>
      </c>
      <c r="B9625" s="342" t="s">
        <v>1164</v>
      </c>
      <c r="C9625" s="343" t="s">
        <v>1165</v>
      </c>
      <c r="D9625" s="344">
        <v>0</v>
      </c>
      <c r="E9625" s="502">
        <v>6000</v>
      </c>
      <c r="F9625" s="499"/>
      <c r="G9625" s="344">
        <v>0</v>
      </c>
    </row>
    <row r="9626" spans="1:7" hidden="1" x14ac:dyDescent="0.25">
      <c r="A9626" s="342" t="s">
        <v>324</v>
      </c>
      <c r="B9626" s="342" t="s">
        <v>2988</v>
      </c>
      <c r="C9626" s="343" t="s">
        <v>178</v>
      </c>
      <c r="D9626" s="344">
        <v>0</v>
      </c>
      <c r="E9626" s="502">
        <v>6000</v>
      </c>
      <c r="F9626" s="499"/>
      <c r="G9626" s="344">
        <v>0</v>
      </c>
    </row>
    <row r="9627" spans="1:7" hidden="1" x14ac:dyDescent="0.25">
      <c r="A9627" s="345" t="s">
        <v>4481</v>
      </c>
      <c r="B9627" s="345" t="s">
        <v>309</v>
      </c>
      <c r="C9627" s="346" t="s">
        <v>2990</v>
      </c>
      <c r="D9627" s="347">
        <v>0</v>
      </c>
      <c r="E9627" s="503">
        <v>6000</v>
      </c>
      <c r="F9627" s="499"/>
      <c r="G9627" s="347">
        <v>0</v>
      </c>
    </row>
    <row r="9628" spans="1:7" hidden="1" x14ac:dyDescent="0.25">
      <c r="A9628" s="336" t="s">
        <v>352</v>
      </c>
      <c r="B9628" s="336" t="s">
        <v>634</v>
      </c>
      <c r="C9628" s="337" t="s">
        <v>635</v>
      </c>
      <c r="D9628" s="338">
        <v>41000</v>
      </c>
      <c r="E9628" s="498">
        <v>6000</v>
      </c>
      <c r="F9628" s="499"/>
      <c r="G9628" s="338">
        <v>14.634146341463415</v>
      </c>
    </row>
    <row r="9629" spans="1:7" hidden="1" x14ac:dyDescent="0.25">
      <c r="A9629" s="339" t="s">
        <v>324</v>
      </c>
      <c r="B9629" s="339" t="s">
        <v>1163</v>
      </c>
      <c r="C9629" s="340" t="s">
        <v>26</v>
      </c>
      <c r="D9629" s="341">
        <v>41000</v>
      </c>
      <c r="E9629" s="506">
        <v>6000</v>
      </c>
      <c r="F9629" s="499"/>
      <c r="G9629" s="341">
        <v>14.634146341463415</v>
      </c>
    </row>
    <row r="9630" spans="1:7" hidden="1" x14ac:dyDescent="0.25">
      <c r="A9630" s="342" t="s">
        <v>324</v>
      </c>
      <c r="B9630" s="342" t="s">
        <v>1164</v>
      </c>
      <c r="C9630" s="343" t="s">
        <v>1165</v>
      </c>
      <c r="D9630" s="344">
        <v>41000</v>
      </c>
      <c r="E9630" s="502">
        <v>6000</v>
      </c>
      <c r="F9630" s="499"/>
      <c r="G9630" s="344">
        <v>14.634146341463415</v>
      </c>
    </row>
    <row r="9631" spans="1:7" hidden="1" x14ac:dyDescent="0.25">
      <c r="A9631" s="342" t="s">
        <v>324</v>
      </c>
      <c r="B9631" s="342" t="s">
        <v>2576</v>
      </c>
      <c r="C9631" s="343" t="s">
        <v>171</v>
      </c>
      <c r="D9631" s="344">
        <v>35000</v>
      </c>
      <c r="E9631" s="502">
        <v>0</v>
      </c>
      <c r="F9631" s="499"/>
      <c r="G9631" s="344">
        <v>0</v>
      </c>
    </row>
    <row r="9632" spans="1:7" hidden="1" x14ac:dyDescent="0.25">
      <c r="A9632" s="345" t="s">
        <v>4482</v>
      </c>
      <c r="B9632" s="345" t="s">
        <v>306</v>
      </c>
      <c r="C9632" s="346" t="s">
        <v>173</v>
      </c>
      <c r="D9632" s="347">
        <v>20000</v>
      </c>
      <c r="E9632" s="503">
        <v>0</v>
      </c>
      <c r="F9632" s="499"/>
      <c r="G9632" s="347">
        <v>0</v>
      </c>
    </row>
    <row r="9633" spans="1:7" hidden="1" x14ac:dyDescent="0.25">
      <c r="A9633" s="345" t="s">
        <v>4483</v>
      </c>
      <c r="B9633" s="345" t="s">
        <v>2591</v>
      </c>
      <c r="C9633" s="346" t="s">
        <v>2592</v>
      </c>
      <c r="D9633" s="347">
        <v>0</v>
      </c>
      <c r="E9633" s="503">
        <v>0</v>
      </c>
      <c r="F9633" s="499"/>
      <c r="G9633" s="347">
        <v>0</v>
      </c>
    </row>
    <row r="9634" spans="1:7" hidden="1" x14ac:dyDescent="0.25">
      <c r="A9634" s="345" t="s">
        <v>4484</v>
      </c>
      <c r="B9634" s="345" t="s">
        <v>308</v>
      </c>
      <c r="C9634" s="346" t="s">
        <v>198</v>
      </c>
      <c r="D9634" s="347">
        <v>15000</v>
      </c>
      <c r="E9634" s="503">
        <v>0</v>
      </c>
      <c r="F9634" s="499"/>
      <c r="G9634" s="347">
        <v>0</v>
      </c>
    </row>
    <row r="9635" spans="1:7" hidden="1" x14ac:dyDescent="0.25">
      <c r="A9635" s="342" t="s">
        <v>324</v>
      </c>
      <c r="B9635" s="342" t="s">
        <v>2988</v>
      </c>
      <c r="C9635" s="343" t="s">
        <v>178</v>
      </c>
      <c r="D9635" s="344">
        <v>6000</v>
      </c>
      <c r="E9635" s="502">
        <v>6000</v>
      </c>
      <c r="F9635" s="499"/>
      <c r="G9635" s="344">
        <v>100</v>
      </c>
    </row>
    <row r="9636" spans="1:7" hidden="1" x14ac:dyDescent="0.25">
      <c r="A9636" s="345" t="s">
        <v>4485</v>
      </c>
      <c r="B9636" s="345" t="s">
        <v>309</v>
      </c>
      <c r="C9636" s="346" t="s">
        <v>2990</v>
      </c>
      <c r="D9636" s="347">
        <v>6000</v>
      </c>
      <c r="E9636" s="503">
        <v>6000</v>
      </c>
      <c r="F9636" s="499"/>
      <c r="G9636" s="347">
        <v>100</v>
      </c>
    </row>
    <row r="9637" spans="1:7" hidden="1" x14ac:dyDescent="0.25">
      <c r="A9637" s="336" t="s">
        <v>352</v>
      </c>
      <c r="B9637" s="336" t="s">
        <v>657</v>
      </c>
      <c r="C9637" s="337" t="s">
        <v>658</v>
      </c>
      <c r="D9637" s="338">
        <v>4000</v>
      </c>
      <c r="E9637" s="498">
        <v>4997.68</v>
      </c>
      <c r="F9637" s="499"/>
      <c r="G9637" s="338">
        <v>124.94199999999999</v>
      </c>
    </row>
    <row r="9638" spans="1:7" hidden="1" x14ac:dyDescent="0.25">
      <c r="A9638" s="339" t="s">
        <v>324</v>
      </c>
      <c r="B9638" s="339" t="s">
        <v>1163</v>
      </c>
      <c r="C9638" s="340" t="s">
        <v>26</v>
      </c>
      <c r="D9638" s="341">
        <v>4000</v>
      </c>
      <c r="E9638" s="506">
        <v>4997.68</v>
      </c>
      <c r="F9638" s="499"/>
      <c r="G9638" s="341">
        <v>124.94199999999999</v>
      </c>
    </row>
    <row r="9639" spans="1:7" hidden="1" x14ac:dyDescent="0.25">
      <c r="A9639" s="342" t="s">
        <v>324</v>
      </c>
      <c r="B9639" s="342" t="s">
        <v>1164</v>
      </c>
      <c r="C9639" s="343" t="s">
        <v>1165</v>
      </c>
      <c r="D9639" s="344">
        <v>4000</v>
      </c>
      <c r="E9639" s="502">
        <v>4997.68</v>
      </c>
      <c r="F9639" s="499"/>
      <c r="G9639" s="344">
        <v>124.94199999999999</v>
      </c>
    </row>
    <row r="9640" spans="1:7" hidden="1" x14ac:dyDescent="0.25">
      <c r="A9640" s="342" t="s">
        <v>324</v>
      </c>
      <c r="B9640" s="342" t="s">
        <v>2576</v>
      </c>
      <c r="C9640" s="343" t="s">
        <v>171</v>
      </c>
      <c r="D9640" s="344">
        <v>0</v>
      </c>
      <c r="E9640" s="502">
        <v>0</v>
      </c>
      <c r="F9640" s="499"/>
      <c r="G9640" s="344">
        <v>0</v>
      </c>
    </row>
    <row r="9641" spans="1:7" hidden="1" x14ac:dyDescent="0.25">
      <c r="A9641" s="345" t="s">
        <v>4486</v>
      </c>
      <c r="B9641" s="345" t="s">
        <v>306</v>
      </c>
      <c r="C9641" s="346" t="s">
        <v>173</v>
      </c>
      <c r="D9641" s="347">
        <v>0</v>
      </c>
      <c r="E9641" s="503">
        <v>0</v>
      </c>
      <c r="F9641" s="499"/>
      <c r="G9641" s="347">
        <v>0</v>
      </c>
    </row>
    <row r="9642" spans="1:7" hidden="1" x14ac:dyDescent="0.25">
      <c r="A9642" s="345" t="s">
        <v>4487</v>
      </c>
      <c r="B9642" s="345" t="s">
        <v>2591</v>
      </c>
      <c r="C9642" s="346" t="s">
        <v>2592</v>
      </c>
      <c r="D9642" s="347">
        <v>0</v>
      </c>
      <c r="E9642" s="503">
        <v>0</v>
      </c>
      <c r="F9642" s="499"/>
      <c r="G9642" s="347">
        <v>0</v>
      </c>
    </row>
    <row r="9643" spans="1:7" hidden="1" x14ac:dyDescent="0.25">
      <c r="A9643" s="345" t="s">
        <v>4488</v>
      </c>
      <c r="B9643" s="345" t="s">
        <v>308</v>
      </c>
      <c r="C9643" s="346" t="s">
        <v>198</v>
      </c>
      <c r="D9643" s="347">
        <v>0</v>
      </c>
      <c r="E9643" s="503">
        <v>0</v>
      </c>
      <c r="F9643" s="499"/>
      <c r="G9643" s="347">
        <v>0</v>
      </c>
    </row>
    <row r="9644" spans="1:7" hidden="1" x14ac:dyDescent="0.25">
      <c r="A9644" s="342" t="s">
        <v>324</v>
      </c>
      <c r="B9644" s="342" t="s">
        <v>2988</v>
      </c>
      <c r="C9644" s="343" t="s">
        <v>178</v>
      </c>
      <c r="D9644" s="344">
        <v>4000</v>
      </c>
      <c r="E9644" s="502">
        <v>4997.68</v>
      </c>
      <c r="F9644" s="499"/>
      <c r="G9644" s="344">
        <v>124.94199999999999</v>
      </c>
    </row>
    <row r="9645" spans="1:7" hidden="1" x14ac:dyDescent="0.25">
      <c r="A9645" s="345" t="s">
        <v>4489</v>
      </c>
      <c r="B9645" s="345" t="s">
        <v>309</v>
      </c>
      <c r="C9645" s="346" t="s">
        <v>2990</v>
      </c>
      <c r="D9645" s="347">
        <v>4000</v>
      </c>
      <c r="E9645" s="503">
        <v>4997.68</v>
      </c>
      <c r="F9645" s="499"/>
      <c r="G9645" s="347">
        <v>124.94199999999999</v>
      </c>
    </row>
    <row r="9646" spans="1:7" hidden="1" x14ac:dyDescent="0.25">
      <c r="A9646" s="336" t="s">
        <v>352</v>
      </c>
      <c r="B9646" s="336" t="s">
        <v>691</v>
      </c>
      <c r="C9646" s="337" t="s">
        <v>692</v>
      </c>
      <c r="D9646" s="338">
        <v>45000</v>
      </c>
      <c r="E9646" s="498">
        <v>35820</v>
      </c>
      <c r="F9646" s="499"/>
      <c r="G9646" s="338">
        <v>79.599999999999994</v>
      </c>
    </row>
    <row r="9647" spans="1:7" hidden="1" x14ac:dyDescent="0.25">
      <c r="A9647" s="339" t="s">
        <v>324</v>
      </c>
      <c r="B9647" s="339" t="s">
        <v>1163</v>
      </c>
      <c r="C9647" s="340" t="s">
        <v>26</v>
      </c>
      <c r="D9647" s="341">
        <v>45000</v>
      </c>
      <c r="E9647" s="506">
        <v>35820</v>
      </c>
      <c r="F9647" s="499"/>
      <c r="G9647" s="341">
        <v>79.599999999999994</v>
      </c>
    </row>
    <row r="9648" spans="1:7" hidden="1" x14ac:dyDescent="0.25">
      <c r="A9648" s="342" t="s">
        <v>324</v>
      </c>
      <c r="B9648" s="342" t="s">
        <v>1164</v>
      </c>
      <c r="C9648" s="343" t="s">
        <v>1165</v>
      </c>
      <c r="D9648" s="344">
        <v>45000</v>
      </c>
      <c r="E9648" s="502">
        <v>35820</v>
      </c>
      <c r="F9648" s="499"/>
      <c r="G9648" s="344">
        <v>79.599999999999994</v>
      </c>
    </row>
    <row r="9649" spans="1:7" hidden="1" x14ac:dyDescent="0.25">
      <c r="A9649" s="342" t="s">
        <v>324</v>
      </c>
      <c r="B9649" s="342" t="s">
        <v>2576</v>
      </c>
      <c r="C9649" s="343" t="s">
        <v>171</v>
      </c>
      <c r="D9649" s="344">
        <v>45000</v>
      </c>
      <c r="E9649" s="502">
        <v>35820</v>
      </c>
      <c r="F9649" s="499"/>
      <c r="G9649" s="344">
        <v>79.599999999999994</v>
      </c>
    </row>
    <row r="9650" spans="1:7" hidden="1" x14ac:dyDescent="0.25">
      <c r="A9650" s="345" t="s">
        <v>4490</v>
      </c>
      <c r="B9650" s="345" t="s">
        <v>306</v>
      </c>
      <c r="C9650" s="346" t="s">
        <v>173</v>
      </c>
      <c r="D9650" s="347">
        <v>30000</v>
      </c>
      <c r="E9650" s="503">
        <v>25820</v>
      </c>
      <c r="F9650" s="499"/>
      <c r="G9650" s="347">
        <v>86.066666666666663</v>
      </c>
    </row>
    <row r="9651" spans="1:7" hidden="1" x14ac:dyDescent="0.25">
      <c r="A9651" s="345" t="s">
        <v>4491</v>
      </c>
      <c r="B9651" s="345" t="s">
        <v>3120</v>
      </c>
      <c r="C9651" s="346" t="s">
        <v>174</v>
      </c>
      <c r="D9651" s="347">
        <v>0</v>
      </c>
      <c r="E9651" s="503">
        <v>0</v>
      </c>
      <c r="F9651" s="499"/>
      <c r="G9651" s="347">
        <v>0</v>
      </c>
    </row>
    <row r="9652" spans="1:7" hidden="1" x14ac:dyDescent="0.25">
      <c r="A9652" s="345" t="s">
        <v>4492</v>
      </c>
      <c r="B9652" s="345" t="s">
        <v>308</v>
      </c>
      <c r="C9652" s="346" t="s">
        <v>198</v>
      </c>
      <c r="D9652" s="347">
        <v>15000</v>
      </c>
      <c r="E9652" s="503">
        <v>10000</v>
      </c>
      <c r="F9652" s="499"/>
      <c r="G9652" s="347">
        <v>66.666666666666671</v>
      </c>
    </row>
    <row r="9653" spans="1:7" hidden="1" x14ac:dyDescent="0.25">
      <c r="A9653" s="342" t="s">
        <v>324</v>
      </c>
      <c r="B9653" s="342" t="s">
        <v>2988</v>
      </c>
      <c r="C9653" s="343" t="s">
        <v>178</v>
      </c>
      <c r="D9653" s="344">
        <v>0</v>
      </c>
      <c r="E9653" s="502">
        <v>0</v>
      </c>
      <c r="F9653" s="499"/>
      <c r="G9653" s="344">
        <v>0</v>
      </c>
    </row>
    <row r="9654" spans="1:7" hidden="1" x14ac:dyDescent="0.25">
      <c r="A9654" s="345" t="s">
        <v>4493</v>
      </c>
      <c r="B9654" s="345" t="s">
        <v>309</v>
      </c>
      <c r="C9654" s="346" t="s">
        <v>2990</v>
      </c>
      <c r="D9654" s="347">
        <v>0</v>
      </c>
      <c r="E9654" s="503">
        <v>0</v>
      </c>
      <c r="F9654" s="499"/>
      <c r="G9654" s="347">
        <v>0</v>
      </c>
    </row>
    <row r="9655" spans="1:7" hidden="1" x14ac:dyDescent="0.25">
      <c r="A9655" s="336" t="s">
        <v>352</v>
      </c>
      <c r="B9655" s="336" t="s">
        <v>710</v>
      </c>
      <c r="C9655" s="337" t="s">
        <v>711</v>
      </c>
      <c r="D9655" s="338">
        <v>202400</v>
      </c>
      <c r="E9655" s="498">
        <v>74210.570000000007</v>
      </c>
      <c r="F9655" s="499"/>
      <c r="G9655" s="338">
        <v>36.665301383399211</v>
      </c>
    </row>
    <row r="9656" spans="1:7" hidden="1" x14ac:dyDescent="0.25">
      <c r="A9656" s="339" t="s">
        <v>324</v>
      </c>
      <c r="B9656" s="339" t="s">
        <v>1163</v>
      </c>
      <c r="C9656" s="340" t="s">
        <v>26</v>
      </c>
      <c r="D9656" s="341">
        <v>202400</v>
      </c>
      <c r="E9656" s="506">
        <v>74210.570000000007</v>
      </c>
      <c r="F9656" s="499"/>
      <c r="G9656" s="341">
        <v>36.665301383399211</v>
      </c>
    </row>
    <row r="9657" spans="1:7" hidden="1" x14ac:dyDescent="0.25">
      <c r="A9657" s="342" t="s">
        <v>324</v>
      </c>
      <c r="B9657" s="342" t="s">
        <v>1164</v>
      </c>
      <c r="C9657" s="343" t="s">
        <v>1165</v>
      </c>
      <c r="D9657" s="344">
        <v>202400</v>
      </c>
      <c r="E9657" s="502">
        <v>74210.570000000007</v>
      </c>
      <c r="F9657" s="499"/>
      <c r="G9657" s="344">
        <v>36.665301383399211</v>
      </c>
    </row>
    <row r="9658" spans="1:7" hidden="1" x14ac:dyDescent="0.25">
      <c r="A9658" s="342" t="s">
        <v>324</v>
      </c>
      <c r="B9658" s="342" t="s">
        <v>2576</v>
      </c>
      <c r="C9658" s="343" t="s">
        <v>171</v>
      </c>
      <c r="D9658" s="344">
        <v>187200</v>
      </c>
      <c r="E9658" s="502">
        <v>64867.5</v>
      </c>
      <c r="F9658" s="499"/>
      <c r="G9658" s="344">
        <v>34.651442307692307</v>
      </c>
    </row>
    <row r="9659" spans="1:7" hidden="1" x14ac:dyDescent="0.25">
      <c r="A9659" s="345" t="s">
        <v>4494</v>
      </c>
      <c r="B9659" s="345" t="s">
        <v>306</v>
      </c>
      <c r="C9659" s="346" t="s">
        <v>173</v>
      </c>
      <c r="D9659" s="347">
        <v>50000</v>
      </c>
      <c r="E9659" s="503">
        <v>24997.5</v>
      </c>
      <c r="F9659" s="499"/>
      <c r="G9659" s="347">
        <v>49.994999999999997</v>
      </c>
    </row>
    <row r="9660" spans="1:7" hidden="1" x14ac:dyDescent="0.25">
      <c r="A9660" s="345" t="s">
        <v>4495</v>
      </c>
      <c r="B9660" s="345" t="s">
        <v>3120</v>
      </c>
      <c r="C9660" s="346" t="s">
        <v>174</v>
      </c>
      <c r="D9660" s="347">
        <v>20000</v>
      </c>
      <c r="E9660" s="503">
        <v>0</v>
      </c>
      <c r="F9660" s="499"/>
      <c r="G9660" s="347">
        <v>0</v>
      </c>
    </row>
    <row r="9661" spans="1:7" hidden="1" x14ac:dyDescent="0.25">
      <c r="A9661" s="345" t="s">
        <v>4496</v>
      </c>
      <c r="B9661" s="345" t="s">
        <v>307</v>
      </c>
      <c r="C9661" s="346" t="s">
        <v>175</v>
      </c>
      <c r="D9661" s="347">
        <v>55000</v>
      </c>
      <c r="E9661" s="503">
        <v>0</v>
      </c>
      <c r="F9661" s="499"/>
      <c r="G9661" s="347">
        <v>0</v>
      </c>
    </row>
    <row r="9662" spans="1:7" hidden="1" x14ac:dyDescent="0.25">
      <c r="A9662" s="345" t="s">
        <v>4497</v>
      </c>
      <c r="B9662" s="345" t="s">
        <v>4418</v>
      </c>
      <c r="C9662" s="346" t="s">
        <v>4419</v>
      </c>
      <c r="D9662" s="347">
        <v>10000</v>
      </c>
      <c r="E9662" s="503">
        <v>16722.5</v>
      </c>
      <c r="F9662" s="499"/>
      <c r="G9662" s="347">
        <v>167.22499999999999</v>
      </c>
    </row>
    <row r="9663" spans="1:7" hidden="1" x14ac:dyDescent="0.25">
      <c r="A9663" s="345" t="s">
        <v>4498</v>
      </c>
      <c r="B9663" s="345" t="s">
        <v>3022</v>
      </c>
      <c r="C9663" s="346" t="s">
        <v>3023</v>
      </c>
      <c r="D9663" s="347">
        <v>52200</v>
      </c>
      <c r="E9663" s="503">
        <v>23147.5</v>
      </c>
      <c r="F9663" s="499"/>
      <c r="G9663" s="347">
        <v>44.343869731800766</v>
      </c>
    </row>
    <row r="9664" spans="1:7" hidden="1" x14ac:dyDescent="0.25">
      <c r="A9664" s="342" t="s">
        <v>324</v>
      </c>
      <c r="B9664" s="342" t="s">
        <v>2988</v>
      </c>
      <c r="C9664" s="343" t="s">
        <v>178</v>
      </c>
      <c r="D9664" s="344">
        <v>15200</v>
      </c>
      <c r="E9664" s="502">
        <v>9343.07</v>
      </c>
      <c r="F9664" s="499"/>
      <c r="G9664" s="344">
        <v>61.467565789473682</v>
      </c>
    </row>
    <row r="9665" spans="1:7" hidden="1" x14ac:dyDescent="0.25">
      <c r="A9665" s="345" t="s">
        <v>4499</v>
      </c>
      <c r="B9665" s="345" t="s">
        <v>309</v>
      </c>
      <c r="C9665" s="346" t="s">
        <v>2990</v>
      </c>
      <c r="D9665" s="347">
        <v>15200</v>
      </c>
      <c r="E9665" s="503">
        <v>9343.07</v>
      </c>
      <c r="F9665" s="499"/>
      <c r="G9665" s="347">
        <v>61.467565789473682</v>
      </c>
    </row>
    <row r="9666" spans="1:7" hidden="1" x14ac:dyDescent="0.25">
      <c r="A9666" s="336" t="s">
        <v>352</v>
      </c>
      <c r="B9666" s="336" t="s">
        <v>732</v>
      </c>
      <c r="C9666" s="337" t="s">
        <v>733</v>
      </c>
      <c r="D9666" s="338">
        <v>98000</v>
      </c>
      <c r="E9666" s="498">
        <v>31895.5</v>
      </c>
      <c r="F9666" s="499"/>
      <c r="G9666" s="338">
        <v>32.546428571428571</v>
      </c>
    </row>
    <row r="9667" spans="1:7" hidden="1" x14ac:dyDescent="0.25">
      <c r="A9667" s="339" t="s">
        <v>324</v>
      </c>
      <c r="B9667" s="339" t="s">
        <v>1163</v>
      </c>
      <c r="C9667" s="340" t="s">
        <v>26</v>
      </c>
      <c r="D9667" s="341">
        <v>98000</v>
      </c>
      <c r="E9667" s="506">
        <v>31895.5</v>
      </c>
      <c r="F9667" s="499"/>
      <c r="G9667" s="341">
        <v>32.546428571428571</v>
      </c>
    </row>
    <row r="9668" spans="1:7" hidden="1" x14ac:dyDescent="0.25">
      <c r="A9668" s="342" t="s">
        <v>324</v>
      </c>
      <c r="B9668" s="342" t="s">
        <v>1164</v>
      </c>
      <c r="C9668" s="343" t="s">
        <v>1165</v>
      </c>
      <c r="D9668" s="344">
        <v>98000</v>
      </c>
      <c r="E9668" s="502">
        <v>31895.5</v>
      </c>
      <c r="F9668" s="499"/>
      <c r="G9668" s="344">
        <v>32.546428571428571</v>
      </c>
    </row>
    <row r="9669" spans="1:7" hidden="1" x14ac:dyDescent="0.25">
      <c r="A9669" s="342" t="s">
        <v>324</v>
      </c>
      <c r="B9669" s="342" t="s">
        <v>2576</v>
      </c>
      <c r="C9669" s="343" t="s">
        <v>171</v>
      </c>
      <c r="D9669" s="344">
        <v>95000</v>
      </c>
      <c r="E9669" s="502">
        <v>31895.5</v>
      </c>
      <c r="F9669" s="499"/>
      <c r="G9669" s="344">
        <v>33.574210526315788</v>
      </c>
    </row>
    <row r="9670" spans="1:7" hidden="1" x14ac:dyDescent="0.25">
      <c r="A9670" s="345" t="s">
        <v>4500</v>
      </c>
      <c r="B9670" s="345" t="s">
        <v>306</v>
      </c>
      <c r="C9670" s="346" t="s">
        <v>173</v>
      </c>
      <c r="D9670" s="347">
        <v>30000</v>
      </c>
      <c r="E9670" s="503">
        <v>0</v>
      </c>
      <c r="F9670" s="499"/>
      <c r="G9670" s="347">
        <v>0</v>
      </c>
    </row>
    <row r="9671" spans="1:7" hidden="1" x14ac:dyDescent="0.25">
      <c r="A9671" s="345" t="s">
        <v>4501</v>
      </c>
      <c r="B9671" s="345" t="s">
        <v>307</v>
      </c>
      <c r="C9671" s="346" t="s">
        <v>175</v>
      </c>
      <c r="D9671" s="347">
        <v>6000</v>
      </c>
      <c r="E9671" s="503">
        <v>0</v>
      </c>
      <c r="F9671" s="499"/>
      <c r="G9671" s="347">
        <v>0</v>
      </c>
    </row>
    <row r="9672" spans="1:7" hidden="1" x14ac:dyDescent="0.25">
      <c r="A9672" s="345" t="s">
        <v>4502</v>
      </c>
      <c r="B9672" s="345" t="s">
        <v>308</v>
      </c>
      <c r="C9672" s="346" t="s">
        <v>198</v>
      </c>
      <c r="D9672" s="347">
        <v>59000</v>
      </c>
      <c r="E9672" s="503">
        <v>31895.5</v>
      </c>
      <c r="F9672" s="499"/>
      <c r="G9672" s="347">
        <v>54.060169491525421</v>
      </c>
    </row>
    <row r="9673" spans="1:7" hidden="1" x14ac:dyDescent="0.25">
      <c r="A9673" s="342" t="s">
        <v>324</v>
      </c>
      <c r="B9673" s="342" t="s">
        <v>2988</v>
      </c>
      <c r="C9673" s="343" t="s">
        <v>178</v>
      </c>
      <c r="D9673" s="344">
        <v>3000</v>
      </c>
      <c r="E9673" s="502">
        <v>0</v>
      </c>
      <c r="F9673" s="499"/>
      <c r="G9673" s="344">
        <v>0</v>
      </c>
    </row>
    <row r="9674" spans="1:7" hidden="1" x14ac:dyDescent="0.25">
      <c r="A9674" s="345" t="s">
        <v>4503</v>
      </c>
      <c r="B9674" s="345" t="s">
        <v>309</v>
      </c>
      <c r="C9674" s="346" t="s">
        <v>2990</v>
      </c>
      <c r="D9674" s="347">
        <v>3000</v>
      </c>
      <c r="E9674" s="503">
        <v>0</v>
      </c>
      <c r="F9674" s="499"/>
      <c r="G9674" s="347">
        <v>0</v>
      </c>
    </row>
    <row r="9675" spans="1:7" hidden="1" x14ac:dyDescent="0.25">
      <c r="A9675" s="336" t="s">
        <v>352</v>
      </c>
      <c r="B9675" s="336" t="s">
        <v>754</v>
      </c>
      <c r="C9675" s="337" t="s">
        <v>755</v>
      </c>
      <c r="D9675" s="338">
        <v>60000</v>
      </c>
      <c r="E9675" s="498">
        <v>36992.370000000003</v>
      </c>
      <c r="F9675" s="499"/>
      <c r="G9675" s="338">
        <v>61.653950000000002</v>
      </c>
    </row>
    <row r="9676" spans="1:7" hidden="1" x14ac:dyDescent="0.25">
      <c r="A9676" s="339" t="s">
        <v>324</v>
      </c>
      <c r="B9676" s="339" t="s">
        <v>1163</v>
      </c>
      <c r="C9676" s="340" t="s">
        <v>26</v>
      </c>
      <c r="D9676" s="341">
        <v>60000</v>
      </c>
      <c r="E9676" s="506">
        <v>36992.370000000003</v>
      </c>
      <c r="F9676" s="499"/>
      <c r="G9676" s="341">
        <v>61.653950000000002</v>
      </c>
    </row>
    <row r="9677" spans="1:7" hidden="1" x14ac:dyDescent="0.25">
      <c r="A9677" s="342" t="s">
        <v>324</v>
      </c>
      <c r="B9677" s="342" t="s">
        <v>1164</v>
      </c>
      <c r="C9677" s="343" t="s">
        <v>1165</v>
      </c>
      <c r="D9677" s="344">
        <v>60000</v>
      </c>
      <c r="E9677" s="502">
        <v>36992.370000000003</v>
      </c>
      <c r="F9677" s="499"/>
      <c r="G9677" s="344">
        <v>61.653950000000002</v>
      </c>
    </row>
    <row r="9678" spans="1:7" hidden="1" x14ac:dyDescent="0.25">
      <c r="A9678" s="342" t="s">
        <v>324</v>
      </c>
      <c r="B9678" s="342" t="s">
        <v>2576</v>
      </c>
      <c r="C9678" s="343" t="s">
        <v>171</v>
      </c>
      <c r="D9678" s="344">
        <v>0</v>
      </c>
      <c r="E9678" s="502">
        <v>0</v>
      </c>
      <c r="F9678" s="499"/>
      <c r="G9678" s="344">
        <v>0</v>
      </c>
    </row>
    <row r="9679" spans="1:7" hidden="1" x14ac:dyDescent="0.25">
      <c r="A9679" s="345" t="s">
        <v>4504</v>
      </c>
      <c r="B9679" s="345" t="s">
        <v>306</v>
      </c>
      <c r="C9679" s="346" t="s">
        <v>173</v>
      </c>
      <c r="D9679" s="347">
        <v>0</v>
      </c>
      <c r="E9679" s="503">
        <v>0</v>
      </c>
      <c r="F9679" s="499"/>
      <c r="G9679" s="347">
        <v>0</v>
      </c>
    </row>
    <row r="9680" spans="1:7" hidden="1" x14ac:dyDescent="0.25">
      <c r="A9680" s="345" t="s">
        <v>4505</v>
      </c>
      <c r="B9680" s="345" t="s">
        <v>3120</v>
      </c>
      <c r="C9680" s="346" t="s">
        <v>174</v>
      </c>
      <c r="D9680" s="347">
        <v>0</v>
      </c>
      <c r="E9680" s="503">
        <v>0</v>
      </c>
      <c r="F9680" s="499"/>
      <c r="G9680" s="347">
        <v>0</v>
      </c>
    </row>
    <row r="9681" spans="1:7" hidden="1" x14ac:dyDescent="0.25">
      <c r="A9681" s="342" t="s">
        <v>324</v>
      </c>
      <c r="B9681" s="342" t="s">
        <v>2988</v>
      </c>
      <c r="C9681" s="343" t="s">
        <v>178</v>
      </c>
      <c r="D9681" s="344">
        <v>60000</v>
      </c>
      <c r="E9681" s="502">
        <v>36992.370000000003</v>
      </c>
      <c r="F9681" s="499"/>
      <c r="G9681" s="344">
        <v>61.653950000000002</v>
      </c>
    </row>
    <row r="9682" spans="1:7" hidden="1" x14ac:dyDescent="0.25">
      <c r="A9682" s="345" t="s">
        <v>4506</v>
      </c>
      <c r="B9682" s="345" t="s">
        <v>309</v>
      </c>
      <c r="C9682" s="346" t="s">
        <v>2990</v>
      </c>
      <c r="D9682" s="347">
        <v>60000</v>
      </c>
      <c r="E9682" s="503">
        <v>36992.370000000003</v>
      </c>
      <c r="F9682" s="499"/>
      <c r="G9682" s="347">
        <v>61.653950000000002</v>
      </c>
    </row>
    <row r="9683" spans="1:7" hidden="1" x14ac:dyDescent="0.25">
      <c r="A9683" s="336" t="s">
        <v>352</v>
      </c>
      <c r="B9683" s="336" t="s">
        <v>773</v>
      </c>
      <c r="C9683" s="337" t="s">
        <v>774</v>
      </c>
      <c r="D9683" s="338">
        <v>1175000</v>
      </c>
      <c r="E9683" s="498">
        <v>460966.46</v>
      </c>
      <c r="F9683" s="499"/>
      <c r="G9683" s="338">
        <v>39.231188085106382</v>
      </c>
    </row>
    <row r="9684" spans="1:7" hidden="1" x14ac:dyDescent="0.25">
      <c r="A9684" s="339" t="s">
        <v>324</v>
      </c>
      <c r="B9684" s="339" t="s">
        <v>354</v>
      </c>
      <c r="C9684" s="340" t="s">
        <v>24</v>
      </c>
      <c r="D9684" s="341">
        <v>105000</v>
      </c>
      <c r="E9684" s="506">
        <v>0</v>
      </c>
      <c r="F9684" s="499"/>
      <c r="G9684" s="341">
        <v>0</v>
      </c>
    </row>
    <row r="9685" spans="1:7" hidden="1" x14ac:dyDescent="0.25">
      <c r="A9685" s="342" t="s">
        <v>324</v>
      </c>
      <c r="B9685" s="342" t="s">
        <v>366</v>
      </c>
      <c r="C9685" s="343" t="s">
        <v>38</v>
      </c>
      <c r="D9685" s="344">
        <v>105000</v>
      </c>
      <c r="E9685" s="502">
        <v>0</v>
      </c>
      <c r="F9685" s="499"/>
      <c r="G9685" s="344">
        <v>0</v>
      </c>
    </row>
    <row r="9686" spans="1:7" hidden="1" x14ac:dyDescent="0.25">
      <c r="A9686" s="342" t="s">
        <v>324</v>
      </c>
      <c r="B9686" s="342" t="s">
        <v>419</v>
      </c>
      <c r="C9686" s="343" t="s">
        <v>108</v>
      </c>
      <c r="D9686" s="344">
        <v>105000</v>
      </c>
      <c r="E9686" s="502">
        <v>0</v>
      </c>
      <c r="F9686" s="499"/>
      <c r="G9686" s="344">
        <v>0</v>
      </c>
    </row>
    <row r="9687" spans="1:7" hidden="1" x14ac:dyDescent="0.25">
      <c r="A9687" s="345" t="s">
        <v>4507</v>
      </c>
      <c r="B9687" s="345" t="s">
        <v>316</v>
      </c>
      <c r="C9687" s="346" t="s">
        <v>421</v>
      </c>
      <c r="D9687" s="347">
        <v>30000</v>
      </c>
      <c r="E9687" s="503">
        <v>0</v>
      </c>
      <c r="F9687" s="499"/>
      <c r="G9687" s="347">
        <v>0</v>
      </c>
    </row>
    <row r="9688" spans="1:7" hidden="1" x14ac:dyDescent="0.25">
      <c r="A9688" s="345" t="s">
        <v>4508</v>
      </c>
      <c r="B9688" s="345" t="s">
        <v>318</v>
      </c>
      <c r="C9688" s="346" t="s">
        <v>425</v>
      </c>
      <c r="D9688" s="347">
        <v>75000</v>
      </c>
      <c r="E9688" s="503">
        <v>0</v>
      </c>
      <c r="F9688" s="499"/>
      <c r="G9688" s="347">
        <v>0</v>
      </c>
    </row>
    <row r="9689" spans="1:7" hidden="1" x14ac:dyDescent="0.25">
      <c r="A9689" s="339" t="s">
        <v>324</v>
      </c>
      <c r="B9689" s="339" t="s">
        <v>1163</v>
      </c>
      <c r="C9689" s="340" t="s">
        <v>26</v>
      </c>
      <c r="D9689" s="341">
        <v>1070000</v>
      </c>
      <c r="E9689" s="506">
        <v>460966.46</v>
      </c>
      <c r="F9689" s="499"/>
      <c r="G9689" s="341">
        <v>43.080977570093459</v>
      </c>
    </row>
    <row r="9690" spans="1:7" hidden="1" x14ac:dyDescent="0.25">
      <c r="A9690" s="342" t="s">
        <v>324</v>
      </c>
      <c r="B9690" s="342" t="s">
        <v>1164</v>
      </c>
      <c r="C9690" s="343" t="s">
        <v>1165</v>
      </c>
      <c r="D9690" s="344">
        <v>820000</v>
      </c>
      <c r="E9690" s="502">
        <v>460966.46</v>
      </c>
      <c r="F9690" s="499"/>
      <c r="G9690" s="344">
        <v>56.215421951219511</v>
      </c>
    </row>
    <row r="9691" spans="1:7" hidden="1" x14ac:dyDescent="0.25">
      <c r="A9691" s="342" t="s">
        <v>324</v>
      </c>
      <c r="B9691" s="342" t="s">
        <v>2576</v>
      </c>
      <c r="C9691" s="343" t="s">
        <v>171</v>
      </c>
      <c r="D9691" s="344">
        <v>100000</v>
      </c>
      <c r="E9691" s="502">
        <v>0</v>
      </c>
      <c r="F9691" s="499"/>
      <c r="G9691" s="344">
        <v>0</v>
      </c>
    </row>
    <row r="9692" spans="1:7" hidden="1" x14ac:dyDescent="0.25">
      <c r="A9692" s="345" t="s">
        <v>4509</v>
      </c>
      <c r="B9692" s="345" t="s">
        <v>306</v>
      </c>
      <c r="C9692" s="346" t="s">
        <v>173</v>
      </c>
      <c r="D9692" s="347">
        <v>100000</v>
      </c>
      <c r="E9692" s="503">
        <v>0</v>
      </c>
      <c r="F9692" s="499"/>
      <c r="G9692" s="347">
        <v>0</v>
      </c>
    </row>
    <row r="9693" spans="1:7" hidden="1" x14ac:dyDescent="0.25">
      <c r="A9693" s="342" t="s">
        <v>324</v>
      </c>
      <c r="B9693" s="342" t="s">
        <v>2988</v>
      </c>
      <c r="C9693" s="343" t="s">
        <v>178</v>
      </c>
      <c r="D9693" s="344">
        <v>720000</v>
      </c>
      <c r="E9693" s="502">
        <v>460966.46</v>
      </c>
      <c r="F9693" s="499"/>
      <c r="G9693" s="344">
        <v>64.023119444444447</v>
      </c>
    </row>
    <row r="9694" spans="1:7" hidden="1" x14ac:dyDescent="0.25">
      <c r="A9694" s="345" t="s">
        <v>4510</v>
      </c>
      <c r="B9694" s="345" t="s">
        <v>309</v>
      </c>
      <c r="C9694" s="346" t="s">
        <v>2990</v>
      </c>
      <c r="D9694" s="347">
        <v>720000</v>
      </c>
      <c r="E9694" s="503">
        <v>460966.46</v>
      </c>
      <c r="F9694" s="499"/>
      <c r="G9694" s="347">
        <v>64.023119444444447</v>
      </c>
    </row>
    <row r="9695" spans="1:7" hidden="1" x14ac:dyDescent="0.25">
      <c r="A9695" s="342" t="s">
        <v>324</v>
      </c>
      <c r="B9695" s="342" t="s">
        <v>1231</v>
      </c>
      <c r="C9695" s="343" t="s">
        <v>1232</v>
      </c>
      <c r="D9695" s="344">
        <v>250000</v>
      </c>
      <c r="E9695" s="502">
        <v>0</v>
      </c>
      <c r="F9695" s="499"/>
      <c r="G9695" s="344">
        <v>0</v>
      </c>
    </row>
    <row r="9696" spans="1:7" hidden="1" x14ac:dyDescent="0.25">
      <c r="A9696" s="342" t="s">
        <v>324</v>
      </c>
      <c r="B9696" s="342" t="s">
        <v>1233</v>
      </c>
      <c r="C9696" s="343" t="s">
        <v>1234</v>
      </c>
      <c r="D9696" s="344">
        <v>250000</v>
      </c>
      <c r="E9696" s="502">
        <v>0</v>
      </c>
      <c r="F9696" s="499"/>
      <c r="G9696" s="344">
        <v>0</v>
      </c>
    </row>
    <row r="9697" spans="1:7" hidden="1" x14ac:dyDescent="0.25">
      <c r="A9697" s="345" t="s">
        <v>4511</v>
      </c>
      <c r="B9697" s="345" t="s">
        <v>1236</v>
      </c>
      <c r="C9697" s="346" t="s">
        <v>1234</v>
      </c>
      <c r="D9697" s="347">
        <v>250000</v>
      </c>
      <c r="E9697" s="503">
        <v>0</v>
      </c>
      <c r="F9697" s="499"/>
      <c r="G9697" s="347">
        <v>0</v>
      </c>
    </row>
    <row r="9698" spans="1:7" hidden="1" x14ac:dyDescent="0.25">
      <c r="A9698" s="336" t="s">
        <v>352</v>
      </c>
      <c r="B9698" s="336" t="s">
        <v>816</v>
      </c>
      <c r="C9698" s="337" t="s">
        <v>817</v>
      </c>
      <c r="D9698" s="338">
        <v>0</v>
      </c>
      <c r="E9698" s="498">
        <v>47952</v>
      </c>
      <c r="F9698" s="499"/>
      <c r="G9698" s="338">
        <v>0</v>
      </c>
    </row>
    <row r="9699" spans="1:7" hidden="1" x14ac:dyDescent="0.25">
      <c r="A9699" s="339" t="s">
        <v>324</v>
      </c>
      <c r="B9699" s="339" t="s">
        <v>1163</v>
      </c>
      <c r="C9699" s="340" t="s">
        <v>26</v>
      </c>
      <c r="D9699" s="341">
        <v>0</v>
      </c>
      <c r="E9699" s="506">
        <v>47952</v>
      </c>
      <c r="F9699" s="499"/>
      <c r="G9699" s="341">
        <v>0</v>
      </c>
    </row>
    <row r="9700" spans="1:7" hidden="1" x14ac:dyDescent="0.25">
      <c r="A9700" s="342" t="s">
        <v>324</v>
      </c>
      <c r="B9700" s="342" t="s">
        <v>1164</v>
      </c>
      <c r="C9700" s="343" t="s">
        <v>1165</v>
      </c>
      <c r="D9700" s="344">
        <v>0</v>
      </c>
      <c r="E9700" s="502">
        <v>47952</v>
      </c>
      <c r="F9700" s="499"/>
      <c r="G9700" s="344">
        <v>0</v>
      </c>
    </row>
    <row r="9701" spans="1:7" hidden="1" x14ac:dyDescent="0.25">
      <c r="A9701" s="342" t="s">
        <v>324</v>
      </c>
      <c r="B9701" s="342" t="s">
        <v>2576</v>
      </c>
      <c r="C9701" s="343" t="s">
        <v>171</v>
      </c>
      <c r="D9701" s="344">
        <v>0</v>
      </c>
      <c r="E9701" s="502">
        <v>0</v>
      </c>
      <c r="F9701" s="499"/>
      <c r="G9701" s="344">
        <v>0</v>
      </c>
    </row>
    <row r="9702" spans="1:7" hidden="1" x14ac:dyDescent="0.25">
      <c r="A9702" s="345" t="s">
        <v>4512</v>
      </c>
      <c r="B9702" s="345" t="s">
        <v>306</v>
      </c>
      <c r="C9702" s="346" t="s">
        <v>173</v>
      </c>
      <c r="D9702" s="347">
        <v>0</v>
      </c>
      <c r="E9702" s="503">
        <v>0</v>
      </c>
      <c r="F9702" s="499"/>
      <c r="G9702" s="347">
        <v>0</v>
      </c>
    </row>
    <row r="9703" spans="1:7" hidden="1" x14ac:dyDescent="0.25">
      <c r="A9703" s="342" t="s">
        <v>324</v>
      </c>
      <c r="B9703" s="342" t="s">
        <v>2988</v>
      </c>
      <c r="C9703" s="343" t="s">
        <v>178</v>
      </c>
      <c r="D9703" s="344">
        <v>0</v>
      </c>
      <c r="E9703" s="502">
        <v>47952</v>
      </c>
      <c r="F9703" s="499"/>
      <c r="G9703" s="344">
        <v>0</v>
      </c>
    </row>
    <row r="9704" spans="1:7" hidden="1" x14ac:dyDescent="0.25">
      <c r="A9704" s="345" t="s">
        <v>4513</v>
      </c>
      <c r="B9704" s="345" t="s">
        <v>309</v>
      </c>
      <c r="C9704" s="346" t="s">
        <v>2990</v>
      </c>
      <c r="D9704" s="347">
        <v>0</v>
      </c>
      <c r="E9704" s="503">
        <v>47952</v>
      </c>
      <c r="F9704" s="499"/>
      <c r="G9704" s="347">
        <v>0</v>
      </c>
    </row>
    <row r="9705" spans="1:7" hidden="1" x14ac:dyDescent="0.25">
      <c r="A9705" s="336" t="s">
        <v>352</v>
      </c>
      <c r="B9705" s="336" t="s">
        <v>950</v>
      </c>
      <c r="C9705" s="337" t="s">
        <v>951</v>
      </c>
      <c r="D9705" s="338">
        <v>10000</v>
      </c>
      <c r="E9705" s="498">
        <v>5000</v>
      </c>
      <c r="F9705" s="499"/>
      <c r="G9705" s="338">
        <v>50</v>
      </c>
    </row>
    <row r="9706" spans="1:7" hidden="1" x14ac:dyDescent="0.25">
      <c r="A9706" s="339" t="s">
        <v>324</v>
      </c>
      <c r="B9706" s="339" t="s">
        <v>1163</v>
      </c>
      <c r="C9706" s="340" t="s">
        <v>26</v>
      </c>
      <c r="D9706" s="341">
        <v>10000</v>
      </c>
      <c r="E9706" s="506">
        <v>5000</v>
      </c>
      <c r="F9706" s="499"/>
      <c r="G9706" s="341">
        <v>50</v>
      </c>
    </row>
    <row r="9707" spans="1:7" hidden="1" x14ac:dyDescent="0.25">
      <c r="A9707" s="342" t="s">
        <v>324</v>
      </c>
      <c r="B9707" s="342" t="s">
        <v>1164</v>
      </c>
      <c r="C9707" s="343" t="s">
        <v>1165</v>
      </c>
      <c r="D9707" s="344">
        <v>10000</v>
      </c>
      <c r="E9707" s="502">
        <v>5000</v>
      </c>
      <c r="F9707" s="499"/>
      <c r="G9707" s="344">
        <v>50</v>
      </c>
    </row>
    <row r="9708" spans="1:7" hidden="1" x14ac:dyDescent="0.25">
      <c r="A9708" s="342" t="s">
        <v>324</v>
      </c>
      <c r="B9708" s="342" t="s">
        <v>2576</v>
      </c>
      <c r="C9708" s="343" t="s">
        <v>171</v>
      </c>
      <c r="D9708" s="344">
        <v>5000</v>
      </c>
      <c r="E9708" s="502">
        <v>0</v>
      </c>
      <c r="F9708" s="499"/>
      <c r="G9708" s="344">
        <v>0</v>
      </c>
    </row>
    <row r="9709" spans="1:7" hidden="1" x14ac:dyDescent="0.25">
      <c r="A9709" s="345" t="s">
        <v>4514</v>
      </c>
      <c r="B9709" s="345" t="s">
        <v>306</v>
      </c>
      <c r="C9709" s="346" t="s">
        <v>173</v>
      </c>
      <c r="D9709" s="347">
        <v>5000</v>
      </c>
      <c r="E9709" s="503">
        <v>0</v>
      </c>
      <c r="F9709" s="499"/>
      <c r="G9709" s="347">
        <v>0</v>
      </c>
    </row>
    <row r="9710" spans="1:7" hidden="1" x14ac:dyDescent="0.25">
      <c r="A9710" s="342" t="s">
        <v>324</v>
      </c>
      <c r="B9710" s="342" t="s">
        <v>2988</v>
      </c>
      <c r="C9710" s="343" t="s">
        <v>178</v>
      </c>
      <c r="D9710" s="344">
        <v>5000</v>
      </c>
      <c r="E9710" s="502">
        <v>5000</v>
      </c>
      <c r="F9710" s="499"/>
      <c r="G9710" s="344">
        <v>100</v>
      </c>
    </row>
    <row r="9711" spans="1:7" hidden="1" x14ac:dyDescent="0.25">
      <c r="A9711" s="345" t="s">
        <v>4515</v>
      </c>
      <c r="B9711" s="345" t="s">
        <v>309</v>
      </c>
      <c r="C9711" s="346" t="s">
        <v>2990</v>
      </c>
      <c r="D9711" s="347">
        <v>5000</v>
      </c>
      <c r="E9711" s="503">
        <v>5000</v>
      </c>
      <c r="F9711" s="499"/>
      <c r="G9711" s="347">
        <v>100</v>
      </c>
    </row>
    <row r="9712" spans="1:7" hidden="1" x14ac:dyDescent="0.25">
      <c r="A9712" s="336" t="s">
        <v>352</v>
      </c>
      <c r="B9712" s="336" t="s">
        <v>967</v>
      </c>
      <c r="C9712" s="337" t="s">
        <v>968</v>
      </c>
      <c r="D9712" s="338">
        <v>170000</v>
      </c>
      <c r="E9712" s="498">
        <v>20575</v>
      </c>
      <c r="F9712" s="499"/>
      <c r="G9712" s="338">
        <v>12.102941176470589</v>
      </c>
    </row>
    <row r="9713" spans="1:7" hidden="1" x14ac:dyDescent="0.25">
      <c r="A9713" s="339" t="s">
        <v>324</v>
      </c>
      <c r="B9713" s="339" t="s">
        <v>1163</v>
      </c>
      <c r="C9713" s="340" t="s">
        <v>26</v>
      </c>
      <c r="D9713" s="341">
        <v>170000</v>
      </c>
      <c r="E9713" s="506">
        <v>20575</v>
      </c>
      <c r="F9713" s="499"/>
      <c r="G9713" s="341">
        <v>12.102941176470589</v>
      </c>
    </row>
    <row r="9714" spans="1:7" hidden="1" x14ac:dyDescent="0.25">
      <c r="A9714" s="342" t="s">
        <v>324</v>
      </c>
      <c r="B9714" s="342" t="s">
        <v>1164</v>
      </c>
      <c r="C9714" s="343" t="s">
        <v>1165</v>
      </c>
      <c r="D9714" s="344">
        <v>170000</v>
      </c>
      <c r="E9714" s="502">
        <v>20575</v>
      </c>
      <c r="F9714" s="499"/>
      <c r="G9714" s="344">
        <v>12.102941176470589</v>
      </c>
    </row>
    <row r="9715" spans="1:7" hidden="1" x14ac:dyDescent="0.25">
      <c r="A9715" s="342" t="s">
        <v>324</v>
      </c>
      <c r="B9715" s="342" t="s">
        <v>2576</v>
      </c>
      <c r="C9715" s="343" t="s">
        <v>171</v>
      </c>
      <c r="D9715" s="344">
        <v>150000</v>
      </c>
      <c r="E9715" s="502">
        <v>0</v>
      </c>
      <c r="F9715" s="499"/>
      <c r="G9715" s="344">
        <v>0</v>
      </c>
    </row>
    <row r="9716" spans="1:7" hidden="1" x14ac:dyDescent="0.25">
      <c r="A9716" s="345" t="s">
        <v>4516</v>
      </c>
      <c r="B9716" s="345" t="s">
        <v>306</v>
      </c>
      <c r="C9716" s="346" t="s">
        <v>173</v>
      </c>
      <c r="D9716" s="347">
        <v>25000</v>
      </c>
      <c r="E9716" s="503">
        <v>0</v>
      </c>
      <c r="F9716" s="499"/>
      <c r="G9716" s="347">
        <v>0</v>
      </c>
    </row>
    <row r="9717" spans="1:7" hidden="1" x14ac:dyDescent="0.25">
      <c r="A9717" s="345" t="s">
        <v>4517</v>
      </c>
      <c r="B9717" s="345" t="s">
        <v>308</v>
      </c>
      <c r="C9717" s="346" t="s">
        <v>198</v>
      </c>
      <c r="D9717" s="347">
        <v>100000</v>
      </c>
      <c r="E9717" s="503">
        <v>0</v>
      </c>
      <c r="F9717" s="499"/>
      <c r="G9717" s="347">
        <v>0</v>
      </c>
    </row>
    <row r="9718" spans="1:7" hidden="1" x14ac:dyDescent="0.25">
      <c r="A9718" s="345" t="s">
        <v>4518</v>
      </c>
      <c r="B9718" s="345" t="s">
        <v>308</v>
      </c>
      <c r="C9718" s="346" t="s">
        <v>198</v>
      </c>
      <c r="D9718" s="347">
        <v>25000</v>
      </c>
      <c r="E9718" s="503">
        <v>0</v>
      </c>
      <c r="F9718" s="499"/>
      <c r="G9718" s="347">
        <v>0</v>
      </c>
    </row>
    <row r="9719" spans="1:7" hidden="1" x14ac:dyDescent="0.25">
      <c r="A9719" s="342" t="s">
        <v>324</v>
      </c>
      <c r="B9719" s="342" t="s">
        <v>2988</v>
      </c>
      <c r="C9719" s="343" t="s">
        <v>178</v>
      </c>
      <c r="D9719" s="344">
        <v>20000</v>
      </c>
      <c r="E9719" s="502">
        <v>20575</v>
      </c>
      <c r="F9719" s="499"/>
      <c r="G9719" s="344">
        <v>102.875</v>
      </c>
    </row>
    <row r="9720" spans="1:7" hidden="1" x14ac:dyDescent="0.25">
      <c r="A9720" s="345" t="s">
        <v>4519</v>
      </c>
      <c r="B9720" s="345" t="s">
        <v>309</v>
      </c>
      <c r="C9720" s="346" t="s">
        <v>2990</v>
      </c>
      <c r="D9720" s="347">
        <v>15000</v>
      </c>
      <c r="E9720" s="503">
        <v>20575</v>
      </c>
      <c r="F9720" s="499"/>
      <c r="G9720" s="347">
        <v>137.16666666666666</v>
      </c>
    </row>
    <row r="9721" spans="1:7" hidden="1" x14ac:dyDescent="0.25">
      <c r="A9721" s="345" t="s">
        <v>4520</v>
      </c>
      <c r="B9721" s="345" t="s">
        <v>309</v>
      </c>
      <c r="C9721" s="346" t="s">
        <v>2990</v>
      </c>
      <c r="D9721" s="347">
        <v>5000</v>
      </c>
      <c r="E9721" s="503">
        <v>0</v>
      </c>
      <c r="F9721" s="499"/>
      <c r="G9721" s="347">
        <v>0</v>
      </c>
    </row>
    <row r="9722" spans="1:7" hidden="1" x14ac:dyDescent="0.25">
      <c r="A9722" s="336" t="s">
        <v>352</v>
      </c>
      <c r="B9722" s="336" t="s">
        <v>991</v>
      </c>
      <c r="C9722" s="337" t="s">
        <v>992</v>
      </c>
      <c r="D9722" s="338">
        <v>10000</v>
      </c>
      <c r="E9722" s="498">
        <v>24874.54</v>
      </c>
      <c r="F9722" s="499"/>
      <c r="G9722" s="338">
        <v>248.74539999999999</v>
      </c>
    </row>
    <row r="9723" spans="1:7" hidden="1" x14ac:dyDescent="0.25">
      <c r="A9723" s="339" t="s">
        <v>324</v>
      </c>
      <c r="B9723" s="339" t="s">
        <v>1163</v>
      </c>
      <c r="C9723" s="340" t="s">
        <v>26</v>
      </c>
      <c r="D9723" s="341">
        <v>10000</v>
      </c>
      <c r="E9723" s="506">
        <v>24874.54</v>
      </c>
      <c r="F9723" s="499"/>
      <c r="G9723" s="341">
        <v>248.74539999999999</v>
      </c>
    </row>
    <row r="9724" spans="1:7" hidden="1" x14ac:dyDescent="0.25">
      <c r="A9724" s="342" t="s">
        <v>324</v>
      </c>
      <c r="B9724" s="342" t="s">
        <v>1164</v>
      </c>
      <c r="C9724" s="343" t="s">
        <v>1165</v>
      </c>
      <c r="D9724" s="344">
        <v>10000</v>
      </c>
      <c r="E9724" s="502">
        <v>24874.54</v>
      </c>
      <c r="F9724" s="499"/>
      <c r="G9724" s="344">
        <v>248.74539999999999</v>
      </c>
    </row>
    <row r="9725" spans="1:7" hidden="1" x14ac:dyDescent="0.25">
      <c r="A9725" s="342" t="s">
        <v>324</v>
      </c>
      <c r="B9725" s="342" t="s">
        <v>2576</v>
      </c>
      <c r="C9725" s="343" t="s">
        <v>171</v>
      </c>
      <c r="D9725" s="344">
        <v>7000</v>
      </c>
      <c r="E9725" s="502">
        <v>0</v>
      </c>
      <c r="F9725" s="499"/>
      <c r="G9725" s="344">
        <v>0</v>
      </c>
    </row>
    <row r="9726" spans="1:7" hidden="1" x14ac:dyDescent="0.25">
      <c r="A9726" s="345" t="s">
        <v>4521</v>
      </c>
      <c r="B9726" s="345" t="s">
        <v>308</v>
      </c>
      <c r="C9726" s="346" t="s">
        <v>198</v>
      </c>
      <c r="D9726" s="347">
        <v>7000</v>
      </c>
      <c r="E9726" s="503">
        <v>0</v>
      </c>
      <c r="F9726" s="499"/>
      <c r="G9726" s="347">
        <v>0</v>
      </c>
    </row>
    <row r="9727" spans="1:7" hidden="1" x14ac:dyDescent="0.25">
      <c r="A9727" s="342" t="s">
        <v>324</v>
      </c>
      <c r="B9727" s="342" t="s">
        <v>2988</v>
      </c>
      <c r="C9727" s="343" t="s">
        <v>178</v>
      </c>
      <c r="D9727" s="344">
        <v>3000</v>
      </c>
      <c r="E9727" s="502">
        <v>24874.54</v>
      </c>
      <c r="F9727" s="499"/>
      <c r="G9727" s="344">
        <v>829.15133333333335</v>
      </c>
    </row>
    <row r="9728" spans="1:7" hidden="1" x14ac:dyDescent="0.25">
      <c r="A9728" s="345" t="s">
        <v>4522</v>
      </c>
      <c r="B9728" s="345" t="s">
        <v>309</v>
      </c>
      <c r="C9728" s="346" t="s">
        <v>2990</v>
      </c>
      <c r="D9728" s="347">
        <v>3000</v>
      </c>
      <c r="E9728" s="503">
        <v>24874.54</v>
      </c>
      <c r="F9728" s="499"/>
      <c r="G9728" s="347">
        <v>829.15133333333335</v>
      </c>
    </row>
    <row r="9729" spans="1:7" hidden="1" x14ac:dyDescent="0.25">
      <c r="A9729" s="336" t="s">
        <v>352</v>
      </c>
      <c r="B9729" s="336" t="s">
        <v>1035</v>
      </c>
      <c r="C9729" s="337" t="s">
        <v>1036</v>
      </c>
      <c r="D9729" s="338">
        <v>0</v>
      </c>
      <c r="E9729" s="498">
        <v>23000</v>
      </c>
      <c r="F9729" s="499"/>
      <c r="G9729" s="338">
        <v>0</v>
      </c>
    </row>
    <row r="9730" spans="1:7" hidden="1" x14ac:dyDescent="0.25">
      <c r="A9730" s="339" t="s">
        <v>324</v>
      </c>
      <c r="B9730" s="339" t="s">
        <v>354</v>
      </c>
      <c r="C9730" s="340" t="s">
        <v>24</v>
      </c>
      <c r="D9730" s="341">
        <v>0</v>
      </c>
      <c r="E9730" s="506">
        <v>0</v>
      </c>
      <c r="F9730" s="499"/>
      <c r="G9730" s="341">
        <v>0</v>
      </c>
    </row>
    <row r="9731" spans="1:7" hidden="1" x14ac:dyDescent="0.25">
      <c r="A9731" s="342" t="s">
        <v>324</v>
      </c>
      <c r="B9731" s="342" t="s">
        <v>366</v>
      </c>
      <c r="C9731" s="343" t="s">
        <v>38</v>
      </c>
      <c r="D9731" s="344">
        <v>0</v>
      </c>
      <c r="E9731" s="502">
        <v>0</v>
      </c>
      <c r="F9731" s="499"/>
      <c r="G9731" s="344">
        <v>0</v>
      </c>
    </row>
    <row r="9732" spans="1:7" hidden="1" x14ac:dyDescent="0.25">
      <c r="A9732" s="342" t="s">
        <v>324</v>
      </c>
      <c r="B9732" s="342" t="s">
        <v>429</v>
      </c>
      <c r="C9732" s="343" t="s">
        <v>110</v>
      </c>
      <c r="D9732" s="344">
        <v>0</v>
      </c>
      <c r="E9732" s="502">
        <v>0</v>
      </c>
      <c r="F9732" s="499"/>
      <c r="G9732" s="344">
        <v>0</v>
      </c>
    </row>
    <row r="9733" spans="1:7" hidden="1" x14ac:dyDescent="0.25">
      <c r="A9733" s="345" t="s">
        <v>4523</v>
      </c>
      <c r="B9733" s="345" t="s">
        <v>436</v>
      </c>
      <c r="C9733" s="346" t="s">
        <v>98</v>
      </c>
      <c r="D9733" s="347">
        <v>0</v>
      </c>
      <c r="E9733" s="503">
        <v>0</v>
      </c>
      <c r="F9733" s="499"/>
      <c r="G9733" s="347">
        <v>0</v>
      </c>
    </row>
    <row r="9734" spans="1:7" hidden="1" x14ac:dyDescent="0.25">
      <c r="A9734" s="339" t="s">
        <v>324</v>
      </c>
      <c r="B9734" s="339" t="s">
        <v>1163</v>
      </c>
      <c r="C9734" s="340" t="s">
        <v>26</v>
      </c>
      <c r="D9734" s="341">
        <v>0</v>
      </c>
      <c r="E9734" s="506">
        <v>23000</v>
      </c>
      <c r="F9734" s="499"/>
      <c r="G9734" s="341">
        <v>0</v>
      </c>
    </row>
    <row r="9735" spans="1:7" hidden="1" x14ac:dyDescent="0.25">
      <c r="A9735" s="342" t="s">
        <v>324</v>
      </c>
      <c r="B9735" s="342" t="s">
        <v>1164</v>
      </c>
      <c r="C9735" s="343" t="s">
        <v>1165</v>
      </c>
      <c r="D9735" s="344">
        <v>0</v>
      </c>
      <c r="E9735" s="502">
        <v>23000</v>
      </c>
      <c r="F9735" s="499"/>
      <c r="G9735" s="344">
        <v>0</v>
      </c>
    </row>
    <row r="9736" spans="1:7" hidden="1" x14ac:dyDescent="0.25">
      <c r="A9736" s="342" t="s">
        <v>324</v>
      </c>
      <c r="B9736" s="342" t="s">
        <v>2988</v>
      </c>
      <c r="C9736" s="343" t="s">
        <v>178</v>
      </c>
      <c r="D9736" s="344">
        <v>0</v>
      </c>
      <c r="E9736" s="502">
        <v>23000</v>
      </c>
      <c r="F9736" s="499"/>
      <c r="G9736" s="344">
        <v>0</v>
      </c>
    </row>
    <row r="9737" spans="1:7" hidden="1" x14ac:dyDescent="0.25">
      <c r="A9737" s="345" t="s">
        <v>4524</v>
      </c>
      <c r="B9737" s="345" t="s">
        <v>309</v>
      </c>
      <c r="C9737" s="346" t="s">
        <v>2990</v>
      </c>
      <c r="D9737" s="347">
        <v>0</v>
      </c>
      <c r="E9737" s="503">
        <v>23000</v>
      </c>
      <c r="F9737" s="499"/>
      <c r="G9737" s="347">
        <v>0</v>
      </c>
    </row>
    <row r="9738" spans="1:7" hidden="1" x14ac:dyDescent="0.25">
      <c r="A9738" s="336" t="s">
        <v>352</v>
      </c>
      <c r="B9738" s="336" t="s">
        <v>1056</v>
      </c>
      <c r="C9738" s="337" t="s">
        <v>1057</v>
      </c>
      <c r="D9738" s="338">
        <v>205000</v>
      </c>
      <c r="E9738" s="498">
        <v>25164.06</v>
      </c>
      <c r="F9738" s="499"/>
      <c r="G9738" s="338">
        <v>12.275151219512194</v>
      </c>
    </row>
    <row r="9739" spans="1:7" hidden="1" x14ac:dyDescent="0.25">
      <c r="A9739" s="339" t="s">
        <v>324</v>
      </c>
      <c r="B9739" s="339" t="s">
        <v>1163</v>
      </c>
      <c r="C9739" s="340" t="s">
        <v>26</v>
      </c>
      <c r="D9739" s="341">
        <v>205000</v>
      </c>
      <c r="E9739" s="506">
        <v>25164.06</v>
      </c>
      <c r="F9739" s="499"/>
      <c r="G9739" s="341">
        <v>12.275151219512194</v>
      </c>
    </row>
    <row r="9740" spans="1:7" hidden="1" x14ac:dyDescent="0.25">
      <c r="A9740" s="342" t="s">
        <v>324</v>
      </c>
      <c r="B9740" s="342" t="s">
        <v>1164</v>
      </c>
      <c r="C9740" s="343" t="s">
        <v>1165</v>
      </c>
      <c r="D9740" s="344">
        <v>205000</v>
      </c>
      <c r="E9740" s="502">
        <v>25164.06</v>
      </c>
      <c r="F9740" s="499"/>
      <c r="G9740" s="344">
        <v>12.275151219512194</v>
      </c>
    </row>
    <row r="9741" spans="1:7" hidden="1" x14ac:dyDescent="0.25">
      <c r="A9741" s="342" t="s">
        <v>324</v>
      </c>
      <c r="B9741" s="342" t="s">
        <v>2576</v>
      </c>
      <c r="C9741" s="343" t="s">
        <v>171</v>
      </c>
      <c r="D9741" s="344">
        <v>100000</v>
      </c>
      <c r="E9741" s="502">
        <v>0</v>
      </c>
      <c r="F9741" s="499"/>
      <c r="G9741" s="344">
        <v>0</v>
      </c>
    </row>
    <row r="9742" spans="1:7" hidden="1" x14ac:dyDescent="0.25">
      <c r="A9742" s="345" t="s">
        <v>4525</v>
      </c>
      <c r="B9742" s="345" t="s">
        <v>306</v>
      </c>
      <c r="C9742" s="346" t="s">
        <v>198</v>
      </c>
      <c r="D9742" s="347">
        <v>100000</v>
      </c>
      <c r="E9742" s="503">
        <v>0</v>
      </c>
      <c r="F9742" s="499"/>
      <c r="G9742" s="347">
        <v>0</v>
      </c>
    </row>
    <row r="9743" spans="1:7" hidden="1" x14ac:dyDescent="0.25">
      <c r="A9743" s="342" t="s">
        <v>324</v>
      </c>
      <c r="B9743" s="342" t="s">
        <v>2988</v>
      </c>
      <c r="C9743" s="343" t="s">
        <v>178</v>
      </c>
      <c r="D9743" s="344">
        <v>105000</v>
      </c>
      <c r="E9743" s="502">
        <v>25164.06</v>
      </c>
      <c r="F9743" s="499"/>
      <c r="G9743" s="344">
        <v>23.965771428571429</v>
      </c>
    </row>
    <row r="9744" spans="1:7" hidden="1" x14ac:dyDescent="0.25">
      <c r="A9744" s="345" t="s">
        <v>4526</v>
      </c>
      <c r="B9744" s="345" t="s">
        <v>309</v>
      </c>
      <c r="C9744" s="346" t="s">
        <v>2990</v>
      </c>
      <c r="D9744" s="347">
        <v>5000</v>
      </c>
      <c r="E9744" s="503">
        <v>6000</v>
      </c>
      <c r="F9744" s="499"/>
      <c r="G9744" s="347">
        <v>120</v>
      </c>
    </row>
    <row r="9745" spans="1:7" hidden="1" x14ac:dyDescent="0.25">
      <c r="A9745" s="345" t="s">
        <v>4527</v>
      </c>
      <c r="B9745" s="345" t="s">
        <v>309</v>
      </c>
      <c r="C9745" s="346" t="s">
        <v>2990</v>
      </c>
      <c r="D9745" s="347">
        <v>100000</v>
      </c>
      <c r="E9745" s="503">
        <v>19164.060000000001</v>
      </c>
      <c r="F9745" s="499"/>
      <c r="G9745" s="347">
        <v>19.164059999999999</v>
      </c>
    </row>
    <row r="9746" spans="1:7" hidden="1" x14ac:dyDescent="0.25">
      <c r="A9746" s="330" t="s">
        <v>349</v>
      </c>
      <c r="B9746" s="330" t="s">
        <v>272</v>
      </c>
      <c r="C9746" s="331" t="s">
        <v>3454</v>
      </c>
      <c r="D9746" s="332">
        <v>176870.67</v>
      </c>
      <c r="E9746" s="504">
        <v>65110.14</v>
      </c>
      <c r="F9746" s="499"/>
      <c r="G9746" s="332">
        <v>36.812287758055078</v>
      </c>
    </row>
    <row r="9747" spans="1:7" hidden="1" x14ac:dyDescent="0.25">
      <c r="A9747" s="333" t="s">
        <v>349</v>
      </c>
      <c r="B9747" s="333" t="s">
        <v>3455</v>
      </c>
      <c r="C9747" s="334" t="s">
        <v>3456</v>
      </c>
      <c r="D9747" s="335">
        <v>170400</v>
      </c>
      <c r="E9747" s="505">
        <v>58639.47</v>
      </c>
      <c r="F9747" s="499"/>
      <c r="G9747" s="335">
        <v>34.412834507042255</v>
      </c>
    </row>
    <row r="9748" spans="1:7" hidden="1" x14ac:dyDescent="0.25">
      <c r="A9748" s="336" t="s">
        <v>352</v>
      </c>
      <c r="B9748" s="336" t="s">
        <v>452</v>
      </c>
      <c r="C9748" s="337" t="s">
        <v>453</v>
      </c>
      <c r="D9748" s="338">
        <v>10000</v>
      </c>
      <c r="E9748" s="498">
        <v>0</v>
      </c>
      <c r="F9748" s="499"/>
      <c r="G9748" s="338">
        <v>0</v>
      </c>
    </row>
    <row r="9749" spans="1:7" hidden="1" x14ac:dyDescent="0.25">
      <c r="A9749" s="339" t="s">
        <v>324</v>
      </c>
      <c r="B9749" s="339" t="s">
        <v>1163</v>
      </c>
      <c r="C9749" s="340" t="s">
        <v>26</v>
      </c>
      <c r="D9749" s="341">
        <v>10000</v>
      </c>
      <c r="E9749" s="506">
        <v>0</v>
      </c>
      <c r="F9749" s="499"/>
      <c r="G9749" s="341">
        <v>0</v>
      </c>
    </row>
    <row r="9750" spans="1:7" hidden="1" x14ac:dyDescent="0.25">
      <c r="A9750" s="342" t="s">
        <v>324</v>
      </c>
      <c r="B9750" s="342" t="s">
        <v>1164</v>
      </c>
      <c r="C9750" s="343" t="s">
        <v>1165</v>
      </c>
      <c r="D9750" s="344">
        <v>10000</v>
      </c>
      <c r="E9750" s="502">
        <v>0</v>
      </c>
      <c r="F9750" s="499"/>
      <c r="G9750" s="344">
        <v>0</v>
      </c>
    </row>
    <row r="9751" spans="1:7" hidden="1" x14ac:dyDescent="0.25">
      <c r="A9751" s="342" t="s">
        <v>324</v>
      </c>
      <c r="B9751" s="342" t="s">
        <v>2576</v>
      </c>
      <c r="C9751" s="343" t="s">
        <v>171</v>
      </c>
      <c r="D9751" s="344">
        <v>10000</v>
      </c>
      <c r="E9751" s="502">
        <v>0</v>
      </c>
      <c r="F9751" s="499"/>
      <c r="G9751" s="344">
        <v>0</v>
      </c>
    </row>
    <row r="9752" spans="1:7" hidden="1" x14ac:dyDescent="0.25">
      <c r="A9752" s="345" t="s">
        <v>4528</v>
      </c>
      <c r="B9752" s="345" t="s">
        <v>306</v>
      </c>
      <c r="C9752" s="346" t="s">
        <v>173</v>
      </c>
      <c r="D9752" s="347">
        <v>5000</v>
      </c>
      <c r="E9752" s="503">
        <v>0</v>
      </c>
      <c r="F9752" s="499"/>
      <c r="G9752" s="347">
        <v>0</v>
      </c>
    </row>
    <row r="9753" spans="1:7" hidden="1" x14ac:dyDescent="0.25">
      <c r="A9753" s="345" t="s">
        <v>4529</v>
      </c>
      <c r="B9753" s="345" t="s">
        <v>2591</v>
      </c>
      <c r="C9753" s="346" t="s">
        <v>2592</v>
      </c>
      <c r="D9753" s="347">
        <v>5000</v>
      </c>
      <c r="E9753" s="503">
        <v>0</v>
      </c>
      <c r="F9753" s="499"/>
      <c r="G9753" s="347">
        <v>0</v>
      </c>
    </row>
    <row r="9754" spans="1:7" hidden="1" x14ac:dyDescent="0.25">
      <c r="A9754" s="336" t="s">
        <v>352</v>
      </c>
      <c r="B9754" s="336" t="s">
        <v>541</v>
      </c>
      <c r="C9754" s="337" t="s">
        <v>542</v>
      </c>
      <c r="D9754" s="338">
        <v>0</v>
      </c>
      <c r="E9754" s="498">
        <v>0</v>
      </c>
      <c r="F9754" s="499"/>
      <c r="G9754" s="338">
        <v>0</v>
      </c>
    </row>
    <row r="9755" spans="1:7" hidden="1" x14ac:dyDescent="0.25">
      <c r="A9755" s="339" t="s">
        <v>324</v>
      </c>
      <c r="B9755" s="339" t="s">
        <v>1163</v>
      </c>
      <c r="C9755" s="340" t="s">
        <v>26</v>
      </c>
      <c r="D9755" s="341">
        <v>0</v>
      </c>
      <c r="E9755" s="506">
        <v>0</v>
      </c>
      <c r="F9755" s="499"/>
      <c r="G9755" s="341">
        <v>0</v>
      </c>
    </row>
    <row r="9756" spans="1:7" hidden="1" x14ac:dyDescent="0.25">
      <c r="A9756" s="342" t="s">
        <v>324</v>
      </c>
      <c r="B9756" s="342" t="s">
        <v>1164</v>
      </c>
      <c r="C9756" s="343" t="s">
        <v>1165</v>
      </c>
      <c r="D9756" s="344">
        <v>0</v>
      </c>
      <c r="E9756" s="502">
        <v>0</v>
      </c>
      <c r="F9756" s="499"/>
      <c r="G9756" s="344">
        <v>0</v>
      </c>
    </row>
    <row r="9757" spans="1:7" hidden="1" x14ac:dyDescent="0.25">
      <c r="A9757" s="342" t="s">
        <v>324</v>
      </c>
      <c r="B9757" s="342" t="s">
        <v>2576</v>
      </c>
      <c r="C9757" s="343" t="s">
        <v>171</v>
      </c>
      <c r="D9757" s="344">
        <v>0</v>
      </c>
      <c r="E9757" s="502">
        <v>0</v>
      </c>
      <c r="F9757" s="499"/>
      <c r="G9757" s="344">
        <v>0</v>
      </c>
    </row>
    <row r="9758" spans="1:7" hidden="1" x14ac:dyDescent="0.25">
      <c r="A9758" s="345" t="s">
        <v>4530</v>
      </c>
      <c r="B9758" s="345" t="s">
        <v>306</v>
      </c>
      <c r="C9758" s="346" t="s">
        <v>173</v>
      </c>
      <c r="D9758" s="347">
        <v>0</v>
      </c>
      <c r="E9758" s="503">
        <v>0</v>
      </c>
      <c r="F9758" s="499"/>
      <c r="G9758" s="347">
        <v>0</v>
      </c>
    </row>
    <row r="9759" spans="1:7" hidden="1" x14ac:dyDescent="0.25">
      <c r="A9759" s="336" t="s">
        <v>352</v>
      </c>
      <c r="B9759" s="336" t="s">
        <v>634</v>
      </c>
      <c r="C9759" s="337" t="s">
        <v>635</v>
      </c>
      <c r="D9759" s="338">
        <v>13000</v>
      </c>
      <c r="E9759" s="498">
        <v>2546.9499999999998</v>
      </c>
      <c r="F9759" s="499"/>
      <c r="G9759" s="338">
        <v>19.591923076923077</v>
      </c>
    </row>
    <row r="9760" spans="1:7" hidden="1" x14ac:dyDescent="0.25">
      <c r="A9760" s="339" t="s">
        <v>324</v>
      </c>
      <c r="B9760" s="339" t="s">
        <v>1163</v>
      </c>
      <c r="C9760" s="340" t="s">
        <v>26</v>
      </c>
      <c r="D9760" s="341">
        <v>13000</v>
      </c>
      <c r="E9760" s="506">
        <v>2546.9499999999998</v>
      </c>
      <c r="F9760" s="499"/>
      <c r="G9760" s="341">
        <v>19.591923076923077</v>
      </c>
    </row>
    <row r="9761" spans="1:7" hidden="1" x14ac:dyDescent="0.25">
      <c r="A9761" s="342" t="s">
        <v>324</v>
      </c>
      <c r="B9761" s="342" t="s">
        <v>1164</v>
      </c>
      <c r="C9761" s="343" t="s">
        <v>1165</v>
      </c>
      <c r="D9761" s="344">
        <v>13000</v>
      </c>
      <c r="E9761" s="502">
        <v>2546.9499999999998</v>
      </c>
      <c r="F9761" s="499"/>
      <c r="G9761" s="344">
        <v>19.591923076923077</v>
      </c>
    </row>
    <row r="9762" spans="1:7" hidden="1" x14ac:dyDescent="0.25">
      <c r="A9762" s="342" t="s">
        <v>324</v>
      </c>
      <c r="B9762" s="342" t="s">
        <v>2576</v>
      </c>
      <c r="C9762" s="343" t="s">
        <v>171</v>
      </c>
      <c r="D9762" s="344">
        <v>9000</v>
      </c>
      <c r="E9762" s="502">
        <v>0</v>
      </c>
      <c r="F9762" s="499"/>
      <c r="G9762" s="344">
        <v>0</v>
      </c>
    </row>
    <row r="9763" spans="1:7" hidden="1" x14ac:dyDescent="0.25">
      <c r="A9763" s="345" t="s">
        <v>4531</v>
      </c>
      <c r="B9763" s="345" t="s">
        <v>306</v>
      </c>
      <c r="C9763" s="346" t="s">
        <v>173</v>
      </c>
      <c r="D9763" s="347">
        <v>9000</v>
      </c>
      <c r="E9763" s="503">
        <v>0</v>
      </c>
      <c r="F9763" s="499"/>
      <c r="G9763" s="347">
        <v>0</v>
      </c>
    </row>
    <row r="9764" spans="1:7" hidden="1" x14ac:dyDescent="0.25">
      <c r="A9764" s="345" t="s">
        <v>4532</v>
      </c>
      <c r="B9764" s="345" t="s">
        <v>306</v>
      </c>
      <c r="C9764" s="346" t="s">
        <v>173</v>
      </c>
      <c r="D9764" s="347">
        <v>0</v>
      </c>
      <c r="E9764" s="503">
        <v>0</v>
      </c>
      <c r="F9764" s="499"/>
      <c r="G9764" s="347">
        <v>0</v>
      </c>
    </row>
    <row r="9765" spans="1:7" hidden="1" x14ac:dyDescent="0.25">
      <c r="A9765" s="342" t="s">
        <v>324</v>
      </c>
      <c r="B9765" s="342" t="s">
        <v>2988</v>
      </c>
      <c r="C9765" s="343" t="s">
        <v>178</v>
      </c>
      <c r="D9765" s="344">
        <v>4000</v>
      </c>
      <c r="E9765" s="502">
        <v>2546.9499999999998</v>
      </c>
      <c r="F9765" s="499"/>
      <c r="G9765" s="344">
        <v>63.673749999999998</v>
      </c>
    </row>
    <row r="9766" spans="1:7" hidden="1" x14ac:dyDescent="0.25">
      <c r="A9766" s="345" t="s">
        <v>4533</v>
      </c>
      <c r="B9766" s="345" t="s">
        <v>309</v>
      </c>
      <c r="C9766" s="346" t="s">
        <v>2990</v>
      </c>
      <c r="D9766" s="347">
        <v>4000</v>
      </c>
      <c r="E9766" s="503">
        <v>2546.9499999999998</v>
      </c>
      <c r="F9766" s="499"/>
      <c r="G9766" s="347">
        <v>63.673749999999998</v>
      </c>
    </row>
    <row r="9767" spans="1:7" hidden="1" x14ac:dyDescent="0.25">
      <c r="A9767" s="345" t="s">
        <v>4534</v>
      </c>
      <c r="B9767" s="345" t="s">
        <v>309</v>
      </c>
      <c r="C9767" s="346" t="s">
        <v>2990</v>
      </c>
      <c r="D9767" s="347">
        <v>0</v>
      </c>
      <c r="E9767" s="503">
        <v>0</v>
      </c>
      <c r="F9767" s="499"/>
      <c r="G9767" s="347">
        <v>0</v>
      </c>
    </row>
    <row r="9768" spans="1:7" hidden="1" x14ac:dyDescent="0.25">
      <c r="A9768" s="336" t="s">
        <v>352</v>
      </c>
      <c r="B9768" s="336" t="s">
        <v>657</v>
      </c>
      <c r="C9768" s="337" t="s">
        <v>658</v>
      </c>
      <c r="D9768" s="338">
        <v>5000</v>
      </c>
      <c r="E9768" s="498">
        <v>0</v>
      </c>
      <c r="F9768" s="499"/>
      <c r="G9768" s="338">
        <v>0</v>
      </c>
    </row>
    <row r="9769" spans="1:7" hidden="1" x14ac:dyDescent="0.25">
      <c r="A9769" s="339" t="s">
        <v>324</v>
      </c>
      <c r="B9769" s="339" t="s">
        <v>1163</v>
      </c>
      <c r="C9769" s="340" t="s">
        <v>26</v>
      </c>
      <c r="D9769" s="341">
        <v>5000</v>
      </c>
      <c r="E9769" s="506">
        <v>0</v>
      </c>
      <c r="F9769" s="499"/>
      <c r="G9769" s="341">
        <v>0</v>
      </c>
    </row>
    <row r="9770" spans="1:7" hidden="1" x14ac:dyDescent="0.25">
      <c r="A9770" s="342" t="s">
        <v>324</v>
      </c>
      <c r="B9770" s="342" t="s">
        <v>1164</v>
      </c>
      <c r="C9770" s="343" t="s">
        <v>1165</v>
      </c>
      <c r="D9770" s="344">
        <v>5000</v>
      </c>
      <c r="E9770" s="502">
        <v>0</v>
      </c>
      <c r="F9770" s="499"/>
      <c r="G9770" s="344">
        <v>0</v>
      </c>
    </row>
    <row r="9771" spans="1:7" hidden="1" x14ac:dyDescent="0.25">
      <c r="A9771" s="342" t="s">
        <v>324</v>
      </c>
      <c r="B9771" s="342" t="s">
        <v>2576</v>
      </c>
      <c r="C9771" s="343" t="s">
        <v>171</v>
      </c>
      <c r="D9771" s="344">
        <v>5000</v>
      </c>
      <c r="E9771" s="502">
        <v>0</v>
      </c>
      <c r="F9771" s="499"/>
      <c r="G9771" s="344">
        <v>0</v>
      </c>
    </row>
    <row r="9772" spans="1:7" hidden="1" x14ac:dyDescent="0.25">
      <c r="A9772" s="345" t="s">
        <v>4535</v>
      </c>
      <c r="B9772" s="345" t="s">
        <v>308</v>
      </c>
      <c r="C9772" s="346" t="s">
        <v>198</v>
      </c>
      <c r="D9772" s="347">
        <v>5000</v>
      </c>
      <c r="E9772" s="503">
        <v>0</v>
      </c>
      <c r="F9772" s="499"/>
      <c r="G9772" s="347">
        <v>0</v>
      </c>
    </row>
    <row r="9773" spans="1:7" hidden="1" x14ac:dyDescent="0.25">
      <c r="A9773" s="342" t="s">
        <v>324</v>
      </c>
      <c r="B9773" s="342" t="s">
        <v>2988</v>
      </c>
      <c r="C9773" s="343" t="s">
        <v>178</v>
      </c>
      <c r="D9773" s="344">
        <v>0</v>
      </c>
      <c r="E9773" s="502">
        <v>0</v>
      </c>
      <c r="F9773" s="499"/>
      <c r="G9773" s="344">
        <v>0</v>
      </c>
    </row>
    <row r="9774" spans="1:7" hidden="1" x14ac:dyDescent="0.25">
      <c r="A9774" s="345" t="s">
        <v>4536</v>
      </c>
      <c r="B9774" s="345" t="s">
        <v>309</v>
      </c>
      <c r="C9774" s="346" t="s">
        <v>2990</v>
      </c>
      <c r="D9774" s="347">
        <v>0</v>
      </c>
      <c r="E9774" s="503">
        <v>0</v>
      </c>
      <c r="F9774" s="499"/>
      <c r="G9774" s="347">
        <v>0</v>
      </c>
    </row>
    <row r="9775" spans="1:7" hidden="1" x14ac:dyDescent="0.25">
      <c r="A9775" s="336" t="s">
        <v>352</v>
      </c>
      <c r="B9775" s="336" t="s">
        <v>691</v>
      </c>
      <c r="C9775" s="337" t="s">
        <v>692</v>
      </c>
      <c r="D9775" s="338">
        <v>10000</v>
      </c>
      <c r="E9775" s="498">
        <v>10000</v>
      </c>
      <c r="F9775" s="499"/>
      <c r="G9775" s="338">
        <v>100</v>
      </c>
    </row>
    <row r="9776" spans="1:7" hidden="1" x14ac:dyDescent="0.25">
      <c r="A9776" s="339" t="s">
        <v>324</v>
      </c>
      <c r="B9776" s="339" t="s">
        <v>354</v>
      </c>
      <c r="C9776" s="340" t="s">
        <v>24</v>
      </c>
      <c r="D9776" s="341">
        <v>0</v>
      </c>
      <c r="E9776" s="506">
        <v>0</v>
      </c>
      <c r="F9776" s="499"/>
      <c r="G9776" s="341">
        <v>0</v>
      </c>
    </row>
    <row r="9777" spans="1:7" hidden="1" x14ac:dyDescent="0.25">
      <c r="A9777" s="342" t="s">
        <v>324</v>
      </c>
      <c r="B9777" s="342" t="s">
        <v>366</v>
      </c>
      <c r="C9777" s="343" t="s">
        <v>38</v>
      </c>
      <c r="D9777" s="344">
        <v>0</v>
      </c>
      <c r="E9777" s="502">
        <v>0</v>
      </c>
      <c r="F9777" s="499"/>
      <c r="G9777" s="344">
        <v>0</v>
      </c>
    </row>
    <row r="9778" spans="1:7" hidden="1" x14ac:dyDescent="0.25">
      <c r="A9778" s="342" t="s">
        <v>324</v>
      </c>
      <c r="B9778" s="342" t="s">
        <v>419</v>
      </c>
      <c r="C9778" s="343" t="s">
        <v>108</v>
      </c>
      <c r="D9778" s="344">
        <v>0</v>
      </c>
      <c r="E9778" s="502">
        <v>0</v>
      </c>
      <c r="F9778" s="499"/>
      <c r="G9778" s="344">
        <v>0</v>
      </c>
    </row>
    <row r="9779" spans="1:7" hidden="1" x14ac:dyDescent="0.25">
      <c r="A9779" s="345" t="s">
        <v>4537</v>
      </c>
      <c r="B9779" s="345" t="s">
        <v>318</v>
      </c>
      <c r="C9779" s="346" t="s">
        <v>425</v>
      </c>
      <c r="D9779" s="347">
        <v>0</v>
      </c>
      <c r="E9779" s="503">
        <v>0</v>
      </c>
      <c r="F9779" s="499"/>
      <c r="G9779" s="347">
        <v>0</v>
      </c>
    </row>
    <row r="9780" spans="1:7" hidden="1" x14ac:dyDescent="0.25">
      <c r="A9780" s="339" t="s">
        <v>324</v>
      </c>
      <c r="B9780" s="339" t="s">
        <v>1163</v>
      </c>
      <c r="C9780" s="340" t="s">
        <v>26</v>
      </c>
      <c r="D9780" s="341">
        <v>10000</v>
      </c>
      <c r="E9780" s="506">
        <v>10000</v>
      </c>
      <c r="F9780" s="499"/>
      <c r="G9780" s="341">
        <v>100</v>
      </c>
    </row>
    <row r="9781" spans="1:7" hidden="1" x14ac:dyDescent="0.25">
      <c r="A9781" s="342" t="s">
        <v>324</v>
      </c>
      <c r="B9781" s="342" t="s">
        <v>1164</v>
      </c>
      <c r="C9781" s="343" t="s">
        <v>1165</v>
      </c>
      <c r="D9781" s="344">
        <v>10000</v>
      </c>
      <c r="E9781" s="502">
        <v>10000</v>
      </c>
      <c r="F9781" s="499"/>
      <c r="G9781" s="344">
        <v>100</v>
      </c>
    </row>
    <row r="9782" spans="1:7" hidden="1" x14ac:dyDescent="0.25">
      <c r="A9782" s="342" t="s">
        <v>324</v>
      </c>
      <c r="B9782" s="342" t="s">
        <v>2576</v>
      </c>
      <c r="C9782" s="343" t="s">
        <v>171</v>
      </c>
      <c r="D9782" s="344">
        <v>10000</v>
      </c>
      <c r="E9782" s="502">
        <v>10000</v>
      </c>
      <c r="F9782" s="499"/>
      <c r="G9782" s="344">
        <v>100</v>
      </c>
    </row>
    <row r="9783" spans="1:7" hidden="1" x14ac:dyDescent="0.25">
      <c r="A9783" s="345" t="s">
        <v>4538</v>
      </c>
      <c r="B9783" s="345" t="s">
        <v>306</v>
      </c>
      <c r="C9783" s="346" t="s">
        <v>173</v>
      </c>
      <c r="D9783" s="347">
        <v>0</v>
      </c>
      <c r="E9783" s="503">
        <v>0</v>
      </c>
      <c r="F9783" s="499"/>
      <c r="G9783" s="347">
        <v>0</v>
      </c>
    </row>
    <row r="9784" spans="1:7" hidden="1" x14ac:dyDescent="0.25">
      <c r="A9784" s="345" t="s">
        <v>4539</v>
      </c>
      <c r="B9784" s="345" t="s">
        <v>308</v>
      </c>
      <c r="C9784" s="346" t="s">
        <v>198</v>
      </c>
      <c r="D9784" s="347">
        <v>10000</v>
      </c>
      <c r="E9784" s="503">
        <v>10000</v>
      </c>
      <c r="F9784" s="499"/>
      <c r="G9784" s="347">
        <v>100</v>
      </c>
    </row>
    <row r="9785" spans="1:7" hidden="1" x14ac:dyDescent="0.25">
      <c r="A9785" s="336" t="s">
        <v>352</v>
      </c>
      <c r="B9785" s="336" t="s">
        <v>710</v>
      </c>
      <c r="C9785" s="337" t="s">
        <v>711</v>
      </c>
      <c r="D9785" s="338">
        <v>20400</v>
      </c>
      <c r="E9785" s="498">
        <v>0</v>
      </c>
      <c r="F9785" s="499"/>
      <c r="G9785" s="338">
        <v>0</v>
      </c>
    </row>
    <row r="9786" spans="1:7" hidden="1" x14ac:dyDescent="0.25">
      <c r="A9786" s="339" t="s">
        <v>324</v>
      </c>
      <c r="B9786" s="339" t="s">
        <v>1163</v>
      </c>
      <c r="C9786" s="340" t="s">
        <v>26</v>
      </c>
      <c r="D9786" s="341">
        <v>20400</v>
      </c>
      <c r="E9786" s="506">
        <v>0</v>
      </c>
      <c r="F9786" s="499"/>
      <c r="G9786" s="341">
        <v>0</v>
      </c>
    </row>
    <row r="9787" spans="1:7" hidden="1" x14ac:dyDescent="0.25">
      <c r="A9787" s="342" t="s">
        <v>324</v>
      </c>
      <c r="B9787" s="342" t="s">
        <v>1164</v>
      </c>
      <c r="C9787" s="343" t="s">
        <v>1165</v>
      </c>
      <c r="D9787" s="344">
        <v>20400</v>
      </c>
      <c r="E9787" s="502">
        <v>0</v>
      </c>
      <c r="F9787" s="499"/>
      <c r="G9787" s="344">
        <v>0</v>
      </c>
    </row>
    <row r="9788" spans="1:7" hidden="1" x14ac:dyDescent="0.25">
      <c r="A9788" s="342" t="s">
        <v>324</v>
      </c>
      <c r="B9788" s="342" t="s">
        <v>2576</v>
      </c>
      <c r="C9788" s="343" t="s">
        <v>171</v>
      </c>
      <c r="D9788" s="344">
        <v>15300</v>
      </c>
      <c r="E9788" s="502">
        <v>0</v>
      </c>
      <c r="F9788" s="499"/>
      <c r="G9788" s="344">
        <v>0</v>
      </c>
    </row>
    <row r="9789" spans="1:7" hidden="1" x14ac:dyDescent="0.25">
      <c r="A9789" s="345" t="s">
        <v>4540</v>
      </c>
      <c r="B9789" s="345" t="s">
        <v>306</v>
      </c>
      <c r="C9789" s="346" t="s">
        <v>173</v>
      </c>
      <c r="D9789" s="347">
        <v>3300</v>
      </c>
      <c r="E9789" s="503">
        <v>0</v>
      </c>
      <c r="F9789" s="499"/>
      <c r="G9789" s="347">
        <v>0</v>
      </c>
    </row>
    <row r="9790" spans="1:7" hidden="1" x14ac:dyDescent="0.25">
      <c r="A9790" s="345" t="s">
        <v>4541</v>
      </c>
      <c r="B9790" s="345" t="s">
        <v>3120</v>
      </c>
      <c r="C9790" s="346" t="s">
        <v>174</v>
      </c>
      <c r="D9790" s="347">
        <v>12000</v>
      </c>
      <c r="E9790" s="503">
        <v>0</v>
      </c>
      <c r="F9790" s="499"/>
      <c r="G9790" s="347">
        <v>0</v>
      </c>
    </row>
    <row r="9791" spans="1:7" hidden="1" x14ac:dyDescent="0.25">
      <c r="A9791" s="342" t="s">
        <v>324</v>
      </c>
      <c r="B9791" s="342" t="s">
        <v>2988</v>
      </c>
      <c r="C9791" s="343" t="s">
        <v>178</v>
      </c>
      <c r="D9791" s="344">
        <v>5100</v>
      </c>
      <c r="E9791" s="502">
        <v>0</v>
      </c>
      <c r="F9791" s="499"/>
      <c r="G9791" s="344">
        <v>0</v>
      </c>
    </row>
    <row r="9792" spans="1:7" hidden="1" x14ac:dyDescent="0.25">
      <c r="A9792" s="345" t="s">
        <v>4542</v>
      </c>
      <c r="B9792" s="345" t="s">
        <v>309</v>
      </c>
      <c r="C9792" s="346" t="s">
        <v>2990</v>
      </c>
      <c r="D9792" s="347">
        <v>5100</v>
      </c>
      <c r="E9792" s="503">
        <v>0</v>
      </c>
      <c r="F9792" s="499"/>
      <c r="G9792" s="347">
        <v>0</v>
      </c>
    </row>
    <row r="9793" spans="1:7" hidden="1" x14ac:dyDescent="0.25">
      <c r="A9793" s="336" t="s">
        <v>352</v>
      </c>
      <c r="B9793" s="336" t="s">
        <v>732</v>
      </c>
      <c r="C9793" s="337" t="s">
        <v>733</v>
      </c>
      <c r="D9793" s="338">
        <v>2000</v>
      </c>
      <c r="E9793" s="498">
        <v>403.9</v>
      </c>
      <c r="F9793" s="499"/>
      <c r="G9793" s="338">
        <v>20.195</v>
      </c>
    </row>
    <row r="9794" spans="1:7" hidden="1" x14ac:dyDescent="0.25">
      <c r="A9794" s="339" t="s">
        <v>324</v>
      </c>
      <c r="B9794" s="339" t="s">
        <v>1163</v>
      </c>
      <c r="C9794" s="340" t="s">
        <v>26</v>
      </c>
      <c r="D9794" s="341">
        <v>2000</v>
      </c>
      <c r="E9794" s="506">
        <v>403.9</v>
      </c>
      <c r="F9794" s="499"/>
      <c r="G9794" s="341">
        <v>20.195</v>
      </c>
    </row>
    <row r="9795" spans="1:7" hidden="1" x14ac:dyDescent="0.25">
      <c r="A9795" s="342" t="s">
        <v>324</v>
      </c>
      <c r="B9795" s="342" t="s">
        <v>1164</v>
      </c>
      <c r="C9795" s="343" t="s">
        <v>1165</v>
      </c>
      <c r="D9795" s="344">
        <v>2000</v>
      </c>
      <c r="E9795" s="502">
        <v>403.9</v>
      </c>
      <c r="F9795" s="499"/>
      <c r="G9795" s="344">
        <v>20.195</v>
      </c>
    </row>
    <row r="9796" spans="1:7" hidden="1" x14ac:dyDescent="0.25">
      <c r="A9796" s="342" t="s">
        <v>324</v>
      </c>
      <c r="B9796" s="342" t="s">
        <v>2988</v>
      </c>
      <c r="C9796" s="343" t="s">
        <v>178</v>
      </c>
      <c r="D9796" s="344">
        <v>2000</v>
      </c>
      <c r="E9796" s="502">
        <v>403.9</v>
      </c>
      <c r="F9796" s="499"/>
      <c r="G9796" s="344">
        <v>20.195</v>
      </c>
    </row>
    <row r="9797" spans="1:7" hidden="1" x14ac:dyDescent="0.25">
      <c r="A9797" s="345" t="s">
        <v>4543</v>
      </c>
      <c r="B9797" s="345" t="s">
        <v>309</v>
      </c>
      <c r="C9797" s="346" t="s">
        <v>2990</v>
      </c>
      <c r="D9797" s="347">
        <v>2000</v>
      </c>
      <c r="E9797" s="503">
        <v>403.9</v>
      </c>
      <c r="F9797" s="499"/>
      <c r="G9797" s="347">
        <v>20.195</v>
      </c>
    </row>
    <row r="9798" spans="1:7" hidden="1" x14ac:dyDescent="0.25">
      <c r="A9798" s="336" t="s">
        <v>352</v>
      </c>
      <c r="B9798" s="336" t="s">
        <v>816</v>
      </c>
      <c r="C9798" s="337" t="s">
        <v>817</v>
      </c>
      <c r="D9798" s="338">
        <v>4000</v>
      </c>
      <c r="E9798" s="498">
        <v>33526.6</v>
      </c>
      <c r="F9798" s="499"/>
      <c r="G9798" s="338">
        <v>838.16499999999996</v>
      </c>
    </row>
    <row r="9799" spans="1:7" hidden="1" x14ac:dyDescent="0.25">
      <c r="A9799" s="339" t="s">
        <v>324</v>
      </c>
      <c r="B9799" s="339" t="s">
        <v>1163</v>
      </c>
      <c r="C9799" s="340" t="s">
        <v>26</v>
      </c>
      <c r="D9799" s="341">
        <v>4000</v>
      </c>
      <c r="E9799" s="506">
        <v>33526.6</v>
      </c>
      <c r="F9799" s="499"/>
      <c r="G9799" s="341">
        <v>838.16499999999996</v>
      </c>
    </row>
    <row r="9800" spans="1:7" hidden="1" x14ac:dyDescent="0.25">
      <c r="A9800" s="342" t="s">
        <v>324</v>
      </c>
      <c r="B9800" s="342" t="s">
        <v>1164</v>
      </c>
      <c r="C9800" s="343" t="s">
        <v>1165</v>
      </c>
      <c r="D9800" s="344">
        <v>4000</v>
      </c>
      <c r="E9800" s="502">
        <v>33526.6</v>
      </c>
      <c r="F9800" s="499"/>
      <c r="G9800" s="344">
        <v>838.16499999999996</v>
      </c>
    </row>
    <row r="9801" spans="1:7" hidden="1" x14ac:dyDescent="0.25">
      <c r="A9801" s="342" t="s">
        <v>324</v>
      </c>
      <c r="B9801" s="342" t="s">
        <v>2576</v>
      </c>
      <c r="C9801" s="343" t="s">
        <v>171</v>
      </c>
      <c r="D9801" s="344">
        <v>4000</v>
      </c>
      <c r="E9801" s="502">
        <v>33526.6</v>
      </c>
      <c r="F9801" s="499"/>
      <c r="G9801" s="344">
        <v>838.16499999999996</v>
      </c>
    </row>
    <row r="9802" spans="1:7" hidden="1" x14ac:dyDescent="0.25">
      <c r="A9802" s="345" t="s">
        <v>4544</v>
      </c>
      <c r="B9802" s="345" t="s">
        <v>306</v>
      </c>
      <c r="C9802" s="346" t="s">
        <v>173</v>
      </c>
      <c r="D9802" s="347">
        <v>4000</v>
      </c>
      <c r="E9802" s="503">
        <v>30401.599999999999</v>
      </c>
      <c r="F9802" s="499"/>
      <c r="G9802" s="347">
        <v>760.04</v>
      </c>
    </row>
    <row r="9803" spans="1:7" hidden="1" x14ac:dyDescent="0.25">
      <c r="A9803" s="345" t="s">
        <v>4545</v>
      </c>
      <c r="B9803" s="345" t="s">
        <v>4418</v>
      </c>
      <c r="C9803" s="346" t="s">
        <v>4419</v>
      </c>
      <c r="D9803" s="347">
        <v>0</v>
      </c>
      <c r="E9803" s="503">
        <v>3125</v>
      </c>
      <c r="F9803" s="499"/>
      <c r="G9803" s="347">
        <v>0</v>
      </c>
    </row>
    <row r="9804" spans="1:7" hidden="1" x14ac:dyDescent="0.25">
      <c r="A9804" s="336" t="s">
        <v>352</v>
      </c>
      <c r="B9804" s="336" t="s">
        <v>950</v>
      </c>
      <c r="C9804" s="337" t="s">
        <v>951</v>
      </c>
      <c r="D9804" s="338">
        <v>13000</v>
      </c>
      <c r="E9804" s="498">
        <v>10562.02</v>
      </c>
      <c r="F9804" s="499"/>
      <c r="G9804" s="338">
        <v>81.246307692307695</v>
      </c>
    </row>
    <row r="9805" spans="1:7" hidden="1" x14ac:dyDescent="0.25">
      <c r="A9805" s="339" t="s">
        <v>324</v>
      </c>
      <c r="B9805" s="339" t="s">
        <v>1163</v>
      </c>
      <c r="C9805" s="340" t="s">
        <v>26</v>
      </c>
      <c r="D9805" s="341">
        <v>13000</v>
      </c>
      <c r="E9805" s="506">
        <v>10562.02</v>
      </c>
      <c r="F9805" s="499"/>
      <c r="G9805" s="341">
        <v>81.246307692307695</v>
      </c>
    </row>
    <row r="9806" spans="1:7" hidden="1" x14ac:dyDescent="0.25">
      <c r="A9806" s="342" t="s">
        <v>324</v>
      </c>
      <c r="B9806" s="342" t="s">
        <v>1164</v>
      </c>
      <c r="C9806" s="343" t="s">
        <v>1165</v>
      </c>
      <c r="D9806" s="344">
        <v>13000</v>
      </c>
      <c r="E9806" s="502">
        <v>10562.02</v>
      </c>
      <c r="F9806" s="499"/>
      <c r="G9806" s="344">
        <v>81.246307692307695</v>
      </c>
    </row>
    <row r="9807" spans="1:7" hidden="1" x14ac:dyDescent="0.25">
      <c r="A9807" s="342" t="s">
        <v>324</v>
      </c>
      <c r="B9807" s="342" t="s">
        <v>2988</v>
      </c>
      <c r="C9807" s="343" t="s">
        <v>178</v>
      </c>
      <c r="D9807" s="344">
        <v>13000</v>
      </c>
      <c r="E9807" s="502">
        <v>10562.02</v>
      </c>
      <c r="F9807" s="499"/>
      <c r="G9807" s="344">
        <v>81.246307692307695</v>
      </c>
    </row>
    <row r="9808" spans="1:7" hidden="1" x14ac:dyDescent="0.25">
      <c r="A9808" s="345" t="s">
        <v>4546</v>
      </c>
      <c r="B9808" s="345" t="s">
        <v>309</v>
      </c>
      <c r="C9808" s="346" t="s">
        <v>2990</v>
      </c>
      <c r="D9808" s="347">
        <v>13000</v>
      </c>
      <c r="E9808" s="503">
        <v>10562.02</v>
      </c>
      <c r="F9808" s="499"/>
      <c r="G9808" s="347">
        <v>81.246307692307695</v>
      </c>
    </row>
    <row r="9809" spans="1:7" hidden="1" x14ac:dyDescent="0.25">
      <c r="A9809" s="336" t="s">
        <v>352</v>
      </c>
      <c r="B9809" s="336" t="s">
        <v>967</v>
      </c>
      <c r="C9809" s="337" t="s">
        <v>968</v>
      </c>
      <c r="D9809" s="338">
        <v>8000</v>
      </c>
      <c r="E9809" s="498">
        <v>1600</v>
      </c>
      <c r="F9809" s="499"/>
      <c r="G9809" s="338">
        <v>20</v>
      </c>
    </row>
    <row r="9810" spans="1:7" hidden="1" x14ac:dyDescent="0.25">
      <c r="A9810" s="339" t="s">
        <v>324</v>
      </c>
      <c r="B9810" s="339" t="s">
        <v>1163</v>
      </c>
      <c r="C9810" s="340" t="s">
        <v>26</v>
      </c>
      <c r="D9810" s="341">
        <v>8000</v>
      </c>
      <c r="E9810" s="506">
        <v>1600</v>
      </c>
      <c r="F9810" s="499"/>
      <c r="G9810" s="341">
        <v>20</v>
      </c>
    </row>
    <row r="9811" spans="1:7" hidden="1" x14ac:dyDescent="0.25">
      <c r="A9811" s="342" t="s">
        <v>324</v>
      </c>
      <c r="B9811" s="342" t="s">
        <v>1164</v>
      </c>
      <c r="C9811" s="343" t="s">
        <v>1165</v>
      </c>
      <c r="D9811" s="344">
        <v>8000</v>
      </c>
      <c r="E9811" s="502">
        <v>1600</v>
      </c>
      <c r="F9811" s="499"/>
      <c r="G9811" s="344">
        <v>20</v>
      </c>
    </row>
    <row r="9812" spans="1:7" hidden="1" x14ac:dyDescent="0.25">
      <c r="A9812" s="342" t="s">
        <v>324</v>
      </c>
      <c r="B9812" s="342" t="s">
        <v>2988</v>
      </c>
      <c r="C9812" s="343" t="s">
        <v>178</v>
      </c>
      <c r="D9812" s="344">
        <v>8000</v>
      </c>
      <c r="E9812" s="502">
        <v>1600</v>
      </c>
      <c r="F9812" s="499"/>
      <c r="G9812" s="344">
        <v>20</v>
      </c>
    </row>
    <row r="9813" spans="1:7" hidden="1" x14ac:dyDescent="0.25">
      <c r="A9813" s="345" t="s">
        <v>4547</v>
      </c>
      <c r="B9813" s="345" t="s">
        <v>309</v>
      </c>
      <c r="C9813" s="346" t="s">
        <v>2990</v>
      </c>
      <c r="D9813" s="347">
        <v>8000</v>
      </c>
      <c r="E9813" s="503">
        <v>1600</v>
      </c>
      <c r="F9813" s="499"/>
      <c r="G9813" s="347">
        <v>20</v>
      </c>
    </row>
    <row r="9814" spans="1:7" hidden="1" x14ac:dyDescent="0.25">
      <c r="A9814" s="336" t="s">
        <v>352</v>
      </c>
      <c r="B9814" s="336" t="s">
        <v>1035</v>
      </c>
      <c r="C9814" s="337" t="s">
        <v>1036</v>
      </c>
      <c r="D9814" s="338">
        <v>25000</v>
      </c>
      <c r="E9814" s="498">
        <v>0</v>
      </c>
      <c r="F9814" s="499"/>
      <c r="G9814" s="338">
        <v>0</v>
      </c>
    </row>
    <row r="9815" spans="1:7" hidden="1" x14ac:dyDescent="0.25">
      <c r="A9815" s="339" t="s">
        <v>324</v>
      </c>
      <c r="B9815" s="339" t="s">
        <v>1163</v>
      </c>
      <c r="C9815" s="340" t="s">
        <v>26</v>
      </c>
      <c r="D9815" s="341">
        <v>25000</v>
      </c>
      <c r="E9815" s="506">
        <v>0</v>
      </c>
      <c r="F9815" s="499"/>
      <c r="G9815" s="341">
        <v>0</v>
      </c>
    </row>
    <row r="9816" spans="1:7" hidden="1" x14ac:dyDescent="0.25">
      <c r="A9816" s="342" t="s">
        <v>324</v>
      </c>
      <c r="B9816" s="342" t="s">
        <v>1164</v>
      </c>
      <c r="C9816" s="343" t="s">
        <v>1165</v>
      </c>
      <c r="D9816" s="344">
        <v>25000</v>
      </c>
      <c r="E9816" s="502">
        <v>0</v>
      </c>
      <c r="F9816" s="499"/>
      <c r="G9816" s="344">
        <v>0</v>
      </c>
    </row>
    <row r="9817" spans="1:7" hidden="1" x14ac:dyDescent="0.25">
      <c r="A9817" s="342" t="s">
        <v>324</v>
      </c>
      <c r="B9817" s="342" t="s">
        <v>2576</v>
      </c>
      <c r="C9817" s="343" t="s">
        <v>171</v>
      </c>
      <c r="D9817" s="344">
        <v>25000</v>
      </c>
      <c r="E9817" s="502">
        <v>0</v>
      </c>
      <c r="F9817" s="499"/>
      <c r="G9817" s="344">
        <v>0</v>
      </c>
    </row>
    <row r="9818" spans="1:7" hidden="1" x14ac:dyDescent="0.25">
      <c r="A9818" s="345" t="s">
        <v>4548</v>
      </c>
      <c r="B9818" s="345" t="s">
        <v>308</v>
      </c>
      <c r="C9818" s="346" t="s">
        <v>198</v>
      </c>
      <c r="D9818" s="347">
        <v>25000</v>
      </c>
      <c r="E9818" s="503">
        <v>0</v>
      </c>
      <c r="F9818" s="499"/>
      <c r="G9818" s="347">
        <v>0</v>
      </c>
    </row>
    <row r="9819" spans="1:7" hidden="1" x14ac:dyDescent="0.25">
      <c r="A9819" s="336" t="s">
        <v>352</v>
      </c>
      <c r="B9819" s="336" t="s">
        <v>1056</v>
      </c>
      <c r="C9819" s="337" t="s">
        <v>1057</v>
      </c>
      <c r="D9819" s="338">
        <v>60000</v>
      </c>
      <c r="E9819" s="498">
        <v>0</v>
      </c>
      <c r="F9819" s="499"/>
      <c r="G9819" s="338">
        <v>0</v>
      </c>
    </row>
    <row r="9820" spans="1:7" hidden="1" x14ac:dyDescent="0.25">
      <c r="A9820" s="339" t="s">
        <v>324</v>
      </c>
      <c r="B9820" s="339" t="s">
        <v>1163</v>
      </c>
      <c r="C9820" s="340" t="s">
        <v>26</v>
      </c>
      <c r="D9820" s="341">
        <v>60000</v>
      </c>
      <c r="E9820" s="506">
        <v>0</v>
      </c>
      <c r="F9820" s="499"/>
      <c r="G9820" s="341">
        <v>0</v>
      </c>
    </row>
    <row r="9821" spans="1:7" hidden="1" x14ac:dyDescent="0.25">
      <c r="A9821" s="342" t="s">
        <v>324</v>
      </c>
      <c r="B9821" s="342" t="s">
        <v>1164</v>
      </c>
      <c r="C9821" s="343" t="s">
        <v>1165</v>
      </c>
      <c r="D9821" s="344">
        <v>60000</v>
      </c>
      <c r="E9821" s="502">
        <v>0</v>
      </c>
      <c r="F9821" s="499"/>
      <c r="G9821" s="344">
        <v>0</v>
      </c>
    </row>
    <row r="9822" spans="1:7" hidden="1" x14ac:dyDescent="0.25">
      <c r="A9822" s="342" t="s">
        <v>324</v>
      </c>
      <c r="B9822" s="342" t="s">
        <v>1166</v>
      </c>
      <c r="C9822" s="343" t="s">
        <v>1167</v>
      </c>
      <c r="D9822" s="344">
        <v>60000</v>
      </c>
      <c r="E9822" s="502">
        <v>0</v>
      </c>
      <c r="F9822" s="499"/>
      <c r="G9822" s="344">
        <v>0</v>
      </c>
    </row>
    <row r="9823" spans="1:7" hidden="1" x14ac:dyDescent="0.25">
      <c r="A9823" s="345" t="s">
        <v>4549</v>
      </c>
      <c r="B9823" s="345" t="s">
        <v>4550</v>
      </c>
      <c r="C9823" s="346" t="s">
        <v>4551</v>
      </c>
      <c r="D9823" s="347">
        <v>60000</v>
      </c>
      <c r="E9823" s="503">
        <v>0</v>
      </c>
      <c r="F9823" s="499"/>
      <c r="G9823" s="347">
        <v>0</v>
      </c>
    </row>
    <row r="9824" spans="1:7" hidden="1" x14ac:dyDescent="0.25">
      <c r="A9824" s="333" t="s">
        <v>349</v>
      </c>
      <c r="B9824" s="333" t="s">
        <v>3497</v>
      </c>
      <c r="C9824" s="334" t="s">
        <v>3498</v>
      </c>
      <c r="D9824" s="335">
        <v>6470.67</v>
      </c>
      <c r="E9824" s="505">
        <v>6470.67</v>
      </c>
      <c r="F9824" s="499"/>
      <c r="G9824" s="335">
        <v>100</v>
      </c>
    </row>
    <row r="9825" spans="1:7" hidden="1" x14ac:dyDescent="0.25">
      <c r="A9825" s="336" t="s">
        <v>352</v>
      </c>
      <c r="B9825" s="336" t="s">
        <v>634</v>
      </c>
      <c r="C9825" s="337" t="s">
        <v>635</v>
      </c>
      <c r="D9825" s="338">
        <v>6470.67</v>
      </c>
      <c r="E9825" s="498">
        <v>6470.67</v>
      </c>
      <c r="F9825" s="499"/>
      <c r="G9825" s="338">
        <v>100</v>
      </c>
    </row>
    <row r="9826" spans="1:7" hidden="1" x14ac:dyDescent="0.25">
      <c r="A9826" s="339" t="s">
        <v>324</v>
      </c>
      <c r="B9826" s="339" t="s">
        <v>1163</v>
      </c>
      <c r="C9826" s="340" t="s">
        <v>26</v>
      </c>
      <c r="D9826" s="341">
        <v>6470.67</v>
      </c>
      <c r="E9826" s="506">
        <v>6470.67</v>
      </c>
      <c r="F9826" s="499"/>
      <c r="G9826" s="341">
        <v>100</v>
      </c>
    </row>
    <row r="9827" spans="1:7" hidden="1" x14ac:dyDescent="0.25">
      <c r="A9827" s="342" t="s">
        <v>324</v>
      </c>
      <c r="B9827" s="342" t="s">
        <v>1164</v>
      </c>
      <c r="C9827" s="343" t="s">
        <v>1165</v>
      </c>
      <c r="D9827" s="344">
        <v>6470.67</v>
      </c>
      <c r="E9827" s="502">
        <v>6470.67</v>
      </c>
      <c r="F9827" s="499"/>
      <c r="G9827" s="344">
        <v>100</v>
      </c>
    </row>
    <row r="9828" spans="1:7" hidden="1" x14ac:dyDescent="0.25">
      <c r="A9828" s="342" t="s">
        <v>324</v>
      </c>
      <c r="B9828" s="342" t="s">
        <v>2576</v>
      </c>
      <c r="C9828" s="343" t="s">
        <v>171</v>
      </c>
      <c r="D9828" s="344">
        <v>5273.67</v>
      </c>
      <c r="E9828" s="502">
        <v>5273.67</v>
      </c>
      <c r="F9828" s="499"/>
      <c r="G9828" s="344">
        <v>100</v>
      </c>
    </row>
    <row r="9829" spans="1:7" hidden="1" x14ac:dyDescent="0.25">
      <c r="A9829" s="345" t="s">
        <v>4552</v>
      </c>
      <c r="B9829" s="345" t="s">
        <v>306</v>
      </c>
      <c r="C9829" s="346" t="s">
        <v>173</v>
      </c>
      <c r="D9829" s="347">
        <v>5273.67</v>
      </c>
      <c r="E9829" s="503">
        <v>5273.67</v>
      </c>
      <c r="F9829" s="499"/>
      <c r="G9829" s="347">
        <v>100</v>
      </c>
    </row>
    <row r="9830" spans="1:7" hidden="1" x14ac:dyDescent="0.25">
      <c r="A9830" s="345" t="s">
        <v>4553</v>
      </c>
      <c r="B9830" s="345" t="s">
        <v>306</v>
      </c>
      <c r="C9830" s="346" t="s">
        <v>173</v>
      </c>
      <c r="D9830" s="347">
        <v>0</v>
      </c>
      <c r="E9830" s="503">
        <v>0</v>
      </c>
      <c r="F9830" s="499"/>
      <c r="G9830" s="347">
        <v>0</v>
      </c>
    </row>
    <row r="9831" spans="1:7" hidden="1" x14ac:dyDescent="0.25">
      <c r="A9831" s="342" t="s">
        <v>324</v>
      </c>
      <c r="B9831" s="342" t="s">
        <v>2988</v>
      </c>
      <c r="C9831" s="343" t="s">
        <v>178</v>
      </c>
      <c r="D9831" s="344">
        <v>1197</v>
      </c>
      <c r="E9831" s="502">
        <v>1197</v>
      </c>
      <c r="F9831" s="499"/>
      <c r="G9831" s="344">
        <v>100</v>
      </c>
    </row>
    <row r="9832" spans="1:7" hidden="1" x14ac:dyDescent="0.25">
      <c r="A9832" s="345" t="s">
        <v>4554</v>
      </c>
      <c r="B9832" s="345" t="s">
        <v>309</v>
      </c>
      <c r="C9832" s="346" t="s">
        <v>2990</v>
      </c>
      <c r="D9832" s="347">
        <v>1197</v>
      </c>
      <c r="E9832" s="503">
        <v>1197</v>
      </c>
      <c r="F9832" s="499"/>
      <c r="G9832" s="347">
        <v>100</v>
      </c>
    </row>
    <row r="9833" spans="1:7" hidden="1" x14ac:dyDescent="0.25">
      <c r="A9833" s="345" t="s">
        <v>4555</v>
      </c>
      <c r="B9833" s="345" t="s">
        <v>309</v>
      </c>
      <c r="C9833" s="346" t="s">
        <v>2990</v>
      </c>
      <c r="D9833" s="347">
        <v>0</v>
      </c>
      <c r="E9833" s="503">
        <v>0</v>
      </c>
      <c r="F9833" s="499"/>
      <c r="G9833" s="347">
        <v>0</v>
      </c>
    </row>
    <row r="9834" spans="1:7" hidden="1" x14ac:dyDescent="0.25">
      <c r="A9834" s="330" t="s">
        <v>349</v>
      </c>
      <c r="B9834" s="330" t="s">
        <v>3502</v>
      </c>
      <c r="C9834" s="331" t="s">
        <v>3503</v>
      </c>
      <c r="D9834" s="332">
        <v>47222</v>
      </c>
      <c r="E9834" s="504">
        <v>27134.14</v>
      </c>
      <c r="F9834" s="499"/>
      <c r="G9834" s="332">
        <v>57.460802168480789</v>
      </c>
    </row>
    <row r="9835" spans="1:7" hidden="1" x14ac:dyDescent="0.25">
      <c r="A9835" s="333" t="s">
        <v>349</v>
      </c>
      <c r="B9835" s="333" t="s">
        <v>3504</v>
      </c>
      <c r="C9835" s="334" t="s">
        <v>3505</v>
      </c>
      <c r="D9835" s="335">
        <v>44222</v>
      </c>
      <c r="E9835" s="505">
        <v>27134.14</v>
      </c>
      <c r="F9835" s="499"/>
      <c r="G9835" s="335">
        <v>61.358916376464201</v>
      </c>
    </row>
    <row r="9836" spans="1:7" hidden="1" x14ac:dyDescent="0.25">
      <c r="A9836" s="336" t="s">
        <v>352</v>
      </c>
      <c r="B9836" s="336" t="s">
        <v>498</v>
      </c>
      <c r="C9836" s="337" t="s">
        <v>499</v>
      </c>
      <c r="D9836" s="338">
        <v>7000</v>
      </c>
      <c r="E9836" s="498">
        <v>0</v>
      </c>
      <c r="F9836" s="499"/>
      <c r="G9836" s="338">
        <v>0</v>
      </c>
    </row>
    <row r="9837" spans="1:7" hidden="1" x14ac:dyDescent="0.25">
      <c r="A9837" s="339" t="s">
        <v>324</v>
      </c>
      <c r="B9837" s="339" t="s">
        <v>1163</v>
      </c>
      <c r="C9837" s="340" t="s">
        <v>26</v>
      </c>
      <c r="D9837" s="341">
        <v>7000</v>
      </c>
      <c r="E9837" s="506">
        <v>0</v>
      </c>
      <c r="F9837" s="499"/>
      <c r="G9837" s="341">
        <v>0</v>
      </c>
    </row>
    <row r="9838" spans="1:7" hidden="1" x14ac:dyDescent="0.25">
      <c r="A9838" s="342" t="s">
        <v>324</v>
      </c>
      <c r="B9838" s="342" t="s">
        <v>1164</v>
      </c>
      <c r="C9838" s="343" t="s">
        <v>1165</v>
      </c>
      <c r="D9838" s="344">
        <v>7000</v>
      </c>
      <c r="E9838" s="502">
        <v>0</v>
      </c>
      <c r="F9838" s="499"/>
      <c r="G9838" s="344">
        <v>0</v>
      </c>
    </row>
    <row r="9839" spans="1:7" hidden="1" x14ac:dyDescent="0.25">
      <c r="A9839" s="342" t="s">
        <v>324</v>
      </c>
      <c r="B9839" s="342" t="s">
        <v>2576</v>
      </c>
      <c r="C9839" s="343" t="s">
        <v>171</v>
      </c>
      <c r="D9839" s="344">
        <v>3000</v>
      </c>
      <c r="E9839" s="502">
        <v>0</v>
      </c>
      <c r="F9839" s="499"/>
      <c r="G9839" s="344">
        <v>0</v>
      </c>
    </row>
    <row r="9840" spans="1:7" hidden="1" x14ac:dyDescent="0.25">
      <c r="A9840" s="345" t="s">
        <v>4556</v>
      </c>
      <c r="B9840" s="345" t="s">
        <v>306</v>
      </c>
      <c r="C9840" s="346" t="s">
        <v>173</v>
      </c>
      <c r="D9840" s="347">
        <v>3000</v>
      </c>
      <c r="E9840" s="503">
        <v>0</v>
      </c>
      <c r="F9840" s="499"/>
      <c r="G9840" s="347">
        <v>0</v>
      </c>
    </row>
    <row r="9841" spans="1:7" hidden="1" x14ac:dyDescent="0.25">
      <c r="A9841" s="342" t="s">
        <v>324</v>
      </c>
      <c r="B9841" s="342" t="s">
        <v>2988</v>
      </c>
      <c r="C9841" s="343" t="s">
        <v>178</v>
      </c>
      <c r="D9841" s="344">
        <v>4000</v>
      </c>
      <c r="E9841" s="502">
        <v>0</v>
      </c>
      <c r="F9841" s="499"/>
      <c r="G9841" s="344">
        <v>0</v>
      </c>
    </row>
    <row r="9842" spans="1:7" hidden="1" x14ac:dyDescent="0.25">
      <c r="A9842" s="345" t="s">
        <v>4557</v>
      </c>
      <c r="B9842" s="345" t="s">
        <v>309</v>
      </c>
      <c r="C9842" s="346" t="s">
        <v>2990</v>
      </c>
      <c r="D9842" s="347">
        <v>4000</v>
      </c>
      <c r="E9842" s="503">
        <v>0</v>
      </c>
      <c r="F9842" s="499"/>
      <c r="G9842" s="347">
        <v>0</v>
      </c>
    </row>
    <row r="9843" spans="1:7" hidden="1" x14ac:dyDescent="0.25">
      <c r="A9843" s="336" t="s">
        <v>352</v>
      </c>
      <c r="B9843" s="336" t="s">
        <v>399</v>
      </c>
      <c r="C9843" s="337" t="s">
        <v>400</v>
      </c>
      <c r="D9843" s="338">
        <v>5500</v>
      </c>
      <c r="E9843" s="498">
        <v>4676.26</v>
      </c>
      <c r="F9843" s="499"/>
      <c r="G9843" s="338">
        <v>85.022909090909096</v>
      </c>
    </row>
    <row r="9844" spans="1:7" hidden="1" x14ac:dyDescent="0.25">
      <c r="A9844" s="339" t="s">
        <v>324</v>
      </c>
      <c r="B9844" s="339" t="s">
        <v>1163</v>
      </c>
      <c r="C9844" s="340" t="s">
        <v>26</v>
      </c>
      <c r="D9844" s="341">
        <v>5500</v>
      </c>
      <c r="E9844" s="506">
        <v>4676.26</v>
      </c>
      <c r="F9844" s="499"/>
      <c r="G9844" s="341">
        <v>85.022909090909096</v>
      </c>
    </row>
    <row r="9845" spans="1:7" hidden="1" x14ac:dyDescent="0.25">
      <c r="A9845" s="342" t="s">
        <v>324</v>
      </c>
      <c r="B9845" s="342" t="s">
        <v>1164</v>
      </c>
      <c r="C9845" s="343" t="s">
        <v>1165</v>
      </c>
      <c r="D9845" s="344">
        <v>5500</v>
      </c>
      <c r="E9845" s="502">
        <v>4676.26</v>
      </c>
      <c r="F9845" s="499"/>
      <c r="G9845" s="344">
        <v>85.022909090909096</v>
      </c>
    </row>
    <row r="9846" spans="1:7" hidden="1" x14ac:dyDescent="0.25">
      <c r="A9846" s="342" t="s">
        <v>324</v>
      </c>
      <c r="B9846" s="342" t="s">
        <v>2576</v>
      </c>
      <c r="C9846" s="343" t="s">
        <v>171</v>
      </c>
      <c r="D9846" s="344">
        <v>5500</v>
      </c>
      <c r="E9846" s="502">
        <v>4676.26</v>
      </c>
      <c r="F9846" s="499"/>
      <c r="G9846" s="344">
        <v>85.022909090909096</v>
      </c>
    </row>
    <row r="9847" spans="1:7" hidden="1" x14ac:dyDescent="0.25">
      <c r="A9847" s="345" t="s">
        <v>4558</v>
      </c>
      <c r="B9847" s="345" t="s">
        <v>306</v>
      </c>
      <c r="C9847" s="346" t="s">
        <v>173</v>
      </c>
      <c r="D9847" s="347">
        <v>0</v>
      </c>
      <c r="E9847" s="503">
        <v>4676.26</v>
      </c>
      <c r="F9847" s="499"/>
      <c r="G9847" s="347">
        <v>0</v>
      </c>
    </row>
    <row r="9848" spans="1:7" hidden="1" x14ac:dyDescent="0.25">
      <c r="A9848" s="345" t="s">
        <v>4559</v>
      </c>
      <c r="B9848" s="345" t="s">
        <v>308</v>
      </c>
      <c r="C9848" s="346" t="s">
        <v>198</v>
      </c>
      <c r="D9848" s="347">
        <v>5500</v>
      </c>
      <c r="E9848" s="503">
        <v>0</v>
      </c>
      <c r="F9848" s="499"/>
      <c r="G9848" s="347">
        <v>0</v>
      </c>
    </row>
    <row r="9849" spans="1:7" hidden="1" x14ac:dyDescent="0.25">
      <c r="A9849" s="336" t="s">
        <v>352</v>
      </c>
      <c r="B9849" s="336" t="s">
        <v>569</v>
      </c>
      <c r="C9849" s="337" t="s">
        <v>570</v>
      </c>
      <c r="D9849" s="338">
        <v>31722</v>
      </c>
      <c r="E9849" s="498">
        <v>22457.88</v>
      </c>
      <c r="F9849" s="499"/>
      <c r="G9849" s="338">
        <v>70.795914507282006</v>
      </c>
    </row>
    <row r="9850" spans="1:7" hidden="1" x14ac:dyDescent="0.25">
      <c r="A9850" s="339" t="s">
        <v>324</v>
      </c>
      <c r="B9850" s="339" t="s">
        <v>1163</v>
      </c>
      <c r="C9850" s="340" t="s">
        <v>26</v>
      </c>
      <c r="D9850" s="341">
        <v>31722</v>
      </c>
      <c r="E9850" s="506">
        <v>22457.88</v>
      </c>
      <c r="F9850" s="499"/>
      <c r="G9850" s="341">
        <v>70.795914507282006</v>
      </c>
    </row>
    <row r="9851" spans="1:7" hidden="1" x14ac:dyDescent="0.25">
      <c r="A9851" s="342" t="s">
        <v>324</v>
      </c>
      <c r="B9851" s="342" t="s">
        <v>3303</v>
      </c>
      <c r="C9851" s="343" t="s">
        <v>27</v>
      </c>
      <c r="D9851" s="344">
        <v>2000</v>
      </c>
      <c r="E9851" s="502">
        <v>0</v>
      </c>
      <c r="F9851" s="499"/>
      <c r="G9851" s="344">
        <v>0</v>
      </c>
    </row>
    <row r="9852" spans="1:7" hidden="1" x14ac:dyDescent="0.25">
      <c r="A9852" s="342" t="s">
        <v>324</v>
      </c>
      <c r="B9852" s="342" t="s">
        <v>3304</v>
      </c>
      <c r="C9852" s="343" t="s">
        <v>3305</v>
      </c>
      <c r="D9852" s="344">
        <v>2000</v>
      </c>
      <c r="E9852" s="502">
        <v>0</v>
      </c>
      <c r="F9852" s="499"/>
      <c r="G9852" s="344">
        <v>0</v>
      </c>
    </row>
    <row r="9853" spans="1:7" hidden="1" x14ac:dyDescent="0.25">
      <c r="A9853" s="345" t="s">
        <v>4560</v>
      </c>
      <c r="B9853" s="345" t="s">
        <v>3307</v>
      </c>
      <c r="C9853" s="346" t="s">
        <v>162</v>
      </c>
      <c r="D9853" s="347">
        <v>2000</v>
      </c>
      <c r="E9853" s="503">
        <v>0</v>
      </c>
      <c r="F9853" s="499"/>
      <c r="G9853" s="347">
        <v>0</v>
      </c>
    </row>
    <row r="9854" spans="1:7" hidden="1" x14ac:dyDescent="0.25">
      <c r="A9854" s="342" t="s">
        <v>324</v>
      </c>
      <c r="B9854" s="342" t="s">
        <v>1164</v>
      </c>
      <c r="C9854" s="343" t="s">
        <v>1165</v>
      </c>
      <c r="D9854" s="344">
        <v>29722</v>
      </c>
      <c r="E9854" s="502">
        <v>22457.88</v>
      </c>
      <c r="F9854" s="499"/>
      <c r="G9854" s="344">
        <v>75.559787362896174</v>
      </c>
    </row>
    <row r="9855" spans="1:7" hidden="1" x14ac:dyDescent="0.25">
      <c r="A9855" s="342" t="s">
        <v>324</v>
      </c>
      <c r="B9855" s="342" t="s">
        <v>2576</v>
      </c>
      <c r="C9855" s="343" t="s">
        <v>171</v>
      </c>
      <c r="D9855" s="344">
        <v>24722</v>
      </c>
      <c r="E9855" s="502">
        <v>22457.88</v>
      </c>
      <c r="F9855" s="499"/>
      <c r="G9855" s="344">
        <v>90.841679475770562</v>
      </c>
    </row>
    <row r="9856" spans="1:7" hidden="1" x14ac:dyDescent="0.25">
      <c r="A9856" s="345" t="s">
        <v>4561</v>
      </c>
      <c r="B9856" s="345" t="s">
        <v>306</v>
      </c>
      <c r="C9856" s="346" t="s">
        <v>173</v>
      </c>
      <c r="D9856" s="347">
        <v>14722</v>
      </c>
      <c r="E9856" s="503">
        <v>22457.88</v>
      </c>
      <c r="F9856" s="499"/>
      <c r="G9856" s="347">
        <v>152.54639315310419</v>
      </c>
    </row>
    <row r="9857" spans="1:7" hidden="1" x14ac:dyDescent="0.25">
      <c r="A9857" s="345" t="s">
        <v>4562</v>
      </c>
      <c r="B9857" s="345" t="s">
        <v>307</v>
      </c>
      <c r="C9857" s="346" t="s">
        <v>175</v>
      </c>
      <c r="D9857" s="347">
        <v>5000</v>
      </c>
      <c r="E9857" s="503">
        <v>0</v>
      </c>
      <c r="F9857" s="499"/>
      <c r="G9857" s="347">
        <v>0</v>
      </c>
    </row>
    <row r="9858" spans="1:7" hidden="1" x14ac:dyDescent="0.25">
      <c r="A9858" s="345" t="s">
        <v>4563</v>
      </c>
      <c r="B9858" s="345" t="s">
        <v>2591</v>
      </c>
      <c r="C9858" s="346" t="s">
        <v>2592</v>
      </c>
      <c r="D9858" s="347">
        <v>5000</v>
      </c>
      <c r="E9858" s="503">
        <v>0</v>
      </c>
      <c r="F9858" s="499"/>
      <c r="G9858" s="347">
        <v>0</v>
      </c>
    </row>
    <row r="9859" spans="1:7" hidden="1" x14ac:dyDescent="0.25">
      <c r="A9859" s="342" t="s">
        <v>324</v>
      </c>
      <c r="B9859" s="342" t="s">
        <v>2988</v>
      </c>
      <c r="C9859" s="343" t="s">
        <v>178</v>
      </c>
      <c r="D9859" s="344">
        <v>5000</v>
      </c>
      <c r="E9859" s="502">
        <v>0</v>
      </c>
      <c r="F9859" s="499"/>
      <c r="G9859" s="344">
        <v>0</v>
      </c>
    </row>
    <row r="9860" spans="1:7" hidden="1" x14ac:dyDescent="0.25">
      <c r="A9860" s="345" t="s">
        <v>4564</v>
      </c>
      <c r="B9860" s="345" t="s">
        <v>309</v>
      </c>
      <c r="C9860" s="346" t="s">
        <v>2990</v>
      </c>
      <c r="D9860" s="347">
        <v>5000</v>
      </c>
      <c r="E9860" s="503">
        <v>0</v>
      </c>
      <c r="F9860" s="499"/>
      <c r="G9860" s="347">
        <v>0</v>
      </c>
    </row>
    <row r="9861" spans="1:7" hidden="1" x14ac:dyDescent="0.25">
      <c r="A9861" s="336" t="s">
        <v>352</v>
      </c>
      <c r="B9861" s="336" t="s">
        <v>691</v>
      </c>
      <c r="C9861" s="337" t="s">
        <v>692</v>
      </c>
      <c r="D9861" s="338">
        <v>0</v>
      </c>
      <c r="E9861" s="498">
        <v>0</v>
      </c>
      <c r="F9861" s="499"/>
      <c r="G9861" s="338">
        <v>0</v>
      </c>
    </row>
    <row r="9862" spans="1:7" hidden="1" x14ac:dyDescent="0.25">
      <c r="A9862" s="339" t="s">
        <v>324</v>
      </c>
      <c r="B9862" s="339" t="s">
        <v>1163</v>
      </c>
      <c r="C9862" s="340" t="s">
        <v>26</v>
      </c>
      <c r="D9862" s="341">
        <v>0</v>
      </c>
      <c r="E9862" s="506">
        <v>0</v>
      </c>
      <c r="F9862" s="499"/>
      <c r="G9862" s="341">
        <v>0</v>
      </c>
    </row>
    <row r="9863" spans="1:7" hidden="1" x14ac:dyDescent="0.25">
      <c r="A9863" s="342" t="s">
        <v>324</v>
      </c>
      <c r="B9863" s="342" t="s">
        <v>1164</v>
      </c>
      <c r="C9863" s="343" t="s">
        <v>1165</v>
      </c>
      <c r="D9863" s="344">
        <v>0</v>
      </c>
      <c r="E9863" s="502">
        <v>0</v>
      </c>
      <c r="F9863" s="499"/>
      <c r="G9863" s="344">
        <v>0</v>
      </c>
    </row>
    <row r="9864" spans="1:7" hidden="1" x14ac:dyDescent="0.25">
      <c r="A9864" s="342" t="s">
        <v>324</v>
      </c>
      <c r="B9864" s="342" t="s">
        <v>2988</v>
      </c>
      <c r="C9864" s="343" t="s">
        <v>178</v>
      </c>
      <c r="D9864" s="344">
        <v>0</v>
      </c>
      <c r="E9864" s="502">
        <v>0</v>
      </c>
      <c r="F9864" s="499"/>
      <c r="G9864" s="344">
        <v>0</v>
      </c>
    </row>
    <row r="9865" spans="1:7" hidden="1" x14ac:dyDescent="0.25">
      <c r="A9865" s="345" t="s">
        <v>4565</v>
      </c>
      <c r="B9865" s="345" t="s">
        <v>309</v>
      </c>
      <c r="C9865" s="346" t="s">
        <v>2990</v>
      </c>
      <c r="D9865" s="347">
        <v>0</v>
      </c>
      <c r="E9865" s="503">
        <v>0</v>
      </c>
      <c r="F9865" s="499"/>
      <c r="G9865" s="347">
        <v>0</v>
      </c>
    </row>
    <row r="9866" spans="1:7" hidden="1" x14ac:dyDescent="0.25">
      <c r="A9866" s="336" t="s">
        <v>352</v>
      </c>
      <c r="B9866" s="336" t="s">
        <v>967</v>
      </c>
      <c r="C9866" s="337" t="s">
        <v>968</v>
      </c>
      <c r="D9866" s="338">
        <v>0</v>
      </c>
      <c r="E9866" s="498">
        <v>0</v>
      </c>
      <c r="F9866" s="499"/>
      <c r="G9866" s="338">
        <v>0</v>
      </c>
    </row>
    <row r="9867" spans="1:7" hidden="1" x14ac:dyDescent="0.25">
      <c r="A9867" s="339" t="s">
        <v>324</v>
      </c>
      <c r="B9867" s="339" t="s">
        <v>1163</v>
      </c>
      <c r="C9867" s="340" t="s">
        <v>26</v>
      </c>
      <c r="D9867" s="341">
        <v>0</v>
      </c>
      <c r="E9867" s="506">
        <v>0</v>
      </c>
      <c r="F9867" s="499"/>
      <c r="G9867" s="341">
        <v>0</v>
      </c>
    </row>
    <row r="9868" spans="1:7" hidden="1" x14ac:dyDescent="0.25">
      <c r="A9868" s="342" t="s">
        <v>324</v>
      </c>
      <c r="B9868" s="342" t="s">
        <v>1164</v>
      </c>
      <c r="C9868" s="343" t="s">
        <v>1165</v>
      </c>
      <c r="D9868" s="344">
        <v>0</v>
      </c>
      <c r="E9868" s="502">
        <v>0</v>
      </c>
      <c r="F9868" s="499"/>
      <c r="G9868" s="344">
        <v>0</v>
      </c>
    </row>
    <row r="9869" spans="1:7" hidden="1" x14ac:dyDescent="0.25">
      <c r="A9869" s="342" t="s">
        <v>324</v>
      </c>
      <c r="B9869" s="342" t="s">
        <v>2988</v>
      </c>
      <c r="C9869" s="343" t="s">
        <v>178</v>
      </c>
      <c r="D9869" s="344">
        <v>0</v>
      </c>
      <c r="E9869" s="502">
        <v>0</v>
      </c>
      <c r="F9869" s="499"/>
      <c r="G9869" s="344">
        <v>0</v>
      </c>
    </row>
    <row r="9870" spans="1:7" hidden="1" x14ac:dyDescent="0.25">
      <c r="A9870" s="345" t="s">
        <v>4566</v>
      </c>
      <c r="B9870" s="345" t="s">
        <v>309</v>
      </c>
      <c r="C9870" s="346" t="s">
        <v>2990</v>
      </c>
      <c r="D9870" s="347">
        <v>0</v>
      </c>
      <c r="E9870" s="503">
        <v>0</v>
      </c>
      <c r="F9870" s="499"/>
      <c r="G9870" s="347">
        <v>0</v>
      </c>
    </row>
    <row r="9871" spans="1:7" hidden="1" x14ac:dyDescent="0.25">
      <c r="A9871" s="333" t="s">
        <v>349</v>
      </c>
      <c r="B9871" s="333" t="s">
        <v>4567</v>
      </c>
      <c r="C9871" s="334" t="s">
        <v>4568</v>
      </c>
      <c r="D9871" s="335">
        <v>3000</v>
      </c>
      <c r="E9871" s="505">
        <v>0</v>
      </c>
      <c r="F9871" s="499"/>
      <c r="G9871" s="335">
        <v>0</v>
      </c>
    </row>
    <row r="9872" spans="1:7" hidden="1" x14ac:dyDescent="0.25">
      <c r="A9872" s="336" t="s">
        <v>352</v>
      </c>
      <c r="B9872" s="336" t="s">
        <v>452</v>
      </c>
      <c r="C9872" s="337" t="s">
        <v>453</v>
      </c>
      <c r="D9872" s="338">
        <v>3000</v>
      </c>
      <c r="E9872" s="498">
        <v>0</v>
      </c>
      <c r="F9872" s="499"/>
      <c r="G9872" s="338">
        <v>0</v>
      </c>
    </row>
    <row r="9873" spans="1:7" hidden="1" x14ac:dyDescent="0.25">
      <c r="A9873" s="339" t="s">
        <v>324</v>
      </c>
      <c r="B9873" s="339" t="s">
        <v>1163</v>
      </c>
      <c r="C9873" s="340" t="s">
        <v>26</v>
      </c>
      <c r="D9873" s="341">
        <v>3000</v>
      </c>
      <c r="E9873" s="506">
        <v>0</v>
      </c>
      <c r="F9873" s="499"/>
      <c r="G9873" s="341">
        <v>0</v>
      </c>
    </row>
    <row r="9874" spans="1:7" hidden="1" x14ac:dyDescent="0.25">
      <c r="A9874" s="342" t="s">
        <v>324</v>
      </c>
      <c r="B9874" s="342" t="s">
        <v>1164</v>
      </c>
      <c r="C9874" s="343" t="s">
        <v>1165</v>
      </c>
      <c r="D9874" s="344">
        <v>3000</v>
      </c>
      <c r="E9874" s="502">
        <v>0</v>
      </c>
      <c r="F9874" s="499"/>
      <c r="G9874" s="344">
        <v>0</v>
      </c>
    </row>
    <row r="9875" spans="1:7" hidden="1" x14ac:dyDescent="0.25">
      <c r="A9875" s="342" t="s">
        <v>324</v>
      </c>
      <c r="B9875" s="342" t="s">
        <v>2576</v>
      </c>
      <c r="C9875" s="343" t="s">
        <v>171</v>
      </c>
      <c r="D9875" s="344">
        <v>3000</v>
      </c>
      <c r="E9875" s="502">
        <v>0</v>
      </c>
      <c r="F9875" s="499"/>
      <c r="G9875" s="344">
        <v>0</v>
      </c>
    </row>
    <row r="9876" spans="1:7" hidden="1" x14ac:dyDescent="0.25">
      <c r="A9876" s="345" t="s">
        <v>4569</v>
      </c>
      <c r="B9876" s="345" t="s">
        <v>306</v>
      </c>
      <c r="C9876" s="346" t="s">
        <v>173</v>
      </c>
      <c r="D9876" s="347">
        <v>3000</v>
      </c>
      <c r="E9876" s="503">
        <v>0</v>
      </c>
      <c r="F9876" s="499"/>
      <c r="G9876" s="347">
        <v>0</v>
      </c>
    </row>
    <row r="9877" spans="1:7" hidden="1" x14ac:dyDescent="0.25">
      <c r="A9877" s="327" t="s">
        <v>1254</v>
      </c>
      <c r="B9877" s="327" t="s">
        <v>4570</v>
      </c>
      <c r="C9877" s="328" t="s">
        <v>153</v>
      </c>
      <c r="D9877" s="329">
        <v>1435475</v>
      </c>
      <c r="E9877" s="507">
        <v>158050</v>
      </c>
      <c r="F9877" s="499"/>
      <c r="G9877" s="329">
        <v>11.010292760236158</v>
      </c>
    </row>
    <row r="9878" spans="1:7" hidden="1" x14ac:dyDescent="0.25">
      <c r="A9878" s="330" t="s">
        <v>349</v>
      </c>
      <c r="B9878" s="330" t="s">
        <v>2770</v>
      </c>
      <c r="C9878" s="331" t="s">
        <v>2771</v>
      </c>
      <c r="D9878" s="332">
        <v>8000</v>
      </c>
      <c r="E9878" s="504">
        <v>0</v>
      </c>
      <c r="F9878" s="499"/>
      <c r="G9878" s="332">
        <v>0</v>
      </c>
    </row>
    <row r="9879" spans="1:7" hidden="1" x14ac:dyDescent="0.25">
      <c r="A9879" s="333" t="s">
        <v>349</v>
      </c>
      <c r="B9879" s="333" t="s">
        <v>63</v>
      </c>
      <c r="C9879" s="334" t="s">
        <v>2776</v>
      </c>
      <c r="D9879" s="335">
        <v>8000</v>
      </c>
      <c r="E9879" s="505">
        <v>0</v>
      </c>
      <c r="F9879" s="499"/>
      <c r="G9879" s="335">
        <v>0</v>
      </c>
    </row>
    <row r="9880" spans="1:7" hidden="1" x14ac:dyDescent="0.25">
      <c r="A9880" s="336" t="s">
        <v>352</v>
      </c>
      <c r="B9880" s="336" t="s">
        <v>710</v>
      </c>
      <c r="C9880" s="337" t="s">
        <v>711</v>
      </c>
      <c r="D9880" s="338">
        <v>5000</v>
      </c>
      <c r="E9880" s="498">
        <v>0</v>
      </c>
      <c r="F9880" s="499"/>
      <c r="G9880" s="338">
        <v>0</v>
      </c>
    </row>
    <row r="9881" spans="1:7" hidden="1" x14ac:dyDescent="0.25">
      <c r="A9881" s="339" t="s">
        <v>324</v>
      </c>
      <c r="B9881" s="339" t="s">
        <v>1163</v>
      </c>
      <c r="C9881" s="340" t="s">
        <v>26</v>
      </c>
      <c r="D9881" s="341">
        <v>5000</v>
      </c>
      <c r="E9881" s="506">
        <v>0</v>
      </c>
      <c r="F9881" s="499"/>
      <c r="G9881" s="341">
        <v>0</v>
      </c>
    </row>
    <row r="9882" spans="1:7" hidden="1" x14ac:dyDescent="0.25">
      <c r="A9882" s="342" t="s">
        <v>324</v>
      </c>
      <c r="B9882" s="342" t="s">
        <v>1231</v>
      </c>
      <c r="C9882" s="343" t="s">
        <v>1232</v>
      </c>
      <c r="D9882" s="344">
        <v>5000</v>
      </c>
      <c r="E9882" s="502">
        <v>0</v>
      </c>
      <c r="F9882" s="499"/>
      <c r="G9882" s="344">
        <v>0</v>
      </c>
    </row>
    <row r="9883" spans="1:7" hidden="1" x14ac:dyDescent="0.25">
      <c r="A9883" s="342" t="s">
        <v>324</v>
      </c>
      <c r="B9883" s="342" t="s">
        <v>1233</v>
      </c>
      <c r="C9883" s="343" t="s">
        <v>1234</v>
      </c>
      <c r="D9883" s="344">
        <v>5000</v>
      </c>
      <c r="E9883" s="502">
        <v>0</v>
      </c>
      <c r="F9883" s="499"/>
      <c r="G9883" s="344">
        <v>0</v>
      </c>
    </row>
    <row r="9884" spans="1:7" hidden="1" x14ac:dyDescent="0.25">
      <c r="A9884" s="345" t="s">
        <v>4571</v>
      </c>
      <c r="B9884" s="345" t="s">
        <v>1236</v>
      </c>
      <c r="C9884" s="346" t="s">
        <v>1234</v>
      </c>
      <c r="D9884" s="347">
        <v>5000</v>
      </c>
      <c r="E9884" s="503">
        <v>0</v>
      </c>
      <c r="F9884" s="499"/>
      <c r="G9884" s="347">
        <v>0</v>
      </c>
    </row>
    <row r="9885" spans="1:7" hidden="1" x14ac:dyDescent="0.25">
      <c r="A9885" s="336" t="s">
        <v>352</v>
      </c>
      <c r="B9885" s="336" t="s">
        <v>967</v>
      </c>
      <c r="C9885" s="337" t="s">
        <v>968</v>
      </c>
      <c r="D9885" s="338">
        <v>3000</v>
      </c>
      <c r="E9885" s="498">
        <v>0</v>
      </c>
      <c r="F9885" s="499"/>
      <c r="G9885" s="338">
        <v>0</v>
      </c>
    </row>
    <row r="9886" spans="1:7" hidden="1" x14ac:dyDescent="0.25">
      <c r="A9886" s="339" t="s">
        <v>324</v>
      </c>
      <c r="B9886" s="339" t="s">
        <v>1163</v>
      </c>
      <c r="C9886" s="340" t="s">
        <v>26</v>
      </c>
      <c r="D9886" s="341">
        <v>3000</v>
      </c>
      <c r="E9886" s="506">
        <v>0</v>
      </c>
      <c r="F9886" s="499"/>
      <c r="G9886" s="341">
        <v>0</v>
      </c>
    </row>
    <row r="9887" spans="1:7" hidden="1" x14ac:dyDescent="0.25">
      <c r="A9887" s="342" t="s">
        <v>324</v>
      </c>
      <c r="B9887" s="342" t="s">
        <v>1231</v>
      </c>
      <c r="C9887" s="343" t="s">
        <v>1232</v>
      </c>
      <c r="D9887" s="344">
        <v>3000</v>
      </c>
      <c r="E9887" s="502">
        <v>0</v>
      </c>
      <c r="F9887" s="499"/>
      <c r="G9887" s="344">
        <v>0</v>
      </c>
    </row>
    <row r="9888" spans="1:7" hidden="1" x14ac:dyDescent="0.25">
      <c r="A9888" s="342" t="s">
        <v>324</v>
      </c>
      <c r="B9888" s="342" t="s">
        <v>1233</v>
      </c>
      <c r="C9888" s="343" t="s">
        <v>1234</v>
      </c>
      <c r="D9888" s="344">
        <v>3000</v>
      </c>
      <c r="E9888" s="502">
        <v>0</v>
      </c>
      <c r="F9888" s="499"/>
      <c r="G9888" s="344">
        <v>0</v>
      </c>
    </row>
    <row r="9889" spans="1:7" hidden="1" x14ac:dyDescent="0.25">
      <c r="A9889" s="345" t="s">
        <v>4572</v>
      </c>
      <c r="B9889" s="345" t="s">
        <v>1236</v>
      </c>
      <c r="C9889" s="346" t="s">
        <v>1234</v>
      </c>
      <c r="D9889" s="347">
        <v>3000</v>
      </c>
      <c r="E9889" s="503">
        <v>0</v>
      </c>
      <c r="F9889" s="499"/>
      <c r="G9889" s="347">
        <v>0</v>
      </c>
    </row>
    <row r="9890" spans="1:7" hidden="1" x14ac:dyDescent="0.25">
      <c r="A9890" s="330" t="s">
        <v>349</v>
      </c>
      <c r="B9890" s="330" t="s">
        <v>385</v>
      </c>
      <c r="C9890" s="331" t="s">
        <v>386</v>
      </c>
      <c r="D9890" s="332">
        <v>1427475</v>
      </c>
      <c r="E9890" s="504">
        <v>158050</v>
      </c>
      <c r="F9890" s="499"/>
      <c r="G9890" s="332">
        <v>11.07199775827948</v>
      </c>
    </row>
    <row r="9891" spans="1:7" hidden="1" x14ac:dyDescent="0.25">
      <c r="A9891" s="333" t="s">
        <v>349</v>
      </c>
      <c r="B9891" s="333" t="s">
        <v>65</v>
      </c>
      <c r="C9891" s="334" t="s">
        <v>3270</v>
      </c>
      <c r="D9891" s="335">
        <v>1427475</v>
      </c>
      <c r="E9891" s="505">
        <v>158050</v>
      </c>
      <c r="F9891" s="499"/>
      <c r="G9891" s="335">
        <v>11.07199775827948</v>
      </c>
    </row>
    <row r="9892" spans="1:7" hidden="1" x14ac:dyDescent="0.25">
      <c r="A9892" s="336" t="s">
        <v>352</v>
      </c>
      <c r="B9892" s="336" t="s">
        <v>836</v>
      </c>
      <c r="C9892" s="337" t="s">
        <v>837</v>
      </c>
      <c r="D9892" s="338">
        <v>230375</v>
      </c>
      <c r="E9892" s="498">
        <v>158050</v>
      </c>
      <c r="F9892" s="499"/>
      <c r="G9892" s="338">
        <v>68.605534454693441</v>
      </c>
    </row>
    <row r="9893" spans="1:7" hidden="1" x14ac:dyDescent="0.25">
      <c r="A9893" s="339" t="s">
        <v>324</v>
      </c>
      <c r="B9893" s="339" t="s">
        <v>1163</v>
      </c>
      <c r="C9893" s="340" t="s">
        <v>26</v>
      </c>
      <c r="D9893" s="341">
        <v>230375</v>
      </c>
      <c r="E9893" s="506">
        <v>158050</v>
      </c>
      <c r="F9893" s="499"/>
      <c r="G9893" s="341">
        <v>68.605534454693441</v>
      </c>
    </row>
    <row r="9894" spans="1:7" hidden="1" x14ac:dyDescent="0.25">
      <c r="A9894" s="342" t="s">
        <v>324</v>
      </c>
      <c r="B9894" s="342" t="s">
        <v>1231</v>
      </c>
      <c r="C9894" s="343" t="s">
        <v>1232</v>
      </c>
      <c r="D9894" s="344">
        <v>230375</v>
      </c>
      <c r="E9894" s="502">
        <v>158050</v>
      </c>
      <c r="F9894" s="499"/>
      <c r="G9894" s="344">
        <v>68.605534454693441</v>
      </c>
    </row>
    <row r="9895" spans="1:7" hidden="1" x14ac:dyDescent="0.25">
      <c r="A9895" s="342" t="s">
        <v>324</v>
      </c>
      <c r="B9895" s="342" t="s">
        <v>1233</v>
      </c>
      <c r="C9895" s="343" t="s">
        <v>1234</v>
      </c>
      <c r="D9895" s="344">
        <v>230375</v>
      </c>
      <c r="E9895" s="502">
        <v>158050</v>
      </c>
      <c r="F9895" s="499"/>
      <c r="G9895" s="344">
        <v>68.605534454693441</v>
      </c>
    </row>
    <row r="9896" spans="1:7" hidden="1" x14ac:dyDescent="0.25">
      <c r="A9896" s="345" t="s">
        <v>4573</v>
      </c>
      <c r="B9896" s="345" t="s">
        <v>1236</v>
      </c>
      <c r="C9896" s="346" t="s">
        <v>1234</v>
      </c>
      <c r="D9896" s="347">
        <v>230375</v>
      </c>
      <c r="E9896" s="503">
        <v>158050</v>
      </c>
      <c r="F9896" s="499"/>
      <c r="G9896" s="347">
        <v>68.605534454693441</v>
      </c>
    </row>
    <row r="9897" spans="1:7" hidden="1" x14ac:dyDescent="0.25">
      <c r="A9897" s="336" t="s">
        <v>352</v>
      </c>
      <c r="B9897" s="336" t="s">
        <v>967</v>
      </c>
      <c r="C9897" s="337" t="s">
        <v>968</v>
      </c>
      <c r="D9897" s="338">
        <v>1197100</v>
      </c>
      <c r="E9897" s="498">
        <v>0</v>
      </c>
      <c r="F9897" s="499"/>
      <c r="G9897" s="338">
        <v>0</v>
      </c>
    </row>
    <row r="9898" spans="1:7" hidden="1" x14ac:dyDescent="0.25">
      <c r="A9898" s="339" t="s">
        <v>324</v>
      </c>
      <c r="B9898" s="339" t="s">
        <v>1163</v>
      </c>
      <c r="C9898" s="340" t="s">
        <v>26</v>
      </c>
      <c r="D9898" s="341">
        <v>1197100</v>
      </c>
      <c r="E9898" s="506">
        <v>0</v>
      </c>
      <c r="F9898" s="499"/>
      <c r="G9898" s="341">
        <v>0</v>
      </c>
    </row>
    <row r="9899" spans="1:7" hidden="1" x14ac:dyDescent="0.25">
      <c r="A9899" s="342" t="s">
        <v>324</v>
      </c>
      <c r="B9899" s="342" t="s">
        <v>1231</v>
      </c>
      <c r="C9899" s="343" t="s">
        <v>1232</v>
      </c>
      <c r="D9899" s="344">
        <v>1197100</v>
      </c>
      <c r="E9899" s="502">
        <v>0</v>
      </c>
      <c r="F9899" s="499"/>
      <c r="G9899" s="344">
        <v>0</v>
      </c>
    </row>
    <row r="9900" spans="1:7" hidden="1" x14ac:dyDescent="0.25">
      <c r="A9900" s="342" t="s">
        <v>324</v>
      </c>
      <c r="B9900" s="342" t="s">
        <v>1233</v>
      </c>
      <c r="C9900" s="343" t="s">
        <v>1234</v>
      </c>
      <c r="D9900" s="344">
        <v>1197100</v>
      </c>
      <c r="E9900" s="502">
        <v>0</v>
      </c>
      <c r="F9900" s="499"/>
      <c r="G9900" s="344">
        <v>0</v>
      </c>
    </row>
    <row r="9901" spans="1:7" hidden="1" x14ac:dyDescent="0.25">
      <c r="A9901" s="345" t="s">
        <v>4574</v>
      </c>
      <c r="B9901" s="345" t="s">
        <v>1236</v>
      </c>
      <c r="C9901" s="346" t="s">
        <v>1234</v>
      </c>
      <c r="D9901" s="347">
        <v>576100</v>
      </c>
      <c r="E9901" s="503">
        <v>0</v>
      </c>
      <c r="F9901" s="499"/>
      <c r="G9901" s="347">
        <v>0</v>
      </c>
    </row>
    <row r="9902" spans="1:7" hidden="1" x14ac:dyDescent="0.25">
      <c r="A9902" s="345" t="s">
        <v>4575</v>
      </c>
      <c r="B9902" s="345" t="s">
        <v>1236</v>
      </c>
      <c r="C9902" s="346" t="s">
        <v>1234</v>
      </c>
      <c r="D9902" s="347">
        <v>621000</v>
      </c>
      <c r="E9902" s="503">
        <v>0</v>
      </c>
      <c r="F9902" s="499"/>
      <c r="G9902" s="347">
        <v>0</v>
      </c>
    </row>
    <row r="9903" spans="1:7" hidden="1" x14ac:dyDescent="0.25">
      <c r="A9903" s="327" t="s">
        <v>1254</v>
      </c>
      <c r="B9903" s="327" t="s">
        <v>1790</v>
      </c>
      <c r="C9903" s="328" t="s">
        <v>213</v>
      </c>
      <c r="D9903" s="329">
        <v>30439500</v>
      </c>
      <c r="E9903" s="507">
        <v>57967.89</v>
      </c>
      <c r="F9903" s="499"/>
      <c r="G9903" s="329">
        <v>0.19043640664268466</v>
      </c>
    </row>
    <row r="9904" spans="1:7" hidden="1" x14ac:dyDescent="0.25">
      <c r="A9904" s="330" t="s">
        <v>349</v>
      </c>
      <c r="B9904" s="330" t="s">
        <v>2770</v>
      </c>
      <c r="C9904" s="331" t="s">
        <v>2771</v>
      </c>
      <c r="D9904" s="332">
        <v>196000</v>
      </c>
      <c r="E9904" s="504">
        <v>34336.559999999998</v>
      </c>
      <c r="F9904" s="499"/>
      <c r="G9904" s="332">
        <v>17.518653061224491</v>
      </c>
    </row>
    <row r="9905" spans="1:7" hidden="1" x14ac:dyDescent="0.25">
      <c r="A9905" s="333" t="s">
        <v>349</v>
      </c>
      <c r="B9905" s="333" t="s">
        <v>63</v>
      </c>
      <c r="C9905" s="334" t="s">
        <v>2776</v>
      </c>
      <c r="D9905" s="335">
        <v>42273.45</v>
      </c>
      <c r="E9905" s="505">
        <v>7601</v>
      </c>
      <c r="F9905" s="499"/>
      <c r="G9905" s="335">
        <v>17.980552805602571</v>
      </c>
    </row>
    <row r="9906" spans="1:7" hidden="1" x14ac:dyDescent="0.25">
      <c r="A9906" s="336" t="s">
        <v>352</v>
      </c>
      <c r="B9906" s="336" t="s">
        <v>541</v>
      </c>
      <c r="C9906" s="337" t="s">
        <v>542</v>
      </c>
      <c r="D9906" s="338">
        <v>38273.449999999997</v>
      </c>
      <c r="E9906" s="498">
        <v>0</v>
      </c>
      <c r="F9906" s="499"/>
      <c r="G9906" s="338">
        <v>0</v>
      </c>
    </row>
    <row r="9907" spans="1:7" hidden="1" x14ac:dyDescent="0.25">
      <c r="A9907" s="339" t="s">
        <v>324</v>
      </c>
      <c r="B9907" s="339" t="s">
        <v>354</v>
      </c>
      <c r="C9907" s="340" t="s">
        <v>24</v>
      </c>
      <c r="D9907" s="341">
        <v>38273.449999999997</v>
      </c>
      <c r="E9907" s="506">
        <v>0</v>
      </c>
      <c r="F9907" s="499"/>
      <c r="G9907" s="341">
        <v>0</v>
      </c>
    </row>
    <row r="9908" spans="1:7" hidden="1" x14ac:dyDescent="0.25">
      <c r="A9908" s="342" t="s">
        <v>324</v>
      </c>
      <c r="B9908" s="342" t="s">
        <v>366</v>
      </c>
      <c r="C9908" s="343" t="s">
        <v>38</v>
      </c>
      <c r="D9908" s="344">
        <v>38273.449999999997</v>
      </c>
      <c r="E9908" s="502">
        <v>0</v>
      </c>
      <c r="F9908" s="499"/>
      <c r="G9908" s="344">
        <v>0</v>
      </c>
    </row>
    <row r="9909" spans="1:7" hidden="1" x14ac:dyDescent="0.25">
      <c r="A9909" s="342" t="s">
        <v>324</v>
      </c>
      <c r="B9909" s="342" t="s">
        <v>429</v>
      </c>
      <c r="C9909" s="343" t="s">
        <v>110</v>
      </c>
      <c r="D9909" s="344">
        <v>38273.449999999997</v>
      </c>
      <c r="E9909" s="502">
        <v>0</v>
      </c>
      <c r="F9909" s="499"/>
      <c r="G9909" s="344">
        <v>0</v>
      </c>
    </row>
    <row r="9910" spans="1:7" hidden="1" x14ac:dyDescent="0.25">
      <c r="A9910" s="345" t="s">
        <v>4576</v>
      </c>
      <c r="B9910" s="345" t="s">
        <v>304</v>
      </c>
      <c r="C9910" s="346" t="s">
        <v>1083</v>
      </c>
      <c r="D9910" s="347">
        <v>38273.449999999997</v>
      </c>
      <c r="E9910" s="503">
        <v>0</v>
      </c>
      <c r="F9910" s="499"/>
      <c r="G9910" s="347">
        <v>0</v>
      </c>
    </row>
    <row r="9911" spans="1:7" hidden="1" x14ac:dyDescent="0.25">
      <c r="A9911" s="336" t="s">
        <v>352</v>
      </c>
      <c r="B9911" s="336" t="s">
        <v>967</v>
      </c>
      <c r="C9911" s="337" t="s">
        <v>968</v>
      </c>
      <c r="D9911" s="338">
        <v>4000</v>
      </c>
      <c r="E9911" s="498">
        <v>7601</v>
      </c>
      <c r="F9911" s="499"/>
      <c r="G9911" s="338">
        <v>190.02500000000001</v>
      </c>
    </row>
    <row r="9912" spans="1:7" hidden="1" x14ac:dyDescent="0.25">
      <c r="A9912" s="339" t="s">
        <v>324</v>
      </c>
      <c r="B9912" s="339" t="s">
        <v>354</v>
      </c>
      <c r="C9912" s="340" t="s">
        <v>24</v>
      </c>
      <c r="D9912" s="341">
        <v>4000</v>
      </c>
      <c r="E9912" s="506">
        <v>7601</v>
      </c>
      <c r="F9912" s="499"/>
      <c r="G9912" s="341">
        <v>190.02500000000001</v>
      </c>
    </row>
    <row r="9913" spans="1:7" hidden="1" x14ac:dyDescent="0.25">
      <c r="A9913" s="342" t="s">
        <v>324</v>
      </c>
      <c r="B9913" s="342" t="s">
        <v>366</v>
      </c>
      <c r="C9913" s="343" t="s">
        <v>38</v>
      </c>
      <c r="D9913" s="344">
        <v>4000</v>
      </c>
      <c r="E9913" s="502">
        <v>7601</v>
      </c>
      <c r="F9913" s="499"/>
      <c r="G9913" s="344">
        <v>190.02500000000001</v>
      </c>
    </row>
    <row r="9914" spans="1:7" hidden="1" x14ac:dyDescent="0.25">
      <c r="A9914" s="342" t="s">
        <v>324</v>
      </c>
      <c r="B9914" s="342" t="s">
        <v>429</v>
      </c>
      <c r="C9914" s="343" t="s">
        <v>110</v>
      </c>
      <c r="D9914" s="344">
        <v>4000</v>
      </c>
      <c r="E9914" s="502">
        <v>7601</v>
      </c>
      <c r="F9914" s="499"/>
      <c r="G9914" s="344">
        <v>190.02500000000001</v>
      </c>
    </row>
    <row r="9915" spans="1:7" hidden="1" x14ac:dyDescent="0.25">
      <c r="A9915" s="345" t="s">
        <v>4577</v>
      </c>
      <c r="B9915" s="345" t="s">
        <v>304</v>
      </c>
      <c r="C9915" s="346" t="s">
        <v>1083</v>
      </c>
      <c r="D9915" s="347">
        <v>4000</v>
      </c>
      <c r="E9915" s="503">
        <v>7601</v>
      </c>
      <c r="F9915" s="499"/>
      <c r="G9915" s="347">
        <v>190.02500000000001</v>
      </c>
    </row>
    <row r="9916" spans="1:7" hidden="1" x14ac:dyDescent="0.25">
      <c r="A9916" s="333" t="s">
        <v>349</v>
      </c>
      <c r="B9916" s="333" t="s">
        <v>269</v>
      </c>
      <c r="C9916" s="334" t="s">
        <v>3056</v>
      </c>
      <c r="D9916" s="335">
        <v>153726.54999999999</v>
      </c>
      <c r="E9916" s="505">
        <v>26735.56</v>
      </c>
      <c r="F9916" s="499"/>
      <c r="G9916" s="335">
        <v>17.391634691600117</v>
      </c>
    </row>
    <row r="9917" spans="1:7" hidden="1" x14ac:dyDescent="0.25">
      <c r="A9917" s="336" t="s">
        <v>352</v>
      </c>
      <c r="B9917" s="336" t="s">
        <v>541</v>
      </c>
      <c r="C9917" s="337" t="s">
        <v>542</v>
      </c>
      <c r="D9917" s="338">
        <v>151726.54999999999</v>
      </c>
      <c r="E9917" s="498">
        <v>26735.56</v>
      </c>
      <c r="F9917" s="499"/>
      <c r="G9917" s="338">
        <v>17.620884413439835</v>
      </c>
    </row>
    <row r="9918" spans="1:7" hidden="1" x14ac:dyDescent="0.25">
      <c r="A9918" s="339" t="s">
        <v>324</v>
      </c>
      <c r="B9918" s="339" t="s">
        <v>354</v>
      </c>
      <c r="C9918" s="340" t="s">
        <v>24</v>
      </c>
      <c r="D9918" s="341">
        <v>151726.54999999999</v>
      </c>
      <c r="E9918" s="506">
        <v>26735.56</v>
      </c>
      <c r="F9918" s="499"/>
      <c r="G9918" s="341">
        <v>17.620884413439835</v>
      </c>
    </row>
    <row r="9919" spans="1:7" hidden="1" x14ac:dyDescent="0.25">
      <c r="A9919" s="342" t="s">
        <v>324</v>
      </c>
      <c r="B9919" s="342" t="s">
        <v>366</v>
      </c>
      <c r="C9919" s="343" t="s">
        <v>38</v>
      </c>
      <c r="D9919" s="344">
        <v>151726.54999999999</v>
      </c>
      <c r="E9919" s="502">
        <v>26735.56</v>
      </c>
      <c r="F9919" s="499"/>
      <c r="G9919" s="344">
        <v>17.620884413439835</v>
      </c>
    </row>
    <row r="9920" spans="1:7" hidden="1" x14ac:dyDescent="0.25">
      <c r="A9920" s="342" t="s">
        <v>324</v>
      </c>
      <c r="B9920" s="342" t="s">
        <v>429</v>
      </c>
      <c r="C9920" s="343" t="s">
        <v>110</v>
      </c>
      <c r="D9920" s="344">
        <v>151726.54999999999</v>
      </c>
      <c r="E9920" s="502">
        <v>26735.56</v>
      </c>
      <c r="F9920" s="499"/>
      <c r="G9920" s="344">
        <v>17.620884413439835</v>
      </c>
    </row>
    <row r="9921" spans="1:7" hidden="1" x14ac:dyDescent="0.25">
      <c r="A9921" s="345" t="s">
        <v>4578</v>
      </c>
      <c r="B9921" s="345" t="s">
        <v>304</v>
      </c>
      <c r="C9921" s="346" t="s">
        <v>1083</v>
      </c>
      <c r="D9921" s="347">
        <v>151726.54999999999</v>
      </c>
      <c r="E9921" s="503">
        <v>26735.56</v>
      </c>
      <c r="F9921" s="499"/>
      <c r="G9921" s="347">
        <v>17.620884413439835</v>
      </c>
    </row>
    <row r="9922" spans="1:7" hidden="1" x14ac:dyDescent="0.25">
      <c r="A9922" s="336" t="s">
        <v>352</v>
      </c>
      <c r="B9922" s="336" t="s">
        <v>634</v>
      </c>
      <c r="C9922" s="337" t="s">
        <v>635</v>
      </c>
      <c r="D9922" s="338">
        <v>2000</v>
      </c>
      <c r="E9922" s="498">
        <v>0</v>
      </c>
      <c r="F9922" s="499"/>
      <c r="G9922" s="338">
        <v>0</v>
      </c>
    </row>
    <row r="9923" spans="1:7" hidden="1" x14ac:dyDescent="0.25">
      <c r="A9923" s="339" t="s">
        <v>324</v>
      </c>
      <c r="B9923" s="339" t="s">
        <v>354</v>
      </c>
      <c r="C9923" s="340" t="s">
        <v>24</v>
      </c>
      <c r="D9923" s="341">
        <v>2000</v>
      </c>
      <c r="E9923" s="506">
        <v>0</v>
      </c>
      <c r="F9923" s="499"/>
      <c r="G9923" s="341">
        <v>0</v>
      </c>
    </row>
    <row r="9924" spans="1:7" hidden="1" x14ac:dyDescent="0.25">
      <c r="A9924" s="342" t="s">
        <v>324</v>
      </c>
      <c r="B9924" s="342" t="s">
        <v>366</v>
      </c>
      <c r="C9924" s="343" t="s">
        <v>38</v>
      </c>
      <c r="D9924" s="344">
        <v>2000</v>
      </c>
      <c r="E9924" s="502">
        <v>0</v>
      </c>
      <c r="F9924" s="499"/>
      <c r="G9924" s="344">
        <v>0</v>
      </c>
    </row>
    <row r="9925" spans="1:7" hidden="1" x14ac:dyDescent="0.25">
      <c r="A9925" s="342" t="s">
        <v>324</v>
      </c>
      <c r="B9925" s="342" t="s">
        <v>419</v>
      </c>
      <c r="C9925" s="343" t="s">
        <v>108</v>
      </c>
      <c r="D9925" s="344">
        <v>1000</v>
      </c>
      <c r="E9925" s="502">
        <v>0</v>
      </c>
      <c r="F9925" s="499"/>
      <c r="G9925" s="344">
        <v>0</v>
      </c>
    </row>
    <row r="9926" spans="1:7" hidden="1" x14ac:dyDescent="0.25">
      <c r="A9926" s="345" t="s">
        <v>4579</v>
      </c>
      <c r="B9926" s="345" t="s">
        <v>303</v>
      </c>
      <c r="C9926" s="346" t="s">
        <v>975</v>
      </c>
      <c r="D9926" s="347">
        <v>1000</v>
      </c>
      <c r="E9926" s="503">
        <v>0</v>
      </c>
      <c r="F9926" s="499"/>
      <c r="G9926" s="347">
        <v>0</v>
      </c>
    </row>
    <row r="9927" spans="1:7" hidden="1" x14ac:dyDescent="0.25">
      <c r="A9927" s="342" t="s">
        <v>324</v>
      </c>
      <c r="B9927" s="342" t="s">
        <v>429</v>
      </c>
      <c r="C9927" s="343" t="s">
        <v>110</v>
      </c>
      <c r="D9927" s="344">
        <v>1000</v>
      </c>
      <c r="E9927" s="502">
        <v>0</v>
      </c>
      <c r="F9927" s="499"/>
      <c r="G9927" s="344">
        <v>0</v>
      </c>
    </row>
    <row r="9928" spans="1:7" hidden="1" x14ac:dyDescent="0.25">
      <c r="A9928" s="345" t="s">
        <v>4580</v>
      </c>
      <c r="B9928" s="345" t="s">
        <v>304</v>
      </c>
      <c r="C9928" s="346" t="s">
        <v>1083</v>
      </c>
      <c r="D9928" s="347">
        <v>1000</v>
      </c>
      <c r="E9928" s="503">
        <v>0</v>
      </c>
      <c r="F9928" s="499"/>
      <c r="G9928" s="347">
        <v>0</v>
      </c>
    </row>
    <row r="9929" spans="1:7" hidden="1" x14ac:dyDescent="0.25">
      <c r="A9929" s="330" t="s">
        <v>349</v>
      </c>
      <c r="B9929" s="330" t="s">
        <v>385</v>
      </c>
      <c r="C9929" s="331" t="s">
        <v>386</v>
      </c>
      <c r="D9929" s="332">
        <v>30222500</v>
      </c>
      <c r="E9929" s="504">
        <v>23631.33</v>
      </c>
      <c r="F9929" s="499"/>
      <c r="G9929" s="332">
        <v>7.8191182066341305E-2</v>
      </c>
    </row>
    <row r="9930" spans="1:7" hidden="1" x14ac:dyDescent="0.25">
      <c r="A9930" s="333" t="s">
        <v>349</v>
      </c>
      <c r="B9930" s="333" t="s">
        <v>65</v>
      </c>
      <c r="C9930" s="334" t="s">
        <v>3270</v>
      </c>
      <c r="D9930" s="335">
        <v>30222500</v>
      </c>
      <c r="E9930" s="505">
        <v>23631.33</v>
      </c>
      <c r="F9930" s="499"/>
      <c r="G9930" s="335">
        <v>7.8191182066341305E-2</v>
      </c>
    </row>
    <row r="9931" spans="1:7" hidden="1" x14ac:dyDescent="0.25">
      <c r="A9931" s="336" t="s">
        <v>352</v>
      </c>
      <c r="B9931" s="336" t="s">
        <v>710</v>
      </c>
      <c r="C9931" s="337" t="s">
        <v>711</v>
      </c>
      <c r="D9931" s="338">
        <v>72500</v>
      </c>
      <c r="E9931" s="498">
        <v>23631.33</v>
      </c>
      <c r="F9931" s="499"/>
      <c r="G9931" s="338">
        <v>32.59493793103448</v>
      </c>
    </row>
    <row r="9932" spans="1:7" hidden="1" x14ac:dyDescent="0.25">
      <c r="A9932" s="339" t="s">
        <v>324</v>
      </c>
      <c r="B9932" s="339" t="s">
        <v>354</v>
      </c>
      <c r="C9932" s="340" t="s">
        <v>24</v>
      </c>
      <c r="D9932" s="341">
        <v>72500</v>
      </c>
      <c r="E9932" s="506">
        <v>23631.33</v>
      </c>
      <c r="F9932" s="499"/>
      <c r="G9932" s="341">
        <v>32.59493793103448</v>
      </c>
    </row>
    <row r="9933" spans="1:7" hidden="1" x14ac:dyDescent="0.25">
      <c r="A9933" s="342" t="s">
        <v>324</v>
      </c>
      <c r="B9933" s="342" t="s">
        <v>366</v>
      </c>
      <c r="C9933" s="343" t="s">
        <v>38</v>
      </c>
      <c r="D9933" s="344">
        <v>72500</v>
      </c>
      <c r="E9933" s="502">
        <v>23631.33</v>
      </c>
      <c r="F9933" s="499"/>
      <c r="G9933" s="344">
        <v>32.59493793103448</v>
      </c>
    </row>
    <row r="9934" spans="1:7" hidden="1" x14ac:dyDescent="0.25">
      <c r="A9934" s="342" t="s">
        <v>324</v>
      </c>
      <c r="B9934" s="342" t="s">
        <v>419</v>
      </c>
      <c r="C9934" s="343" t="s">
        <v>108</v>
      </c>
      <c r="D9934" s="344">
        <v>16500</v>
      </c>
      <c r="E9934" s="502">
        <v>23631.33</v>
      </c>
      <c r="F9934" s="499"/>
      <c r="G9934" s="344">
        <v>143.22018181818183</v>
      </c>
    </row>
    <row r="9935" spans="1:7" hidden="1" x14ac:dyDescent="0.25">
      <c r="A9935" s="345" t="s">
        <v>4581</v>
      </c>
      <c r="B9935" s="345" t="s">
        <v>303</v>
      </c>
      <c r="C9935" s="346" t="s">
        <v>975</v>
      </c>
      <c r="D9935" s="347">
        <v>16500</v>
      </c>
      <c r="E9935" s="503">
        <v>23631.33</v>
      </c>
      <c r="F9935" s="499"/>
      <c r="G9935" s="347">
        <v>143.22018181818183</v>
      </c>
    </row>
    <row r="9936" spans="1:7" hidden="1" x14ac:dyDescent="0.25">
      <c r="A9936" s="342" t="s">
        <v>324</v>
      </c>
      <c r="B9936" s="342" t="s">
        <v>429</v>
      </c>
      <c r="C9936" s="343" t="s">
        <v>110</v>
      </c>
      <c r="D9936" s="344">
        <v>0</v>
      </c>
      <c r="E9936" s="502">
        <v>0</v>
      </c>
      <c r="F9936" s="499"/>
      <c r="G9936" s="344">
        <v>0</v>
      </c>
    </row>
    <row r="9937" spans="1:7" hidden="1" x14ac:dyDescent="0.25">
      <c r="A9937" s="345" t="s">
        <v>4582</v>
      </c>
      <c r="B9937" s="345" t="s">
        <v>304</v>
      </c>
      <c r="C9937" s="346" t="s">
        <v>1083</v>
      </c>
      <c r="D9937" s="347">
        <v>0</v>
      </c>
      <c r="E9937" s="503">
        <v>0</v>
      </c>
      <c r="F9937" s="499"/>
      <c r="G9937" s="347">
        <v>0</v>
      </c>
    </row>
    <row r="9938" spans="1:7" hidden="1" x14ac:dyDescent="0.25">
      <c r="A9938" s="342" t="s">
        <v>324</v>
      </c>
      <c r="B9938" s="342" t="s">
        <v>401</v>
      </c>
      <c r="C9938" s="343" t="s">
        <v>104</v>
      </c>
      <c r="D9938" s="344">
        <v>56000</v>
      </c>
      <c r="E9938" s="502">
        <v>0</v>
      </c>
      <c r="F9938" s="499"/>
      <c r="G9938" s="344">
        <v>0</v>
      </c>
    </row>
    <row r="9939" spans="1:7" hidden="1" x14ac:dyDescent="0.25">
      <c r="A9939" s="345" t="s">
        <v>4583</v>
      </c>
      <c r="B9939" s="345" t="s">
        <v>296</v>
      </c>
      <c r="C9939" s="346" t="s">
        <v>104</v>
      </c>
      <c r="D9939" s="347">
        <v>56000</v>
      </c>
      <c r="E9939" s="503">
        <v>0</v>
      </c>
      <c r="F9939" s="499"/>
      <c r="G9939" s="347">
        <v>0</v>
      </c>
    </row>
    <row r="9940" spans="1:7" hidden="1" x14ac:dyDescent="0.25">
      <c r="A9940" s="336" t="s">
        <v>352</v>
      </c>
      <c r="B9940" s="336" t="s">
        <v>773</v>
      </c>
      <c r="C9940" s="337" t="s">
        <v>774</v>
      </c>
      <c r="D9940" s="338">
        <v>30150000</v>
      </c>
      <c r="E9940" s="498">
        <v>0</v>
      </c>
      <c r="F9940" s="499"/>
      <c r="G9940" s="338">
        <v>0</v>
      </c>
    </row>
    <row r="9941" spans="1:7" hidden="1" x14ac:dyDescent="0.25">
      <c r="A9941" s="339" t="s">
        <v>324</v>
      </c>
      <c r="B9941" s="339" t="s">
        <v>1163</v>
      </c>
      <c r="C9941" s="340" t="s">
        <v>26</v>
      </c>
      <c r="D9941" s="341">
        <v>30150000</v>
      </c>
      <c r="E9941" s="506">
        <v>0</v>
      </c>
      <c r="F9941" s="499"/>
      <c r="G9941" s="341">
        <v>0</v>
      </c>
    </row>
    <row r="9942" spans="1:7" hidden="1" x14ac:dyDescent="0.25">
      <c r="A9942" s="342" t="s">
        <v>324</v>
      </c>
      <c r="B9942" s="342" t="s">
        <v>1164</v>
      </c>
      <c r="C9942" s="343" t="s">
        <v>1165</v>
      </c>
      <c r="D9942" s="344">
        <v>150000</v>
      </c>
      <c r="E9942" s="502">
        <v>0</v>
      </c>
      <c r="F9942" s="499"/>
      <c r="G9942" s="344">
        <v>0</v>
      </c>
    </row>
    <row r="9943" spans="1:7" hidden="1" x14ac:dyDescent="0.25">
      <c r="A9943" s="342" t="s">
        <v>324</v>
      </c>
      <c r="B9943" s="342" t="s">
        <v>1166</v>
      </c>
      <c r="C9943" s="343" t="s">
        <v>1167</v>
      </c>
      <c r="D9943" s="344">
        <v>150000</v>
      </c>
      <c r="E9943" s="502">
        <v>0</v>
      </c>
      <c r="F9943" s="499"/>
      <c r="G9943" s="344">
        <v>0</v>
      </c>
    </row>
    <row r="9944" spans="1:7" hidden="1" x14ac:dyDescent="0.25">
      <c r="A9944" s="345" t="s">
        <v>4584</v>
      </c>
      <c r="B9944" s="345" t="s">
        <v>1169</v>
      </c>
      <c r="C9944" s="346" t="s">
        <v>83</v>
      </c>
      <c r="D9944" s="347">
        <v>100000</v>
      </c>
      <c r="E9944" s="503">
        <v>0</v>
      </c>
      <c r="F9944" s="499"/>
      <c r="G9944" s="347">
        <v>0</v>
      </c>
    </row>
    <row r="9945" spans="1:7" hidden="1" x14ac:dyDescent="0.25">
      <c r="A9945" s="345" t="s">
        <v>4585</v>
      </c>
      <c r="B9945" s="345" t="s">
        <v>1169</v>
      </c>
      <c r="C9945" s="346" t="s">
        <v>83</v>
      </c>
      <c r="D9945" s="347">
        <v>50000</v>
      </c>
      <c r="E9945" s="503">
        <v>0</v>
      </c>
      <c r="F9945" s="499"/>
      <c r="G9945" s="347">
        <v>0</v>
      </c>
    </row>
    <row r="9946" spans="1:7" hidden="1" x14ac:dyDescent="0.25">
      <c r="A9946" s="342" t="s">
        <v>324</v>
      </c>
      <c r="B9946" s="342" t="s">
        <v>1231</v>
      </c>
      <c r="C9946" s="343" t="s">
        <v>1232</v>
      </c>
      <c r="D9946" s="344">
        <v>30000000</v>
      </c>
      <c r="E9946" s="502">
        <v>0</v>
      </c>
      <c r="F9946" s="499"/>
      <c r="G9946" s="344">
        <v>0</v>
      </c>
    </row>
    <row r="9947" spans="1:7" hidden="1" x14ac:dyDescent="0.25">
      <c r="A9947" s="342" t="s">
        <v>324</v>
      </c>
      <c r="B9947" s="342" t="s">
        <v>1233</v>
      </c>
      <c r="C9947" s="343" t="s">
        <v>1234</v>
      </c>
      <c r="D9947" s="344">
        <v>30000000</v>
      </c>
      <c r="E9947" s="502">
        <v>0</v>
      </c>
      <c r="F9947" s="499"/>
      <c r="G9947" s="344">
        <v>0</v>
      </c>
    </row>
    <row r="9948" spans="1:7" hidden="1" x14ac:dyDescent="0.25">
      <c r="A9948" s="345" t="s">
        <v>4586</v>
      </c>
      <c r="B9948" s="345" t="s">
        <v>1236</v>
      </c>
      <c r="C9948" s="346" t="s">
        <v>1234</v>
      </c>
      <c r="D9948" s="347">
        <v>30000000</v>
      </c>
      <c r="E9948" s="503">
        <v>0</v>
      </c>
      <c r="F9948" s="499"/>
      <c r="G9948" s="347">
        <v>0</v>
      </c>
    </row>
    <row r="9949" spans="1:7" hidden="1" x14ac:dyDescent="0.25">
      <c r="A9949" s="330" t="s">
        <v>349</v>
      </c>
      <c r="B9949" s="330" t="s">
        <v>3502</v>
      </c>
      <c r="C9949" s="331" t="s">
        <v>3503</v>
      </c>
      <c r="D9949" s="332">
        <v>21000</v>
      </c>
      <c r="E9949" s="504">
        <v>0</v>
      </c>
      <c r="F9949" s="499"/>
      <c r="G9949" s="332">
        <v>0</v>
      </c>
    </row>
    <row r="9950" spans="1:7" hidden="1" x14ac:dyDescent="0.25">
      <c r="A9950" s="333" t="s">
        <v>349</v>
      </c>
      <c r="B9950" s="333" t="s">
        <v>4567</v>
      </c>
      <c r="C9950" s="334" t="s">
        <v>4568</v>
      </c>
      <c r="D9950" s="335">
        <v>21000</v>
      </c>
      <c r="E9950" s="505">
        <v>0</v>
      </c>
      <c r="F9950" s="499"/>
      <c r="G9950" s="335">
        <v>0</v>
      </c>
    </row>
    <row r="9951" spans="1:7" hidden="1" x14ac:dyDescent="0.25">
      <c r="A9951" s="336" t="s">
        <v>352</v>
      </c>
      <c r="B9951" s="336" t="s">
        <v>773</v>
      </c>
      <c r="C9951" s="337" t="s">
        <v>774</v>
      </c>
      <c r="D9951" s="338">
        <v>21000</v>
      </c>
      <c r="E9951" s="498">
        <v>0</v>
      </c>
      <c r="F9951" s="499"/>
      <c r="G9951" s="338">
        <v>0</v>
      </c>
    </row>
    <row r="9952" spans="1:7" hidden="1" x14ac:dyDescent="0.25">
      <c r="A9952" s="339" t="s">
        <v>324</v>
      </c>
      <c r="B9952" s="339" t="s">
        <v>354</v>
      </c>
      <c r="C9952" s="340" t="s">
        <v>24</v>
      </c>
      <c r="D9952" s="341">
        <v>21000</v>
      </c>
      <c r="E9952" s="506">
        <v>0</v>
      </c>
      <c r="F9952" s="499"/>
      <c r="G9952" s="341">
        <v>0</v>
      </c>
    </row>
    <row r="9953" spans="1:7" hidden="1" x14ac:dyDescent="0.25">
      <c r="A9953" s="342" t="s">
        <v>324</v>
      </c>
      <c r="B9953" s="342" t="s">
        <v>366</v>
      </c>
      <c r="C9953" s="343" t="s">
        <v>38</v>
      </c>
      <c r="D9953" s="344">
        <v>21000</v>
      </c>
      <c r="E9953" s="502">
        <v>0</v>
      </c>
      <c r="F9953" s="499"/>
      <c r="G9953" s="344">
        <v>0</v>
      </c>
    </row>
    <row r="9954" spans="1:7" hidden="1" x14ac:dyDescent="0.25">
      <c r="A9954" s="342" t="s">
        <v>324</v>
      </c>
      <c r="B9954" s="342" t="s">
        <v>429</v>
      </c>
      <c r="C9954" s="343" t="s">
        <v>110</v>
      </c>
      <c r="D9954" s="344">
        <v>21000</v>
      </c>
      <c r="E9954" s="502">
        <v>0</v>
      </c>
      <c r="F9954" s="499"/>
      <c r="G9954" s="344">
        <v>0</v>
      </c>
    </row>
    <row r="9955" spans="1:7" hidden="1" x14ac:dyDescent="0.25">
      <c r="A9955" s="345" t="s">
        <v>4587</v>
      </c>
      <c r="B9955" s="345" t="s">
        <v>304</v>
      </c>
      <c r="C9955" s="346" t="s">
        <v>1083</v>
      </c>
      <c r="D9955" s="347">
        <v>21000</v>
      </c>
      <c r="E9955" s="503">
        <v>0</v>
      </c>
      <c r="F9955" s="499"/>
      <c r="G9955" s="347">
        <v>0</v>
      </c>
    </row>
    <row r="9956" spans="1:7" hidden="1" x14ac:dyDescent="0.25">
      <c r="A9956" s="327" t="s">
        <v>1254</v>
      </c>
      <c r="B9956" s="327" t="s">
        <v>1796</v>
      </c>
      <c r="C9956" s="328" t="s">
        <v>215</v>
      </c>
      <c r="D9956" s="329">
        <v>32475</v>
      </c>
      <c r="E9956" s="507">
        <v>54955.48</v>
      </c>
      <c r="F9956" s="499"/>
      <c r="G9956" s="329">
        <v>169.22395688991531</v>
      </c>
    </row>
    <row r="9957" spans="1:7" hidden="1" x14ac:dyDescent="0.25">
      <c r="A9957" s="330" t="s">
        <v>349</v>
      </c>
      <c r="B9957" s="330" t="s">
        <v>2770</v>
      </c>
      <c r="C9957" s="331" t="s">
        <v>2771</v>
      </c>
      <c r="D9957" s="332">
        <v>32475</v>
      </c>
      <c r="E9957" s="504">
        <v>54955.48</v>
      </c>
      <c r="F9957" s="499"/>
      <c r="G9957" s="332">
        <v>169.22395688991531</v>
      </c>
    </row>
    <row r="9958" spans="1:7" hidden="1" x14ac:dyDescent="0.25">
      <c r="A9958" s="333" t="s">
        <v>349</v>
      </c>
      <c r="B9958" s="333" t="s">
        <v>63</v>
      </c>
      <c r="C9958" s="334" t="s">
        <v>2776</v>
      </c>
      <c r="D9958" s="335">
        <v>32475</v>
      </c>
      <c r="E9958" s="505">
        <v>54955.48</v>
      </c>
      <c r="F9958" s="499"/>
      <c r="G9958" s="335">
        <v>169.22395688991531</v>
      </c>
    </row>
    <row r="9959" spans="1:7" hidden="1" x14ac:dyDescent="0.25">
      <c r="A9959" s="336" t="s">
        <v>352</v>
      </c>
      <c r="B9959" s="336" t="s">
        <v>1016</v>
      </c>
      <c r="C9959" s="337" t="s">
        <v>1017</v>
      </c>
      <c r="D9959" s="338">
        <v>32475</v>
      </c>
      <c r="E9959" s="498">
        <v>54955.48</v>
      </c>
      <c r="F9959" s="499"/>
      <c r="G9959" s="338">
        <v>169.22395688991531</v>
      </c>
    </row>
    <row r="9960" spans="1:7" hidden="1" x14ac:dyDescent="0.25">
      <c r="A9960" s="339" t="s">
        <v>324</v>
      </c>
      <c r="B9960" s="339" t="s">
        <v>354</v>
      </c>
      <c r="C9960" s="340" t="s">
        <v>24</v>
      </c>
      <c r="D9960" s="341">
        <v>32475</v>
      </c>
      <c r="E9960" s="506">
        <v>54955.48</v>
      </c>
      <c r="F9960" s="499"/>
      <c r="G9960" s="341">
        <v>169.22395688991531</v>
      </c>
    </row>
    <row r="9961" spans="1:7" hidden="1" x14ac:dyDescent="0.25">
      <c r="A9961" s="342" t="s">
        <v>324</v>
      </c>
      <c r="B9961" s="342" t="s">
        <v>366</v>
      </c>
      <c r="C9961" s="343" t="s">
        <v>38</v>
      </c>
      <c r="D9961" s="344">
        <v>32475</v>
      </c>
      <c r="E9961" s="502">
        <v>54955.48</v>
      </c>
      <c r="F9961" s="499"/>
      <c r="G9961" s="344">
        <v>169.22395688991531</v>
      </c>
    </row>
    <row r="9962" spans="1:7" hidden="1" x14ac:dyDescent="0.25">
      <c r="A9962" s="342" t="s">
        <v>324</v>
      </c>
      <c r="B9962" s="342" t="s">
        <v>367</v>
      </c>
      <c r="C9962" s="343" t="s">
        <v>138</v>
      </c>
      <c r="D9962" s="344">
        <v>10000</v>
      </c>
      <c r="E9962" s="502">
        <v>0</v>
      </c>
      <c r="F9962" s="499"/>
      <c r="G9962" s="344">
        <v>0</v>
      </c>
    </row>
    <row r="9963" spans="1:7" hidden="1" x14ac:dyDescent="0.25">
      <c r="A9963" s="345" t="s">
        <v>4588</v>
      </c>
      <c r="B9963" s="345" t="s">
        <v>415</v>
      </c>
      <c r="C9963" s="346" t="s">
        <v>88</v>
      </c>
      <c r="D9963" s="347">
        <v>10000</v>
      </c>
      <c r="E9963" s="503">
        <v>0</v>
      </c>
      <c r="F9963" s="499"/>
      <c r="G9963" s="347">
        <v>0</v>
      </c>
    </row>
    <row r="9964" spans="1:7" hidden="1" x14ac:dyDescent="0.25">
      <c r="A9964" s="342" t="s">
        <v>324</v>
      </c>
      <c r="B9964" s="342" t="s">
        <v>419</v>
      </c>
      <c r="C9964" s="343" t="s">
        <v>108</v>
      </c>
      <c r="D9964" s="344">
        <v>5000</v>
      </c>
      <c r="E9964" s="502">
        <v>0</v>
      </c>
      <c r="F9964" s="499"/>
      <c r="G9964" s="344">
        <v>0</v>
      </c>
    </row>
    <row r="9965" spans="1:7" hidden="1" x14ac:dyDescent="0.25">
      <c r="A9965" s="345" t="s">
        <v>4589</v>
      </c>
      <c r="B9965" s="345" t="s">
        <v>423</v>
      </c>
      <c r="C9965" s="346" t="s">
        <v>90</v>
      </c>
      <c r="D9965" s="347">
        <v>5000</v>
      </c>
      <c r="E9965" s="503">
        <v>0</v>
      </c>
      <c r="F9965" s="499"/>
      <c r="G9965" s="347">
        <v>0</v>
      </c>
    </row>
    <row r="9966" spans="1:7" hidden="1" x14ac:dyDescent="0.25">
      <c r="A9966" s="342" t="s">
        <v>324</v>
      </c>
      <c r="B9966" s="342" t="s">
        <v>401</v>
      </c>
      <c r="C9966" s="343" t="s">
        <v>104</v>
      </c>
      <c r="D9966" s="344">
        <v>17475</v>
      </c>
      <c r="E9966" s="502">
        <v>54955.48</v>
      </c>
      <c r="F9966" s="499"/>
      <c r="G9966" s="344">
        <v>314.48057224606583</v>
      </c>
    </row>
    <row r="9967" spans="1:7" hidden="1" x14ac:dyDescent="0.25">
      <c r="A9967" s="345" t="s">
        <v>4590</v>
      </c>
      <c r="B9967" s="345" t="s">
        <v>294</v>
      </c>
      <c r="C9967" s="346" t="s">
        <v>101</v>
      </c>
      <c r="D9967" s="347">
        <v>5000</v>
      </c>
      <c r="E9967" s="503">
        <v>10438.530000000001</v>
      </c>
      <c r="F9967" s="499"/>
      <c r="G9967" s="347">
        <v>208.7706</v>
      </c>
    </row>
    <row r="9968" spans="1:7" hidden="1" x14ac:dyDescent="0.25">
      <c r="A9968" s="345" t="s">
        <v>4591</v>
      </c>
      <c r="B9968" s="345" t="s">
        <v>442</v>
      </c>
      <c r="C9968" s="346" t="s">
        <v>443</v>
      </c>
      <c r="D9968" s="347">
        <v>4800</v>
      </c>
      <c r="E9968" s="503">
        <v>36949</v>
      </c>
      <c r="F9968" s="499"/>
      <c r="G9968" s="347">
        <v>769.77083333333337</v>
      </c>
    </row>
    <row r="9969" spans="1:7" hidden="1" x14ac:dyDescent="0.25">
      <c r="A9969" s="345" t="s">
        <v>4592</v>
      </c>
      <c r="B9969" s="345" t="s">
        <v>296</v>
      </c>
      <c r="C9969" s="346" t="s">
        <v>104</v>
      </c>
      <c r="D9969" s="347">
        <v>7675</v>
      </c>
      <c r="E9969" s="503">
        <v>7567.95</v>
      </c>
      <c r="F9969" s="499"/>
      <c r="G9969" s="347">
        <v>98.605211726384368</v>
      </c>
    </row>
    <row r="9970" spans="1:7" hidden="1" x14ac:dyDescent="0.25">
      <c r="A9970" s="327" t="s">
        <v>1254</v>
      </c>
      <c r="B9970" s="327" t="s">
        <v>4593</v>
      </c>
      <c r="C9970" s="328" t="s">
        <v>290</v>
      </c>
      <c r="D9970" s="329">
        <v>1052600</v>
      </c>
      <c r="E9970" s="507">
        <v>1514316.87</v>
      </c>
      <c r="F9970" s="499"/>
      <c r="G9970" s="329">
        <v>143.86441858255748</v>
      </c>
    </row>
    <row r="9971" spans="1:7" hidden="1" x14ac:dyDescent="0.25">
      <c r="A9971" s="330" t="s">
        <v>349</v>
      </c>
      <c r="B9971" s="330" t="s">
        <v>385</v>
      </c>
      <c r="C9971" s="331" t="s">
        <v>386</v>
      </c>
      <c r="D9971" s="332">
        <v>1052600</v>
      </c>
      <c r="E9971" s="504">
        <v>1514316.87</v>
      </c>
      <c r="F9971" s="499"/>
      <c r="G9971" s="332">
        <v>143.86441858255748</v>
      </c>
    </row>
    <row r="9972" spans="1:7" hidden="1" x14ac:dyDescent="0.25">
      <c r="A9972" s="333" t="s">
        <v>349</v>
      </c>
      <c r="B9972" s="333" t="s">
        <v>65</v>
      </c>
      <c r="C9972" s="334" t="s">
        <v>3270</v>
      </c>
      <c r="D9972" s="335">
        <v>1052600</v>
      </c>
      <c r="E9972" s="505">
        <v>1514316.87</v>
      </c>
      <c r="F9972" s="499"/>
      <c r="G9972" s="335">
        <v>143.86441858255748</v>
      </c>
    </row>
    <row r="9973" spans="1:7" hidden="1" x14ac:dyDescent="0.25">
      <c r="A9973" s="336" t="s">
        <v>352</v>
      </c>
      <c r="B9973" s="336" t="s">
        <v>399</v>
      </c>
      <c r="C9973" s="337" t="s">
        <v>400</v>
      </c>
      <c r="D9973" s="338">
        <v>0</v>
      </c>
      <c r="E9973" s="498">
        <v>2243.98</v>
      </c>
      <c r="F9973" s="499"/>
      <c r="G9973" s="338">
        <v>0</v>
      </c>
    </row>
    <row r="9974" spans="1:7" hidden="1" x14ac:dyDescent="0.25">
      <c r="A9974" s="339" t="s">
        <v>324</v>
      </c>
      <c r="B9974" s="339" t="s">
        <v>1163</v>
      </c>
      <c r="C9974" s="340" t="s">
        <v>26</v>
      </c>
      <c r="D9974" s="341">
        <v>0</v>
      </c>
      <c r="E9974" s="506">
        <v>2243.98</v>
      </c>
      <c r="F9974" s="499"/>
      <c r="G9974" s="341">
        <v>0</v>
      </c>
    </row>
    <row r="9975" spans="1:7" hidden="1" x14ac:dyDescent="0.25">
      <c r="A9975" s="342" t="s">
        <v>324</v>
      </c>
      <c r="B9975" s="342" t="s">
        <v>1164</v>
      </c>
      <c r="C9975" s="343" t="s">
        <v>1165</v>
      </c>
      <c r="D9975" s="344">
        <v>0</v>
      </c>
      <c r="E9975" s="502">
        <v>2243.98</v>
      </c>
      <c r="F9975" s="499"/>
      <c r="G9975" s="344">
        <v>0</v>
      </c>
    </row>
    <row r="9976" spans="1:7" hidden="1" x14ac:dyDescent="0.25">
      <c r="A9976" s="342" t="s">
        <v>324</v>
      </c>
      <c r="B9976" s="342" t="s">
        <v>2988</v>
      </c>
      <c r="C9976" s="343" t="s">
        <v>178</v>
      </c>
      <c r="D9976" s="344">
        <v>0</v>
      </c>
      <c r="E9976" s="502">
        <v>2243.98</v>
      </c>
      <c r="F9976" s="499"/>
      <c r="G9976" s="344">
        <v>0</v>
      </c>
    </row>
    <row r="9977" spans="1:7" hidden="1" x14ac:dyDescent="0.25">
      <c r="A9977" s="345" t="s">
        <v>4594</v>
      </c>
      <c r="B9977" s="345" t="s">
        <v>309</v>
      </c>
      <c r="C9977" s="346" t="s">
        <v>2990</v>
      </c>
      <c r="D9977" s="347">
        <v>0</v>
      </c>
      <c r="E9977" s="503">
        <v>2243.98</v>
      </c>
      <c r="F9977" s="499"/>
      <c r="G9977" s="347">
        <v>0</v>
      </c>
    </row>
    <row r="9978" spans="1:7" hidden="1" x14ac:dyDescent="0.25">
      <c r="A9978" s="336" t="s">
        <v>352</v>
      </c>
      <c r="B9978" s="336" t="s">
        <v>611</v>
      </c>
      <c r="C9978" s="337" t="s">
        <v>612</v>
      </c>
      <c r="D9978" s="338">
        <v>0</v>
      </c>
      <c r="E9978" s="498">
        <v>482234.29</v>
      </c>
      <c r="F9978" s="499"/>
      <c r="G9978" s="338">
        <v>0</v>
      </c>
    </row>
    <row r="9979" spans="1:7" hidden="1" x14ac:dyDescent="0.25">
      <c r="A9979" s="339" t="s">
        <v>324</v>
      </c>
      <c r="B9979" s="339" t="s">
        <v>354</v>
      </c>
      <c r="C9979" s="340" t="s">
        <v>24</v>
      </c>
      <c r="D9979" s="341">
        <v>0</v>
      </c>
      <c r="E9979" s="506">
        <v>261968.83</v>
      </c>
      <c r="F9979" s="499"/>
      <c r="G9979" s="341">
        <v>0</v>
      </c>
    </row>
    <row r="9980" spans="1:7" hidden="1" x14ac:dyDescent="0.25">
      <c r="A9980" s="342" t="s">
        <v>324</v>
      </c>
      <c r="B9980" s="342" t="s">
        <v>562</v>
      </c>
      <c r="C9980" s="343" t="s">
        <v>563</v>
      </c>
      <c r="D9980" s="344">
        <v>0</v>
      </c>
      <c r="E9980" s="502">
        <v>261968.83</v>
      </c>
      <c r="F9980" s="499"/>
      <c r="G9980" s="344">
        <v>0</v>
      </c>
    </row>
    <row r="9981" spans="1:7" hidden="1" x14ac:dyDescent="0.25">
      <c r="A9981" s="342" t="s">
        <v>324</v>
      </c>
      <c r="B9981" s="342" t="s">
        <v>564</v>
      </c>
      <c r="C9981" s="343" t="s">
        <v>565</v>
      </c>
      <c r="D9981" s="344">
        <v>0</v>
      </c>
      <c r="E9981" s="502">
        <v>261968.83</v>
      </c>
      <c r="F9981" s="499"/>
      <c r="G9981" s="344">
        <v>0</v>
      </c>
    </row>
    <row r="9982" spans="1:7" hidden="1" x14ac:dyDescent="0.25">
      <c r="A9982" s="345" t="s">
        <v>4595</v>
      </c>
      <c r="B9982" s="345" t="s">
        <v>567</v>
      </c>
      <c r="C9982" s="346" t="s">
        <v>246</v>
      </c>
      <c r="D9982" s="347">
        <v>0</v>
      </c>
      <c r="E9982" s="503">
        <v>261968.83</v>
      </c>
      <c r="F9982" s="499"/>
      <c r="G9982" s="347">
        <v>0</v>
      </c>
    </row>
    <row r="9983" spans="1:7" hidden="1" x14ac:dyDescent="0.25">
      <c r="A9983" s="339" t="s">
        <v>324</v>
      </c>
      <c r="B9983" s="339" t="s">
        <v>1163</v>
      </c>
      <c r="C9983" s="340" t="s">
        <v>26</v>
      </c>
      <c r="D9983" s="341">
        <v>0</v>
      </c>
      <c r="E9983" s="506">
        <v>220265.46</v>
      </c>
      <c r="F9983" s="499"/>
      <c r="G9983" s="341">
        <v>0</v>
      </c>
    </row>
    <row r="9984" spans="1:7" hidden="1" x14ac:dyDescent="0.25">
      <c r="A9984" s="342" t="s">
        <v>324</v>
      </c>
      <c r="B9984" s="342" t="s">
        <v>1164</v>
      </c>
      <c r="C9984" s="343" t="s">
        <v>1165</v>
      </c>
      <c r="D9984" s="344">
        <v>0</v>
      </c>
      <c r="E9984" s="502">
        <v>220265.46</v>
      </c>
      <c r="F9984" s="499"/>
      <c r="G9984" s="344">
        <v>0</v>
      </c>
    </row>
    <row r="9985" spans="1:7" hidden="1" x14ac:dyDescent="0.25">
      <c r="A9985" s="342" t="s">
        <v>324</v>
      </c>
      <c r="B9985" s="342" t="s">
        <v>2988</v>
      </c>
      <c r="C9985" s="343" t="s">
        <v>178</v>
      </c>
      <c r="D9985" s="344">
        <v>0</v>
      </c>
      <c r="E9985" s="502">
        <v>220265.46</v>
      </c>
      <c r="F9985" s="499"/>
      <c r="G9985" s="344">
        <v>0</v>
      </c>
    </row>
    <row r="9986" spans="1:7" hidden="1" x14ac:dyDescent="0.25">
      <c r="A9986" s="345" t="s">
        <v>4596</v>
      </c>
      <c r="B9986" s="345" t="s">
        <v>309</v>
      </c>
      <c r="C9986" s="346" t="s">
        <v>2990</v>
      </c>
      <c r="D9986" s="347">
        <v>0</v>
      </c>
      <c r="E9986" s="503">
        <v>220265.46</v>
      </c>
      <c r="F9986" s="499"/>
      <c r="G9986" s="347">
        <v>0</v>
      </c>
    </row>
    <row r="9987" spans="1:7" hidden="1" x14ac:dyDescent="0.25">
      <c r="A9987" s="336" t="s">
        <v>352</v>
      </c>
      <c r="B9987" s="336" t="s">
        <v>676</v>
      </c>
      <c r="C9987" s="337" t="s">
        <v>677</v>
      </c>
      <c r="D9987" s="338">
        <v>152800</v>
      </c>
      <c r="E9987" s="498">
        <v>145899.01</v>
      </c>
      <c r="F9987" s="499"/>
      <c r="G9987" s="338">
        <v>95.483645287958112</v>
      </c>
    </row>
    <row r="9988" spans="1:7" hidden="1" x14ac:dyDescent="0.25">
      <c r="A9988" s="339" t="s">
        <v>324</v>
      </c>
      <c r="B9988" s="339" t="s">
        <v>354</v>
      </c>
      <c r="C9988" s="340" t="s">
        <v>24</v>
      </c>
      <c r="D9988" s="341">
        <v>70300</v>
      </c>
      <c r="E9988" s="506">
        <v>105763.57</v>
      </c>
      <c r="F9988" s="499"/>
      <c r="G9988" s="341">
        <v>150.44604551920341</v>
      </c>
    </row>
    <row r="9989" spans="1:7" hidden="1" x14ac:dyDescent="0.25">
      <c r="A9989" s="342" t="s">
        <v>324</v>
      </c>
      <c r="B9989" s="342" t="s">
        <v>562</v>
      </c>
      <c r="C9989" s="343" t="s">
        <v>563</v>
      </c>
      <c r="D9989" s="344">
        <v>70300</v>
      </c>
      <c r="E9989" s="502">
        <v>105763.57</v>
      </c>
      <c r="F9989" s="499"/>
      <c r="G9989" s="344">
        <v>150.44604551920341</v>
      </c>
    </row>
    <row r="9990" spans="1:7" hidden="1" x14ac:dyDescent="0.25">
      <c r="A9990" s="342" t="s">
        <v>324</v>
      </c>
      <c r="B9990" s="342" t="s">
        <v>564</v>
      </c>
      <c r="C9990" s="343" t="s">
        <v>565</v>
      </c>
      <c r="D9990" s="344">
        <v>70300</v>
      </c>
      <c r="E9990" s="502">
        <v>105763.57</v>
      </c>
      <c r="F9990" s="499"/>
      <c r="G9990" s="344">
        <v>150.44604551920341</v>
      </c>
    </row>
    <row r="9991" spans="1:7" hidden="1" x14ac:dyDescent="0.25">
      <c r="A9991" s="345" t="s">
        <v>4597</v>
      </c>
      <c r="B9991" s="345" t="s">
        <v>567</v>
      </c>
      <c r="C9991" s="346" t="s">
        <v>246</v>
      </c>
      <c r="D9991" s="347">
        <v>70300</v>
      </c>
      <c r="E9991" s="503">
        <v>105763.57</v>
      </c>
      <c r="F9991" s="499"/>
      <c r="G9991" s="347">
        <v>150.44604551920341</v>
      </c>
    </row>
    <row r="9992" spans="1:7" hidden="1" x14ac:dyDescent="0.25">
      <c r="A9992" s="339" t="s">
        <v>324</v>
      </c>
      <c r="B9992" s="339" t="s">
        <v>1163</v>
      </c>
      <c r="C9992" s="340" t="s">
        <v>26</v>
      </c>
      <c r="D9992" s="341">
        <v>82500</v>
      </c>
      <c r="E9992" s="506">
        <v>40135.440000000002</v>
      </c>
      <c r="F9992" s="499"/>
      <c r="G9992" s="341">
        <v>48.649018181818185</v>
      </c>
    </row>
    <row r="9993" spans="1:7" hidden="1" x14ac:dyDescent="0.25">
      <c r="A9993" s="342" t="s">
        <v>324</v>
      </c>
      <c r="B9993" s="342" t="s">
        <v>1164</v>
      </c>
      <c r="C9993" s="343" t="s">
        <v>1165</v>
      </c>
      <c r="D9993" s="344">
        <v>82500</v>
      </c>
      <c r="E9993" s="502">
        <v>40135.440000000002</v>
      </c>
      <c r="F9993" s="499"/>
      <c r="G9993" s="344">
        <v>48.649018181818185</v>
      </c>
    </row>
    <row r="9994" spans="1:7" hidden="1" x14ac:dyDescent="0.25">
      <c r="A9994" s="342" t="s">
        <v>324</v>
      </c>
      <c r="B9994" s="342" t="s">
        <v>2988</v>
      </c>
      <c r="C9994" s="343" t="s">
        <v>178</v>
      </c>
      <c r="D9994" s="344">
        <v>82500</v>
      </c>
      <c r="E9994" s="502">
        <v>40135.440000000002</v>
      </c>
      <c r="F9994" s="499"/>
      <c r="G9994" s="344">
        <v>48.649018181818185</v>
      </c>
    </row>
    <row r="9995" spans="1:7" hidden="1" x14ac:dyDescent="0.25">
      <c r="A9995" s="345" t="s">
        <v>4598</v>
      </c>
      <c r="B9995" s="345" t="s">
        <v>309</v>
      </c>
      <c r="C9995" s="346" t="s">
        <v>2990</v>
      </c>
      <c r="D9995" s="347">
        <v>82500</v>
      </c>
      <c r="E9995" s="503">
        <v>40135.440000000002</v>
      </c>
      <c r="F9995" s="499"/>
      <c r="G9995" s="347">
        <v>48.649018181818185</v>
      </c>
    </row>
    <row r="9996" spans="1:7" hidden="1" x14ac:dyDescent="0.25">
      <c r="A9996" s="336" t="s">
        <v>352</v>
      </c>
      <c r="B9996" s="336" t="s">
        <v>795</v>
      </c>
      <c r="C9996" s="337" t="s">
        <v>796</v>
      </c>
      <c r="D9996" s="338">
        <v>310000</v>
      </c>
      <c r="E9996" s="498">
        <v>249421.77</v>
      </c>
      <c r="F9996" s="499"/>
      <c r="G9996" s="338">
        <v>80.458635483870964</v>
      </c>
    </row>
    <row r="9997" spans="1:7" hidden="1" x14ac:dyDescent="0.25">
      <c r="A9997" s="339" t="s">
        <v>324</v>
      </c>
      <c r="B9997" s="339" t="s">
        <v>354</v>
      </c>
      <c r="C9997" s="340" t="s">
        <v>24</v>
      </c>
      <c r="D9997" s="341">
        <v>60000</v>
      </c>
      <c r="E9997" s="506">
        <v>129730</v>
      </c>
      <c r="F9997" s="499"/>
      <c r="G9997" s="341">
        <v>216.21666666666667</v>
      </c>
    </row>
    <row r="9998" spans="1:7" hidden="1" x14ac:dyDescent="0.25">
      <c r="A9998" s="342" t="s">
        <v>324</v>
      </c>
      <c r="B9998" s="342" t="s">
        <v>366</v>
      </c>
      <c r="C9998" s="343" t="s">
        <v>38</v>
      </c>
      <c r="D9998" s="344">
        <v>0</v>
      </c>
      <c r="E9998" s="502">
        <v>5000</v>
      </c>
      <c r="F9998" s="499"/>
      <c r="G9998" s="344">
        <v>0</v>
      </c>
    </row>
    <row r="9999" spans="1:7" hidden="1" x14ac:dyDescent="0.25">
      <c r="A9999" s="342" t="s">
        <v>324</v>
      </c>
      <c r="B9999" s="342" t="s">
        <v>419</v>
      </c>
      <c r="C9999" s="343" t="s">
        <v>108</v>
      </c>
      <c r="D9999" s="344">
        <v>0</v>
      </c>
      <c r="E9999" s="502">
        <v>5000</v>
      </c>
      <c r="F9999" s="499"/>
      <c r="G9999" s="344">
        <v>0</v>
      </c>
    </row>
    <row r="10000" spans="1:7" hidden="1" x14ac:dyDescent="0.25">
      <c r="A10000" s="345" t="s">
        <v>4599</v>
      </c>
      <c r="B10000" s="345" t="s">
        <v>316</v>
      </c>
      <c r="C10000" s="346" t="s">
        <v>421</v>
      </c>
      <c r="D10000" s="347">
        <v>0</v>
      </c>
      <c r="E10000" s="503">
        <v>5000</v>
      </c>
      <c r="F10000" s="499"/>
      <c r="G10000" s="347">
        <v>0</v>
      </c>
    </row>
    <row r="10001" spans="1:7" hidden="1" x14ac:dyDescent="0.25">
      <c r="A10001" s="342" t="s">
        <v>324</v>
      </c>
      <c r="B10001" s="342" t="s">
        <v>562</v>
      </c>
      <c r="C10001" s="343" t="s">
        <v>563</v>
      </c>
      <c r="D10001" s="344">
        <v>60000</v>
      </c>
      <c r="E10001" s="502">
        <v>124730</v>
      </c>
      <c r="F10001" s="499"/>
      <c r="G10001" s="344">
        <v>207.88333333333333</v>
      </c>
    </row>
    <row r="10002" spans="1:7" hidden="1" x14ac:dyDescent="0.25">
      <c r="A10002" s="342" t="s">
        <v>324</v>
      </c>
      <c r="B10002" s="342" t="s">
        <v>564</v>
      </c>
      <c r="C10002" s="343" t="s">
        <v>565</v>
      </c>
      <c r="D10002" s="344">
        <v>60000</v>
      </c>
      <c r="E10002" s="502">
        <v>124730</v>
      </c>
      <c r="F10002" s="499"/>
      <c r="G10002" s="344">
        <v>207.88333333333333</v>
      </c>
    </row>
    <row r="10003" spans="1:7" hidden="1" x14ac:dyDescent="0.25">
      <c r="A10003" s="345" t="s">
        <v>4600</v>
      </c>
      <c r="B10003" s="345" t="s">
        <v>1641</v>
      </c>
      <c r="C10003" s="346" t="s">
        <v>2761</v>
      </c>
      <c r="D10003" s="347">
        <v>60000</v>
      </c>
      <c r="E10003" s="503">
        <v>49345</v>
      </c>
      <c r="F10003" s="499"/>
      <c r="G10003" s="347">
        <v>82.24166666666666</v>
      </c>
    </row>
    <row r="10004" spans="1:7" hidden="1" x14ac:dyDescent="0.25">
      <c r="A10004" s="345" t="s">
        <v>4601</v>
      </c>
      <c r="B10004" s="345" t="s">
        <v>567</v>
      </c>
      <c r="C10004" s="346" t="s">
        <v>246</v>
      </c>
      <c r="D10004" s="347">
        <v>0</v>
      </c>
      <c r="E10004" s="503">
        <v>75385</v>
      </c>
      <c r="F10004" s="499"/>
      <c r="G10004" s="347">
        <v>0</v>
      </c>
    </row>
    <row r="10005" spans="1:7" hidden="1" x14ac:dyDescent="0.25">
      <c r="A10005" s="339" t="s">
        <v>324</v>
      </c>
      <c r="B10005" s="339" t="s">
        <v>1163</v>
      </c>
      <c r="C10005" s="340" t="s">
        <v>26</v>
      </c>
      <c r="D10005" s="341">
        <v>250000</v>
      </c>
      <c r="E10005" s="506">
        <v>119691.77</v>
      </c>
      <c r="F10005" s="499"/>
      <c r="G10005" s="341">
        <v>47.876708000000001</v>
      </c>
    </row>
    <row r="10006" spans="1:7" hidden="1" x14ac:dyDescent="0.25">
      <c r="A10006" s="342" t="s">
        <v>324</v>
      </c>
      <c r="B10006" s="342" t="s">
        <v>1164</v>
      </c>
      <c r="C10006" s="343" t="s">
        <v>1165</v>
      </c>
      <c r="D10006" s="344">
        <v>250000</v>
      </c>
      <c r="E10006" s="502">
        <v>119691.77</v>
      </c>
      <c r="F10006" s="499"/>
      <c r="G10006" s="344">
        <v>47.876708000000001</v>
      </c>
    </row>
    <row r="10007" spans="1:7" hidden="1" x14ac:dyDescent="0.25">
      <c r="A10007" s="342" t="s">
        <v>324</v>
      </c>
      <c r="B10007" s="342" t="s">
        <v>2988</v>
      </c>
      <c r="C10007" s="343" t="s">
        <v>178</v>
      </c>
      <c r="D10007" s="344">
        <v>250000</v>
      </c>
      <c r="E10007" s="502">
        <v>119691.77</v>
      </c>
      <c r="F10007" s="499"/>
      <c r="G10007" s="344">
        <v>47.876708000000001</v>
      </c>
    </row>
    <row r="10008" spans="1:7" hidden="1" x14ac:dyDescent="0.25">
      <c r="A10008" s="345" t="s">
        <v>4602</v>
      </c>
      <c r="B10008" s="345" t="s">
        <v>309</v>
      </c>
      <c r="C10008" s="346" t="s">
        <v>2990</v>
      </c>
      <c r="D10008" s="347">
        <v>250000</v>
      </c>
      <c r="E10008" s="503">
        <v>119691.77</v>
      </c>
      <c r="F10008" s="499"/>
      <c r="G10008" s="347">
        <v>47.876708000000001</v>
      </c>
    </row>
    <row r="10009" spans="1:7" hidden="1" x14ac:dyDescent="0.25">
      <c r="A10009" s="336" t="s">
        <v>352</v>
      </c>
      <c r="B10009" s="336" t="s">
        <v>899</v>
      </c>
      <c r="C10009" s="337" t="s">
        <v>900</v>
      </c>
      <c r="D10009" s="338">
        <v>309000</v>
      </c>
      <c r="E10009" s="498">
        <v>300510.24</v>
      </c>
      <c r="F10009" s="499"/>
      <c r="G10009" s="338">
        <v>97.252504854368937</v>
      </c>
    </row>
    <row r="10010" spans="1:7" hidden="1" x14ac:dyDescent="0.25">
      <c r="A10010" s="339" t="s">
        <v>324</v>
      </c>
      <c r="B10010" s="339" t="s">
        <v>354</v>
      </c>
      <c r="C10010" s="340" t="s">
        <v>24</v>
      </c>
      <c r="D10010" s="341">
        <v>224000</v>
      </c>
      <c r="E10010" s="506">
        <v>249652.24</v>
      </c>
      <c r="F10010" s="499"/>
      <c r="G10010" s="341">
        <v>111.45189285714285</v>
      </c>
    </row>
    <row r="10011" spans="1:7" hidden="1" x14ac:dyDescent="0.25">
      <c r="A10011" s="342" t="s">
        <v>324</v>
      </c>
      <c r="B10011" s="342" t="s">
        <v>562</v>
      </c>
      <c r="C10011" s="343" t="s">
        <v>563</v>
      </c>
      <c r="D10011" s="344">
        <v>224000</v>
      </c>
      <c r="E10011" s="502">
        <v>249652.24</v>
      </c>
      <c r="F10011" s="499"/>
      <c r="G10011" s="344">
        <v>111.45189285714285</v>
      </c>
    </row>
    <row r="10012" spans="1:7" hidden="1" x14ac:dyDescent="0.25">
      <c r="A10012" s="342" t="s">
        <v>324</v>
      </c>
      <c r="B10012" s="342" t="s">
        <v>564</v>
      </c>
      <c r="C10012" s="343" t="s">
        <v>565</v>
      </c>
      <c r="D10012" s="344">
        <v>224000</v>
      </c>
      <c r="E10012" s="502">
        <v>249652.24</v>
      </c>
      <c r="F10012" s="499"/>
      <c r="G10012" s="344">
        <v>111.45189285714285</v>
      </c>
    </row>
    <row r="10013" spans="1:7" hidden="1" x14ac:dyDescent="0.25">
      <c r="A10013" s="345" t="s">
        <v>4603</v>
      </c>
      <c r="B10013" s="345" t="s">
        <v>567</v>
      </c>
      <c r="C10013" s="346" t="s">
        <v>246</v>
      </c>
      <c r="D10013" s="347">
        <v>224000</v>
      </c>
      <c r="E10013" s="503">
        <v>249652.24</v>
      </c>
      <c r="F10013" s="499"/>
      <c r="G10013" s="347">
        <v>111.45189285714285</v>
      </c>
    </row>
    <row r="10014" spans="1:7" hidden="1" x14ac:dyDescent="0.25">
      <c r="A10014" s="339" t="s">
        <v>324</v>
      </c>
      <c r="B10014" s="339" t="s">
        <v>1163</v>
      </c>
      <c r="C10014" s="340" t="s">
        <v>26</v>
      </c>
      <c r="D10014" s="341">
        <v>85000</v>
      </c>
      <c r="E10014" s="506">
        <v>50858</v>
      </c>
      <c r="F10014" s="499"/>
      <c r="G10014" s="341">
        <v>59.832941176470591</v>
      </c>
    </row>
    <row r="10015" spans="1:7" hidden="1" x14ac:dyDescent="0.25">
      <c r="A10015" s="342" t="s">
        <v>324</v>
      </c>
      <c r="B10015" s="342" t="s">
        <v>1164</v>
      </c>
      <c r="C10015" s="343" t="s">
        <v>1165</v>
      </c>
      <c r="D10015" s="344">
        <v>85000</v>
      </c>
      <c r="E10015" s="502">
        <v>50858</v>
      </c>
      <c r="F10015" s="499"/>
      <c r="G10015" s="344">
        <v>59.832941176470591</v>
      </c>
    </row>
    <row r="10016" spans="1:7" hidden="1" x14ac:dyDescent="0.25">
      <c r="A10016" s="342" t="s">
        <v>324</v>
      </c>
      <c r="B10016" s="342" t="s">
        <v>2988</v>
      </c>
      <c r="C10016" s="343" t="s">
        <v>178</v>
      </c>
      <c r="D10016" s="344">
        <v>85000</v>
      </c>
      <c r="E10016" s="502">
        <v>50858</v>
      </c>
      <c r="F10016" s="499"/>
      <c r="G10016" s="344">
        <v>59.832941176470591</v>
      </c>
    </row>
    <row r="10017" spans="1:7" hidden="1" x14ac:dyDescent="0.25">
      <c r="A10017" s="345" t="s">
        <v>4604</v>
      </c>
      <c r="B10017" s="345" t="s">
        <v>309</v>
      </c>
      <c r="C10017" s="346" t="s">
        <v>2990</v>
      </c>
      <c r="D10017" s="347">
        <v>85000</v>
      </c>
      <c r="E10017" s="503">
        <v>50858</v>
      </c>
      <c r="F10017" s="499"/>
      <c r="G10017" s="347">
        <v>59.832941176470591</v>
      </c>
    </row>
    <row r="10018" spans="1:7" hidden="1" x14ac:dyDescent="0.25">
      <c r="A10018" s="336" t="s">
        <v>352</v>
      </c>
      <c r="B10018" s="336" t="s">
        <v>950</v>
      </c>
      <c r="C10018" s="337" t="s">
        <v>951</v>
      </c>
      <c r="D10018" s="338">
        <v>80800</v>
      </c>
      <c r="E10018" s="498">
        <v>82667.41</v>
      </c>
      <c r="F10018" s="499"/>
      <c r="G10018" s="338">
        <v>102.31115099009901</v>
      </c>
    </row>
    <row r="10019" spans="1:7" hidden="1" x14ac:dyDescent="0.25">
      <c r="A10019" s="339" t="s">
        <v>324</v>
      </c>
      <c r="B10019" s="339" t="s">
        <v>354</v>
      </c>
      <c r="C10019" s="340" t="s">
        <v>24</v>
      </c>
      <c r="D10019" s="341">
        <v>59300</v>
      </c>
      <c r="E10019" s="506">
        <v>69336.27</v>
      </c>
      <c r="F10019" s="499"/>
      <c r="G10019" s="341">
        <v>116.92456998313659</v>
      </c>
    </row>
    <row r="10020" spans="1:7" hidden="1" x14ac:dyDescent="0.25">
      <c r="A10020" s="342" t="s">
        <v>324</v>
      </c>
      <c r="B10020" s="342" t="s">
        <v>562</v>
      </c>
      <c r="C10020" s="343" t="s">
        <v>563</v>
      </c>
      <c r="D10020" s="344">
        <v>59300</v>
      </c>
      <c r="E10020" s="502">
        <v>69336.27</v>
      </c>
      <c r="F10020" s="499"/>
      <c r="G10020" s="344">
        <v>116.92456998313659</v>
      </c>
    </row>
    <row r="10021" spans="1:7" hidden="1" x14ac:dyDescent="0.25">
      <c r="A10021" s="342" t="s">
        <v>324</v>
      </c>
      <c r="B10021" s="342" t="s">
        <v>564</v>
      </c>
      <c r="C10021" s="343" t="s">
        <v>565</v>
      </c>
      <c r="D10021" s="344">
        <v>59300</v>
      </c>
      <c r="E10021" s="502">
        <v>69336.27</v>
      </c>
      <c r="F10021" s="499"/>
      <c r="G10021" s="344">
        <v>116.92456998313659</v>
      </c>
    </row>
    <row r="10022" spans="1:7" hidden="1" x14ac:dyDescent="0.25">
      <c r="A10022" s="345" t="s">
        <v>4605</v>
      </c>
      <c r="B10022" s="345" t="s">
        <v>567</v>
      </c>
      <c r="C10022" s="346" t="s">
        <v>246</v>
      </c>
      <c r="D10022" s="347">
        <v>59300</v>
      </c>
      <c r="E10022" s="503">
        <v>69336.27</v>
      </c>
      <c r="F10022" s="499"/>
      <c r="G10022" s="347">
        <v>116.92456998313659</v>
      </c>
    </row>
    <row r="10023" spans="1:7" hidden="1" x14ac:dyDescent="0.25">
      <c r="A10023" s="339" t="s">
        <v>324</v>
      </c>
      <c r="B10023" s="339" t="s">
        <v>1163</v>
      </c>
      <c r="C10023" s="340" t="s">
        <v>26</v>
      </c>
      <c r="D10023" s="341">
        <v>21500</v>
      </c>
      <c r="E10023" s="506">
        <v>13331.14</v>
      </c>
      <c r="F10023" s="499"/>
      <c r="G10023" s="341">
        <v>62.005302325581397</v>
      </c>
    </row>
    <row r="10024" spans="1:7" hidden="1" x14ac:dyDescent="0.25">
      <c r="A10024" s="342" t="s">
        <v>324</v>
      </c>
      <c r="B10024" s="342" t="s">
        <v>1164</v>
      </c>
      <c r="C10024" s="343" t="s">
        <v>1165</v>
      </c>
      <c r="D10024" s="344">
        <v>21500</v>
      </c>
      <c r="E10024" s="502">
        <v>13331.14</v>
      </c>
      <c r="F10024" s="499"/>
      <c r="G10024" s="344">
        <v>62.005302325581397</v>
      </c>
    </row>
    <row r="10025" spans="1:7" hidden="1" x14ac:dyDescent="0.25">
      <c r="A10025" s="342" t="s">
        <v>324</v>
      </c>
      <c r="B10025" s="342" t="s">
        <v>2988</v>
      </c>
      <c r="C10025" s="343" t="s">
        <v>178</v>
      </c>
      <c r="D10025" s="344">
        <v>21500</v>
      </c>
      <c r="E10025" s="502">
        <v>13331.14</v>
      </c>
      <c r="F10025" s="499"/>
      <c r="G10025" s="344">
        <v>62.005302325581397</v>
      </c>
    </row>
    <row r="10026" spans="1:7" hidden="1" x14ac:dyDescent="0.25">
      <c r="A10026" s="345" t="s">
        <v>4606</v>
      </c>
      <c r="B10026" s="345" t="s">
        <v>309</v>
      </c>
      <c r="C10026" s="346" t="s">
        <v>2990</v>
      </c>
      <c r="D10026" s="347">
        <v>21500</v>
      </c>
      <c r="E10026" s="503">
        <v>13331.14</v>
      </c>
      <c r="F10026" s="499"/>
      <c r="G10026" s="347">
        <v>62.005302325581397</v>
      </c>
    </row>
    <row r="10027" spans="1:7" hidden="1" x14ac:dyDescent="0.25">
      <c r="A10027" s="336" t="s">
        <v>352</v>
      </c>
      <c r="B10027" s="336" t="s">
        <v>1016</v>
      </c>
      <c r="C10027" s="337" t="s">
        <v>1017</v>
      </c>
      <c r="D10027" s="338">
        <v>200000</v>
      </c>
      <c r="E10027" s="498">
        <v>251340.17</v>
      </c>
      <c r="F10027" s="499"/>
      <c r="G10027" s="338">
        <v>125.670085</v>
      </c>
    </row>
    <row r="10028" spans="1:7" hidden="1" x14ac:dyDescent="0.25">
      <c r="A10028" s="339" t="s">
        <v>324</v>
      </c>
      <c r="B10028" s="339" t="s">
        <v>354</v>
      </c>
      <c r="C10028" s="340" t="s">
        <v>24</v>
      </c>
      <c r="D10028" s="341">
        <v>73600</v>
      </c>
      <c r="E10028" s="506">
        <v>247340.17</v>
      </c>
      <c r="F10028" s="499"/>
      <c r="G10028" s="341">
        <v>336.06001358695653</v>
      </c>
    </row>
    <row r="10029" spans="1:7" hidden="1" x14ac:dyDescent="0.25">
      <c r="A10029" s="342" t="s">
        <v>324</v>
      </c>
      <c r="B10029" s="342" t="s">
        <v>562</v>
      </c>
      <c r="C10029" s="343" t="s">
        <v>563</v>
      </c>
      <c r="D10029" s="344">
        <v>73600</v>
      </c>
      <c r="E10029" s="502">
        <v>247340.17</v>
      </c>
      <c r="F10029" s="499"/>
      <c r="G10029" s="344">
        <v>336.06001358695653</v>
      </c>
    </row>
    <row r="10030" spans="1:7" hidden="1" x14ac:dyDescent="0.25">
      <c r="A10030" s="342" t="s">
        <v>324</v>
      </c>
      <c r="B10030" s="342" t="s">
        <v>564</v>
      </c>
      <c r="C10030" s="343" t="s">
        <v>565</v>
      </c>
      <c r="D10030" s="344">
        <v>73600</v>
      </c>
      <c r="E10030" s="502">
        <v>247340.17</v>
      </c>
      <c r="F10030" s="499"/>
      <c r="G10030" s="344">
        <v>336.06001358695653</v>
      </c>
    </row>
    <row r="10031" spans="1:7" hidden="1" x14ac:dyDescent="0.25">
      <c r="A10031" s="345" t="s">
        <v>4607</v>
      </c>
      <c r="B10031" s="345" t="s">
        <v>567</v>
      </c>
      <c r="C10031" s="346" t="s">
        <v>246</v>
      </c>
      <c r="D10031" s="347">
        <v>73600</v>
      </c>
      <c r="E10031" s="503">
        <v>247340.17</v>
      </c>
      <c r="F10031" s="499"/>
      <c r="G10031" s="347">
        <v>336.06001358695653</v>
      </c>
    </row>
    <row r="10032" spans="1:7" hidden="1" x14ac:dyDescent="0.25">
      <c r="A10032" s="339" t="s">
        <v>324</v>
      </c>
      <c r="B10032" s="339" t="s">
        <v>1163</v>
      </c>
      <c r="C10032" s="340" t="s">
        <v>26</v>
      </c>
      <c r="D10032" s="341">
        <v>126400</v>
      </c>
      <c r="E10032" s="506">
        <v>4000</v>
      </c>
      <c r="F10032" s="499"/>
      <c r="G10032" s="341">
        <v>3.1645569620253164</v>
      </c>
    </row>
    <row r="10033" spans="1:7" hidden="1" x14ac:dyDescent="0.25">
      <c r="A10033" s="342" t="s">
        <v>324</v>
      </c>
      <c r="B10033" s="342" t="s">
        <v>1164</v>
      </c>
      <c r="C10033" s="343" t="s">
        <v>1165</v>
      </c>
      <c r="D10033" s="344">
        <v>126400</v>
      </c>
      <c r="E10033" s="502">
        <v>4000</v>
      </c>
      <c r="F10033" s="499"/>
      <c r="G10033" s="344">
        <v>3.1645569620253164</v>
      </c>
    </row>
    <row r="10034" spans="1:7" hidden="1" x14ac:dyDescent="0.25">
      <c r="A10034" s="342" t="s">
        <v>324</v>
      </c>
      <c r="B10034" s="342" t="s">
        <v>2988</v>
      </c>
      <c r="C10034" s="343" t="s">
        <v>178</v>
      </c>
      <c r="D10034" s="344">
        <v>126400</v>
      </c>
      <c r="E10034" s="502">
        <v>4000</v>
      </c>
      <c r="F10034" s="499"/>
      <c r="G10034" s="344">
        <v>3.1645569620253164</v>
      </c>
    </row>
    <row r="10035" spans="1:7" hidden="1" x14ac:dyDescent="0.25">
      <c r="A10035" s="345" t="s">
        <v>4608</v>
      </c>
      <c r="B10035" s="345" t="s">
        <v>309</v>
      </c>
      <c r="C10035" s="346" t="s">
        <v>2990</v>
      </c>
      <c r="D10035" s="347">
        <v>126400</v>
      </c>
      <c r="E10035" s="503">
        <v>4000</v>
      </c>
      <c r="F10035" s="499"/>
      <c r="G10035" s="347">
        <v>3.1645569620253164</v>
      </c>
    </row>
    <row r="10036" spans="1:7" hidden="1" x14ac:dyDescent="0.25">
      <c r="A10036" s="327" t="s">
        <v>1254</v>
      </c>
      <c r="B10036" s="327" t="s">
        <v>4609</v>
      </c>
      <c r="C10036" s="328" t="s">
        <v>130</v>
      </c>
      <c r="D10036" s="329">
        <v>70000</v>
      </c>
      <c r="E10036" s="507">
        <v>193117.6</v>
      </c>
      <c r="F10036" s="499"/>
      <c r="G10036" s="329">
        <v>275.88228571428573</v>
      </c>
    </row>
    <row r="10037" spans="1:7" hidden="1" x14ac:dyDescent="0.25">
      <c r="A10037" s="330" t="s">
        <v>349</v>
      </c>
      <c r="B10037" s="330" t="s">
        <v>385</v>
      </c>
      <c r="C10037" s="331" t="s">
        <v>386</v>
      </c>
      <c r="D10037" s="332">
        <v>70000</v>
      </c>
      <c r="E10037" s="504">
        <v>193117.6</v>
      </c>
      <c r="F10037" s="499"/>
      <c r="G10037" s="332">
        <v>275.88228571428573</v>
      </c>
    </row>
    <row r="10038" spans="1:7" hidden="1" x14ac:dyDescent="0.25">
      <c r="A10038" s="333" t="s">
        <v>349</v>
      </c>
      <c r="B10038" s="333" t="s">
        <v>4610</v>
      </c>
      <c r="C10038" s="334" t="s">
        <v>4611</v>
      </c>
      <c r="D10038" s="335">
        <v>70000</v>
      </c>
      <c r="E10038" s="505">
        <v>193117.6</v>
      </c>
      <c r="F10038" s="499"/>
      <c r="G10038" s="335">
        <v>275.88228571428573</v>
      </c>
    </row>
    <row r="10039" spans="1:7" hidden="1" x14ac:dyDescent="0.25">
      <c r="A10039" s="336" t="s">
        <v>352</v>
      </c>
      <c r="B10039" s="336" t="s">
        <v>754</v>
      </c>
      <c r="C10039" s="337" t="s">
        <v>755</v>
      </c>
      <c r="D10039" s="338">
        <v>70000</v>
      </c>
      <c r="E10039" s="498">
        <v>123649.1</v>
      </c>
      <c r="F10039" s="499"/>
      <c r="G10039" s="338">
        <v>176.64157142857144</v>
      </c>
    </row>
    <row r="10040" spans="1:7" hidden="1" x14ac:dyDescent="0.25">
      <c r="A10040" s="339" t="s">
        <v>324</v>
      </c>
      <c r="B10040" s="339" t="s">
        <v>354</v>
      </c>
      <c r="C10040" s="340" t="s">
        <v>24</v>
      </c>
      <c r="D10040" s="341">
        <v>55000</v>
      </c>
      <c r="E10040" s="506">
        <v>111646.1</v>
      </c>
      <c r="F10040" s="499"/>
      <c r="G10040" s="341">
        <v>202.99290909090908</v>
      </c>
    </row>
    <row r="10041" spans="1:7" hidden="1" x14ac:dyDescent="0.25">
      <c r="A10041" s="342" t="s">
        <v>324</v>
      </c>
      <c r="B10041" s="342" t="s">
        <v>366</v>
      </c>
      <c r="C10041" s="343" t="s">
        <v>38</v>
      </c>
      <c r="D10041" s="344">
        <v>55000</v>
      </c>
      <c r="E10041" s="502">
        <v>111646.1</v>
      </c>
      <c r="F10041" s="499"/>
      <c r="G10041" s="344">
        <v>202.99290909090908</v>
      </c>
    </row>
    <row r="10042" spans="1:7" hidden="1" x14ac:dyDescent="0.25">
      <c r="A10042" s="342" t="s">
        <v>324</v>
      </c>
      <c r="B10042" s="342" t="s">
        <v>367</v>
      </c>
      <c r="C10042" s="343" t="s">
        <v>138</v>
      </c>
      <c r="D10042" s="344">
        <v>10000</v>
      </c>
      <c r="E10042" s="502">
        <v>54564.61</v>
      </c>
      <c r="F10042" s="499"/>
      <c r="G10042" s="344">
        <v>545.64610000000005</v>
      </c>
    </row>
    <row r="10043" spans="1:7" hidden="1" x14ac:dyDescent="0.25">
      <c r="A10043" s="345" t="s">
        <v>4612</v>
      </c>
      <c r="B10043" s="345" t="s">
        <v>300</v>
      </c>
      <c r="C10043" s="346" t="s">
        <v>87</v>
      </c>
      <c r="D10043" s="347">
        <v>10000</v>
      </c>
      <c r="E10043" s="503">
        <v>54228.61</v>
      </c>
      <c r="F10043" s="499"/>
      <c r="G10043" s="347">
        <v>542.28610000000003</v>
      </c>
    </row>
    <row r="10044" spans="1:7" hidden="1" x14ac:dyDescent="0.25">
      <c r="A10044" s="345" t="s">
        <v>4613</v>
      </c>
      <c r="B10044" s="345" t="s">
        <v>417</v>
      </c>
      <c r="C10044" s="346" t="s">
        <v>418</v>
      </c>
      <c r="D10044" s="347">
        <v>0</v>
      </c>
      <c r="E10044" s="503">
        <v>336</v>
      </c>
      <c r="F10044" s="499"/>
      <c r="G10044" s="347">
        <v>0</v>
      </c>
    </row>
    <row r="10045" spans="1:7" hidden="1" x14ac:dyDescent="0.25">
      <c r="A10045" s="342" t="s">
        <v>324</v>
      </c>
      <c r="B10045" s="342" t="s">
        <v>419</v>
      </c>
      <c r="C10045" s="343" t="s">
        <v>108</v>
      </c>
      <c r="D10045" s="344">
        <v>5000</v>
      </c>
      <c r="E10045" s="502">
        <v>1475.6</v>
      </c>
      <c r="F10045" s="499"/>
      <c r="G10045" s="344">
        <v>29.512</v>
      </c>
    </row>
    <row r="10046" spans="1:7" hidden="1" x14ac:dyDescent="0.25">
      <c r="A10046" s="345" t="s">
        <v>4614</v>
      </c>
      <c r="B10046" s="345" t="s">
        <v>316</v>
      </c>
      <c r="C10046" s="346" t="s">
        <v>421</v>
      </c>
      <c r="D10046" s="347">
        <v>500</v>
      </c>
      <c r="E10046" s="503">
        <v>206.9</v>
      </c>
      <c r="F10046" s="499"/>
      <c r="G10046" s="347">
        <v>41.38</v>
      </c>
    </row>
    <row r="10047" spans="1:7" hidden="1" x14ac:dyDescent="0.25">
      <c r="A10047" s="345" t="s">
        <v>4615</v>
      </c>
      <c r="B10047" s="345" t="s">
        <v>318</v>
      </c>
      <c r="C10047" s="346" t="s">
        <v>425</v>
      </c>
      <c r="D10047" s="347">
        <v>4500</v>
      </c>
      <c r="E10047" s="503">
        <v>1268.7</v>
      </c>
      <c r="F10047" s="499"/>
      <c r="G10047" s="347">
        <v>28.193333333333332</v>
      </c>
    </row>
    <row r="10048" spans="1:7" hidden="1" x14ac:dyDescent="0.25">
      <c r="A10048" s="342" t="s">
        <v>324</v>
      </c>
      <c r="B10048" s="342" t="s">
        <v>401</v>
      </c>
      <c r="C10048" s="343" t="s">
        <v>104</v>
      </c>
      <c r="D10048" s="344">
        <v>40000</v>
      </c>
      <c r="E10048" s="502">
        <v>55605.89</v>
      </c>
      <c r="F10048" s="499"/>
      <c r="G10048" s="344">
        <v>139.014725</v>
      </c>
    </row>
    <row r="10049" spans="1:7" hidden="1" x14ac:dyDescent="0.25">
      <c r="A10049" s="345" t="s">
        <v>4616</v>
      </c>
      <c r="B10049" s="345" t="s">
        <v>296</v>
      </c>
      <c r="C10049" s="346" t="s">
        <v>104</v>
      </c>
      <c r="D10049" s="347">
        <v>40000</v>
      </c>
      <c r="E10049" s="503">
        <v>55605.89</v>
      </c>
      <c r="F10049" s="499"/>
      <c r="G10049" s="347">
        <v>139.014725</v>
      </c>
    </row>
    <row r="10050" spans="1:7" hidden="1" x14ac:dyDescent="0.25">
      <c r="A10050" s="339" t="s">
        <v>324</v>
      </c>
      <c r="B10050" s="339" t="s">
        <v>1163</v>
      </c>
      <c r="C10050" s="340" t="s">
        <v>26</v>
      </c>
      <c r="D10050" s="341">
        <v>15000</v>
      </c>
      <c r="E10050" s="506">
        <v>12003</v>
      </c>
      <c r="F10050" s="499"/>
      <c r="G10050" s="341">
        <v>80.02</v>
      </c>
    </row>
    <row r="10051" spans="1:7" hidden="1" x14ac:dyDescent="0.25">
      <c r="A10051" s="342" t="s">
        <v>324</v>
      </c>
      <c r="B10051" s="342" t="s">
        <v>1164</v>
      </c>
      <c r="C10051" s="343" t="s">
        <v>1165</v>
      </c>
      <c r="D10051" s="344">
        <v>15000</v>
      </c>
      <c r="E10051" s="502">
        <v>12003</v>
      </c>
      <c r="F10051" s="499"/>
      <c r="G10051" s="344">
        <v>80.02</v>
      </c>
    </row>
    <row r="10052" spans="1:7" hidden="1" x14ac:dyDescent="0.25">
      <c r="A10052" s="342" t="s">
        <v>324</v>
      </c>
      <c r="B10052" s="342" t="s">
        <v>2576</v>
      </c>
      <c r="C10052" s="343" t="s">
        <v>171</v>
      </c>
      <c r="D10052" s="344">
        <v>15000</v>
      </c>
      <c r="E10052" s="502">
        <v>12003</v>
      </c>
      <c r="F10052" s="499"/>
      <c r="G10052" s="344">
        <v>80.02</v>
      </c>
    </row>
    <row r="10053" spans="1:7" hidden="1" x14ac:dyDescent="0.25">
      <c r="A10053" s="345" t="s">
        <v>4617</v>
      </c>
      <c r="B10053" s="345" t="s">
        <v>3120</v>
      </c>
      <c r="C10053" s="346" t="s">
        <v>174</v>
      </c>
      <c r="D10053" s="347">
        <v>15000</v>
      </c>
      <c r="E10053" s="503">
        <v>12003</v>
      </c>
      <c r="F10053" s="499"/>
      <c r="G10053" s="347">
        <v>80.02</v>
      </c>
    </row>
    <row r="10054" spans="1:7" hidden="1" x14ac:dyDescent="0.25">
      <c r="A10054" s="336" t="s">
        <v>352</v>
      </c>
      <c r="B10054" s="336" t="s">
        <v>816</v>
      </c>
      <c r="C10054" s="337" t="s">
        <v>817</v>
      </c>
      <c r="D10054" s="338">
        <v>0</v>
      </c>
      <c r="E10054" s="498">
        <v>69468.5</v>
      </c>
      <c r="F10054" s="499"/>
      <c r="G10054" s="338">
        <v>0</v>
      </c>
    </row>
    <row r="10055" spans="1:7" hidden="1" x14ac:dyDescent="0.25">
      <c r="A10055" s="339" t="s">
        <v>324</v>
      </c>
      <c r="B10055" s="339" t="s">
        <v>354</v>
      </c>
      <c r="C10055" s="340" t="s">
        <v>24</v>
      </c>
      <c r="D10055" s="341">
        <v>0</v>
      </c>
      <c r="E10055" s="506">
        <v>69468.5</v>
      </c>
      <c r="F10055" s="499"/>
      <c r="G10055" s="341">
        <v>0</v>
      </c>
    </row>
    <row r="10056" spans="1:7" hidden="1" x14ac:dyDescent="0.25">
      <c r="A10056" s="342" t="s">
        <v>324</v>
      </c>
      <c r="B10056" s="342" t="s">
        <v>366</v>
      </c>
      <c r="C10056" s="343" t="s">
        <v>38</v>
      </c>
      <c r="D10056" s="344">
        <v>0</v>
      </c>
      <c r="E10056" s="502">
        <v>69468.5</v>
      </c>
      <c r="F10056" s="499"/>
      <c r="G10056" s="344">
        <v>0</v>
      </c>
    </row>
    <row r="10057" spans="1:7" hidden="1" x14ac:dyDescent="0.25">
      <c r="A10057" s="342" t="s">
        <v>324</v>
      </c>
      <c r="B10057" s="342" t="s">
        <v>367</v>
      </c>
      <c r="C10057" s="343" t="s">
        <v>138</v>
      </c>
      <c r="D10057" s="344">
        <v>0</v>
      </c>
      <c r="E10057" s="502">
        <v>64234.5</v>
      </c>
      <c r="F10057" s="499"/>
      <c r="G10057" s="344">
        <v>0</v>
      </c>
    </row>
    <row r="10058" spans="1:7" hidden="1" x14ac:dyDescent="0.25">
      <c r="A10058" s="345" t="s">
        <v>4618</v>
      </c>
      <c r="B10058" s="345" t="s">
        <v>300</v>
      </c>
      <c r="C10058" s="346" t="s">
        <v>87</v>
      </c>
      <c r="D10058" s="347">
        <v>0</v>
      </c>
      <c r="E10058" s="503">
        <v>16186</v>
      </c>
      <c r="F10058" s="499"/>
      <c r="G10058" s="347">
        <v>0</v>
      </c>
    </row>
    <row r="10059" spans="1:7" hidden="1" x14ac:dyDescent="0.25">
      <c r="A10059" s="345" t="s">
        <v>4619</v>
      </c>
      <c r="B10059" s="345" t="s">
        <v>415</v>
      </c>
      <c r="C10059" s="346" t="s">
        <v>88</v>
      </c>
      <c r="D10059" s="347">
        <v>0</v>
      </c>
      <c r="E10059" s="503">
        <v>48048.5</v>
      </c>
      <c r="F10059" s="499"/>
      <c r="G10059" s="347">
        <v>0</v>
      </c>
    </row>
    <row r="10060" spans="1:7" hidden="1" x14ac:dyDescent="0.25">
      <c r="A10060" s="342" t="s">
        <v>324</v>
      </c>
      <c r="B10060" s="342" t="s">
        <v>429</v>
      </c>
      <c r="C10060" s="343" t="s">
        <v>110</v>
      </c>
      <c r="D10060" s="344">
        <v>0</v>
      </c>
      <c r="E10060" s="502">
        <v>5234</v>
      </c>
      <c r="F10060" s="499"/>
      <c r="G10060" s="344">
        <v>0</v>
      </c>
    </row>
    <row r="10061" spans="1:7" hidden="1" x14ac:dyDescent="0.25">
      <c r="A10061" s="345" t="s">
        <v>4620</v>
      </c>
      <c r="B10061" s="345" t="s">
        <v>431</v>
      </c>
      <c r="C10061" s="346" t="s">
        <v>160</v>
      </c>
      <c r="D10061" s="347">
        <v>0</v>
      </c>
      <c r="E10061" s="503">
        <v>5234</v>
      </c>
      <c r="F10061" s="499"/>
      <c r="G10061" s="347">
        <v>0</v>
      </c>
    </row>
    <row r="10062" spans="1:7" hidden="1" x14ac:dyDescent="0.25">
      <c r="A10062" s="342" t="s">
        <v>324</v>
      </c>
      <c r="B10062" s="342" t="s">
        <v>401</v>
      </c>
      <c r="C10062" s="343" t="s">
        <v>104</v>
      </c>
      <c r="D10062" s="344">
        <v>0</v>
      </c>
      <c r="E10062" s="502">
        <v>0</v>
      </c>
      <c r="F10062" s="499"/>
      <c r="G10062" s="344">
        <v>0</v>
      </c>
    </row>
    <row r="10063" spans="1:7" hidden="1" x14ac:dyDescent="0.25">
      <c r="A10063" s="345" t="s">
        <v>4621</v>
      </c>
      <c r="B10063" s="345" t="s">
        <v>296</v>
      </c>
      <c r="C10063" s="346" t="s">
        <v>104</v>
      </c>
      <c r="D10063" s="347">
        <v>0</v>
      </c>
      <c r="E10063" s="503">
        <v>0</v>
      </c>
      <c r="F10063" s="499"/>
      <c r="G10063" s="347">
        <v>0</v>
      </c>
    </row>
    <row r="10064" spans="1:7" hidden="1" x14ac:dyDescent="0.25">
      <c r="A10064" s="327" t="s">
        <v>1254</v>
      </c>
      <c r="B10064" s="327" t="s">
        <v>4622</v>
      </c>
      <c r="C10064" s="328" t="s">
        <v>291</v>
      </c>
      <c r="D10064" s="329">
        <v>150400</v>
      </c>
      <c r="E10064" s="507">
        <v>288068.67</v>
      </c>
      <c r="F10064" s="499"/>
      <c r="G10064" s="329">
        <v>191.53501994680852</v>
      </c>
    </row>
    <row r="10065" spans="1:7" hidden="1" x14ac:dyDescent="0.25">
      <c r="A10065" s="330" t="s">
        <v>349</v>
      </c>
      <c r="B10065" s="330" t="s">
        <v>385</v>
      </c>
      <c r="C10065" s="331" t="s">
        <v>386</v>
      </c>
      <c r="D10065" s="332">
        <v>150400</v>
      </c>
      <c r="E10065" s="504">
        <v>288068.67</v>
      </c>
      <c r="F10065" s="499"/>
      <c r="G10065" s="332">
        <v>191.53501994680852</v>
      </c>
    </row>
    <row r="10066" spans="1:7" hidden="1" x14ac:dyDescent="0.25">
      <c r="A10066" s="333" t="s">
        <v>349</v>
      </c>
      <c r="B10066" s="333" t="s">
        <v>65</v>
      </c>
      <c r="C10066" s="334" t="s">
        <v>3270</v>
      </c>
      <c r="D10066" s="335">
        <v>150400</v>
      </c>
      <c r="E10066" s="505">
        <v>288068.67</v>
      </c>
      <c r="F10066" s="499"/>
      <c r="G10066" s="335">
        <v>191.53501994680852</v>
      </c>
    </row>
    <row r="10067" spans="1:7" hidden="1" x14ac:dyDescent="0.25">
      <c r="A10067" s="336" t="s">
        <v>352</v>
      </c>
      <c r="B10067" s="336" t="s">
        <v>498</v>
      </c>
      <c r="C10067" s="337" t="s">
        <v>499</v>
      </c>
      <c r="D10067" s="338">
        <v>14000</v>
      </c>
      <c r="E10067" s="498">
        <v>0</v>
      </c>
      <c r="F10067" s="499"/>
      <c r="G10067" s="338">
        <v>0</v>
      </c>
    </row>
    <row r="10068" spans="1:7" hidden="1" x14ac:dyDescent="0.25">
      <c r="A10068" s="339" t="s">
        <v>324</v>
      </c>
      <c r="B10068" s="339" t="s">
        <v>354</v>
      </c>
      <c r="C10068" s="340" t="s">
        <v>24</v>
      </c>
      <c r="D10068" s="341">
        <v>14000</v>
      </c>
      <c r="E10068" s="506">
        <v>0</v>
      </c>
      <c r="F10068" s="499"/>
      <c r="G10068" s="341">
        <v>0</v>
      </c>
    </row>
    <row r="10069" spans="1:7" hidden="1" x14ac:dyDescent="0.25">
      <c r="A10069" s="342" t="s">
        <v>324</v>
      </c>
      <c r="B10069" s="342" t="s">
        <v>562</v>
      </c>
      <c r="C10069" s="343" t="s">
        <v>563</v>
      </c>
      <c r="D10069" s="344">
        <v>14000</v>
      </c>
      <c r="E10069" s="502">
        <v>0</v>
      </c>
      <c r="F10069" s="499"/>
      <c r="G10069" s="344">
        <v>0</v>
      </c>
    </row>
    <row r="10070" spans="1:7" hidden="1" x14ac:dyDescent="0.25">
      <c r="A10070" s="342" t="s">
        <v>324</v>
      </c>
      <c r="B10070" s="342" t="s">
        <v>564</v>
      </c>
      <c r="C10070" s="343" t="s">
        <v>565</v>
      </c>
      <c r="D10070" s="344">
        <v>14000</v>
      </c>
      <c r="E10070" s="502">
        <v>0</v>
      </c>
      <c r="F10070" s="499"/>
      <c r="G10070" s="344">
        <v>0</v>
      </c>
    </row>
    <row r="10071" spans="1:7" hidden="1" x14ac:dyDescent="0.25">
      <c r="A10071" s="345" t="s">
        <v>4623</v>
      </c>
      <c r="B10071" s="345" t="s">
        <v>1641</v>
      </c>
      <c r="C10071" s="346" t="s">
        <v>2761</v>
      </c>
      <c r="D10071" s="347">
        <v>14000</v>
      </c>
      <c r="E10071" s="503">
        <v>0</v>
      </c>
      <c r="F10071" s="499"/>
      <c r="G10071" s="347">
        <v>0</v>
      </c>
    </row>
    <row r="10072" spans="1:7" hidden="1" x14ac:dyDescent="0.25">
      <c r="A10072" s="336" t="s">
        <v>352</v>
      </c>
      <c r="B10072" s="336" t="s">
        <v>541</v>
      </c>
      <c r="C10072" s="337" t="s">
        <v>542</v>
      </c>
      <c r="D10072" s="338">
        <v>45700</v>
      </c>
      <c r="E10072" s="498">
        <v>45673.5</v>
      </c>
      <c r="F10072" s="499"/>
      <c r="G10072" s="338">
        <v>99.942013129102847</v>
      </c>
    </row>
    <row r="10073" spans="1:7" hidden="1" x14ac:dyDescent="0.25">
      <c r="A10073" s="339" t="s">
        <v>324</v>
      </c>
      <c r="B10073" s="339" t="s">
        <v>354</v>
      </c>
      <c r="C10073" s="340" t="s">
        <v>24</v>
      </c>
      <c r="D10073" s="341">
        <v>45700</v>
      </c>
      <c r="E10073" s="506">
        <v>45673.5</v>
      </c>
      <c r="F10073" s="499"/>
      <c r="G10073" s="341">
        <v>99.942013129102847</v>
      </c>
    </row>
    <row r="10074" spans="1:7" hidden="1" x14ac:dyDescent="0.25">
      <c r="A10074" s="342" t="s">
        <v>324</v>
      </c>
      <c r="B10074" s="342" t="s">
        <v>366</v>
      </c>
      <c r="C10074" s="343" t="s">
        <v>38</v>
      </c>
      <c r="D10074" s="344">
        <v>5700</v>
      </c>
      <c r="E10074" s="502">
        <v>4824</v>
      </c>
      <c r="F10074" s="499"/>
      <c r="G10074" s="344">
        <v>84.631578947368425</v>
      </c>
    </row>
    <row r="10075" spans="1:7" hidden="1" x14ac:dyDescent="0.25">
      <c r="A10075" s="342" t="s">
        <v>324</v>
      </c>
      <c r="B10075" s="342" t="s">
        <v>419</v>
      </c>
      <c r="C10075" s="343" t="s">
        <v>108</v>
      </c>
      <c r="D10075" s="344">
        <v>2800</v>
      </c>
      <c r="E10075" s="502">
        <v>2324</v>
      </c>
      <c r="F10075" s="499"/>
      <c r="G10075" s="344">
        <v>83</v>
      </c>
    </row>
    <row r="10076" spans="1:7" hidden="1" x14ac:dyDescent="0.25">
      <c r="A10076" s="345" t="s">
        <v>4624</v>
      </c>
      <c r="B10076" s="345" t="s">
        <v>317</v>
      </c>
      <c r="C10076" s="346" t="s">
        <v>193</v>
      </c>
      <c r="D10076" s="347">
        <v>2800</v>
      </c>
      <c r="E10076" s="503">
        <v>2324</v>
      </c>
      <c r="F10076" s="499"/>
      <c r="G10076" s="347">
        <v>83</v>
      </c>
    </row>
    <row r="10077" spans="1:7" hidden="1" x14ac:dyDescent="0.25">
      <c r="A10077" s="342" t="s">
        <v>324</v>
      </c>
      <c r="B10077" s="342" t="s">
        <v>401</v>
      </c>
      <c r="C10077" s="343" t="s">
        <v>104</v>
      </c>
      <c r="D10077" s="344">
        <v>2900</v>
      </c>
      <c r="E10077" s="502">
        <v>2500</v>
      </c>
      <c r="F10077" s="499"/>
      <c r="G10077" s="344">
        <v>86.206896551724142</v>
      </c>
    </row>
    <row r="10078" spans="1:7" hidden="1" x14ac:dyDescent="0.25">
      <c r="A10078" s="345" t="s">
        <v>4625</v>
      </c>
      <c r="B10078" s="345" t="s">
        <v>296</v>
      </c>
      <c r="C10078" s="346" t="s">
        <v>104</v>
      </c>
      <c r="D10078" s="347">
        <v>2900</v>
      </c>
      <c r="E10078" s="503">
        <v>2500</v>
      </c>
      <c r="F10078" s="499"/>
      <c r="G10078" s="347">
        <v>86.206896551724142</v>
      </c>
    </row>
    <row r="10079" spans="1:7" hidden="1" x14ac:dyDescent="0.25">
      <c r="A10079" s="342" t="s">
        <v>324</v>
      </c>
      <c r="B10079" s="342" t="s">
        <v>562</v>
      </c>
      <c r="C10079" s="343" t="s">
        <v>563</v>
      </c>
      <c r="D10079" s="344">
        <v>40000</v>
      </c>
      <c r="E10079" s="502">
        <v>40849.5</v>
      </c>
      <c r="F10079" s="499"/>
      <c r="G10079" s="344">
        <v>102.12375</v>
      </c>
    </row>
    <row r="10080" spans="1:7" hidden="1" x14ac:dyDescent="0.25">
      <c r="A10080" s="342" t="s">
        <v>324</v>
      </c>
      <c r="B10080" s="342" t="s">
        <v>564</v>
      </c>
      <c r="C10080" s="343" t="s">
        <v>565</v>
      </c>
      <c r="D10080" s="344">
        <v>40000</v>
      </c>
      <c r="E10080" s="502">
        <v>40849.5</v>
      </c>
      <c r="F10080" s="499"/>
      <c r="G10080" s="344">
        <v>102.12375</v>
      </c>
    </row>
    <row r="10081" spans="1:7" hidden="1" x14ac:dyDescent="0.25">
      <c r="A10081" s="345" t="s">
        <v>4626</v>
      </c>
      <c r="B10081" s="345" t="s">
        <v>1641</v>
      </c>
      <c r="C10081" s="346" t="s">
        <v>2761</v>
      </c>
      <c r="D10081" s="347">
        <v>40000</v>
      </c>
      <c r="E10081" s="503">
        <v>40849.5</v>
      </c>
      <c r="F10081" s="499"/>
      <c r="G10081" s="347">
        <v>102.12375</v>
      </c>
    </row>
    <row r="10082" spans="1:7" hidden="1" x14ac:dyDescent="0.25">
      <c r="A10082" s="336" t="s">
        <v>352</v>
      </c>
      <c r="B10082" s="336" t="s">
        <v>634</v>
      </c>
      <c r="C10082" s="337" t="s">
        <v>635</v>
      </c>
      <c r="D10082" s="338">
        <v>15000</v>
      </c>
      <c r="E10082" s="498">
        <v>14313.42</v>
      </c>
      <c r="F10082" s="499"/>
      <c r="G10082" s="338">
        <v>95.422799999999995</v>
      </c>
    </row>
    <row r="10083" spans="1:7" hidden="1" x14ac:dyDescent="0.25">
      <c r="A10083" s="339" t="s">
        <v>324</v>
      </c>
      <c r="B10083" s="339" t="s">
        <v>354</v>
      </c>
      <c r="C10083" s="340" t="s">
        <v>24</v>
      </c>
      <c r="D10083" s="341">
        <v>15000</v>
      </c>
      <c r="E10083" s="506">
        <v>14313.42</v>
      </c>
      <c r="F10083" s="499"/>
      <c r="G10083" s="341">
        <v>95.422799999999995</v>
      </c>
    </row>
    <row r="10084" spans="1:7" hidden="1" x14ac:dyDescent="0.25">
      <c r="A10084" s="342" t="s">
        <v>324</v>
      </c>
      <c r="B10084" s="342" t="s">
        <v>562</v>
      </c>
      <c r="C10084" s="343" t="s">
        <v>563</v>
      </c>
      <c r="D10084" s="344">
        <v>15000</v>
      </c>
      <c r="E10084" s="502">
        <v>14313.42</v>
      </c>
      <c r="F10084" s="499"/>
      <c r="G10084" s="344">
        <v>95.422799999999995</v>
      </c>
    </row>
    <row r="10085" spans="1:7" hidden="1" x14ac:dyDescent="0.25">
      <c r="A10085" s="342" t="s">
        <v>324</v>
      </c>
      <c r="B10085" s="342" t="s">
        <v>564</v>
      </c>
      <c r="C10085" s="343" t="s">
        <v>565</v>
      </c>
      <c r="D10085" s="344">
        <v>15000</v>
      </c>
      <c r="E10085" s="502">
        <v>14313.42</v>
      </c>
      <c r="F10085" s="499"/>
      <c r="G10085" s="344">
        <v>95.422799999999995</v>
      </c>
    </row>
    <row r="10086" spans="1:7" hidden="1" x14ac:dyDescent="0.25">
      <c r="A10086" s="345" t="s">
        <v>4627</v>
      </c>
      <c r="B10086" s="345" t="s">
        <v>1641</v>
      </c>
      <c r="C10086" s="346" t="s">
        <v>2761</v>
      </c>
      <c r="D10086" s="347">
        <v>15000</v>
      </c>
      <c r="E10086" s="503">
        <v>14313.42</v>
      </c>
      <c r="F10086" s="499"/>
      <c r="G10086" s="347">
        <v>95.422799999999995</v>
      </c>
    </row>
    <row r="10087" spans="1:7" hidden="1" x14ac:dyDescent="0.25">
      <c r="A10087" s="336" t="s">
        <v>352</v>
      </c>
      <c r="B10087" s="336" t="s">
        <v>657</v>
      </c>
      <c r="C10087" s="337" t="s">
        <v>658</v>
      </c>
      <c r="D10087" s="338">
        <v>28000</v>
      </c>
      <c r="E10087" s="498">
        <v>191593.47</v>
      </c>
      <c r="F10087" s="499"/>
      <c r="G10087" s="338">
        <v>684.26239285714291</v>
      </c>
    </row>
    <row r="10088" spans="1:7" hidden="1" x14ac:dyDescent="0.25">
      <c r="A10088" s="339" t="s">
        <v>324</v>
      </c>
      <c r="B10088" s="339" t="s">
        <v>354</v>
      </c>
      <c r="C10088" s="340" t="s">
        <v>24</v>
      </c>
      <c r="D10088" s="341">
        <v>28000</v>
      </c>
      <c r="E10088" s="506">
        <v>191593.47</v>
      </c>
      <c r="F10088" s="499"/>
      <c r="G10088" s="341">
        <v>684.26239285714291</v>
      </c>
    </row>
    <row r="10089" spans="1:7" hidden="1" x14ac:dyDescent="0.25">
      <c r="A10089" s="342" t="s">
        <v>324</v>
      </c>
      <c r="B10089" s="342" t="s">
        <v>562</v>
      </c>
      <c r="C10089" s="343" t="s">
        <v>563</v>
      </c>
      <c r="D10089" s="344">
        <v>28000</v>
      </c>
      <c r="E10089" s="502">
        <v>191593.47</v>
      </c>
      <c r="F10089" s="499"/>
      <c r="G10089" s="344">
        <v>684.26239285714291</v>
      </c>
    </row>
    <row r="10090" spans="1:7" hidden="1" x14ac:dyDescent="0.25">
      <c r="A10090" s="342" t="s">
        <v>324</v>
      </c>
      <c r="B10090" s="342" t="s">
        <v>564</v>
      </c>
      <c r="C10090" s="343" t="s">
        <v>565</v>
      </c>
      <c r="D10090" s="344">
        <v>28000</v>
      </c>
      <c r="E10090" s="502">
        <v>191593.47</v>
      </c>
      <c r="F10090" s="499"/>
      <c r="G10090" s="344">
        <v>684.26239285714291</v>
      </c>
    </row>
    <row r="10091" spans="1:7" hidden="1" x14ac:dyDescent="0.25">
      <c r="A10091" s="345" t="s">
        <v>4628</v>
      </c>
      <c r="B10091" s="345" t="s">
        <v>567</v>
      </c>
      <c r="C10091" s="346" t="s">
        <v>246</v>
      </c>
      <c r="D10091" s="347">
        <v>28000</v>
      </c>
      <c r="E10091" s="503">
        <v>191593.47</v>
      </c>
      <c r="F10091" s="499"/>
      <c r="G10091" s="347">
        <v>684.26239285714291</v>
      </c>
    </row>
    <row r="10092" spans="1:7" hidden="1" x14ac:dyDescent="0.25">
      <c r="A10092" s="336" t="s">
        <v>352</v>
      </c>
      <c r="B10092" s="336" t="s">
        <v>795</v>
      </c>
      <c r="C10092" s="337" t="s">
        <v>796</v>
      </c>
      <c r="D10092" s="338">
        <v>3000</v>
      </c>
      <c r="E10092" s="498">
        <v>1499.4</v>
      </c>
      <c r="F10092" s="499"/>
      <c r="G10092" s="338">
        <v>49.98</v>
      </c>
    </row>
    <row r="10093" spans="1:7" hidden="1" x14ac:dyDescent="0.25">
      <c r="A10093" s="339" t="s">
        <v>324</v>
      </c>
      <c r="B10093" s="339" t="s">
        <v>354</v>
      </c>
      <c r="C10093" s="340" t="s">
        <v>24</v>
      </c>
      <c r="D10093" s="341">
        <v>3000</v>
      </c>
      <c r="E10093" s="506">
        <v>1499.4</v>
      </c>
      <c r="F10093" s="499"/>
      <c r="G10093" s="341">
        <v>49.98</v>
      </c>
    </row>
    <row r="10094" spans="1:7" hidden="1" x14ac:dyDescent="0.25">
      <c r="A10094" s="342" t="s">
        <v>324</v>
      </c>
      <c r="B10094" s="342" t="s">
        <v>562</v>
      </c>
      <c r="C10094" s="343" t="s">
        <v>563</v>
      </c>
      <c r="D10094" s="344">
        <v>3000</v>
      </c>
      <c r="E10094" s="502">
        <v>1499.4</v>
      </c>
      <c r="F10094" s="499"/>
      <c r="G10094" s="344">
        <v>49.98</v>
      </c>
    </row>
    <row r="10095" spans="1:7" hidden="1" x14ac:dyDescent="0.25">
      <c r="A10095" s="342" t="s">
        <v>324</v>
      </c>
      <c r="B10095" s="342" t="s">
        <v>564</v>
      </c>
      <c r="C10095" s="343" t="s">
        <v>565</v>
      </c>
      <c r="D10095" s="344">
        <v>3000</v>
      </c>
      <c r="E10095" s="502">
        <v>1499.4</v>
      </c>
      <c r="F10095" s="499"/>
      <c r="G10095" s="344">
        <v>49.98</v>
      </c>
    </row>
    <row r="10096" spans="1:7" hidden="1" x14ac:dyDescent="0.25">
      <c r="A10096" s="345" t="s">
        <v>4629</v>
      </c>
      <c r="B10096" s="345" t="s">
        <v>1641</v>
      </c>
      <c r="C10096" s="346" t="s">
        <v>2761</v>
      </c>
      <c r="D10096" s="347">
        <v>3000</v>
      </c>
      <c r="E10096" s="503">
        <v>1499.4</v>
      </c>
      <c r="F10096" s="499"/>
      <c r="G10096" s="347">
        <v>49.98</v>
      </c>
    </row>
    <row r="10097" spans="1:7" hidden="1" x14ac:dyDescent="0.25">
      <c r="A10097" s="336" t="s">
        <v>352</v>
      </c>
      <c r="B10097" s="336" t="s">
        <v>816</v>
      </c>
      <c r="C10097" s="337" t="s">
        <v>817</v>
      </c>
      <c r="D10097" s="338">
        <v>19700</v>
      </c>
      <c r="E10097" s="498">
        <v>20481</v>
      </c>
      <c r="F10097" s="499"/>
      <c r="G10097" s="338">
        <v>103.96446700507614</v>
      </c>
    </row>
    <row r="10098" spans="1:7" hidden="1" x14ac:dyDescent="0.25">
      <c r="A10098" s="339" t="s">
        <v>324</v>
      </c>
      <c r="B10098" s="339" t="s">
        <v>354</v>
      </c>
      <c r="C10098" s="340" t="s">
        <v>24</v>
      </c>
      <c r="D10098" s="341">
        <v>19700</v>
      </c>
      <c r="E10098" s="506">
        <v>20481</v>
      </c>
      <c r="F10098" s="499"/>
      <c r="G10098" s="341">
        <v>103.96446700507614</v>
      </c>
    </row>
    <row r="10099" spans="1:7" hidden="1" x14ac:dyDescent="0.25">
      <c r="A10099" s="342" t="s">
        <v>324</v>
      </c>
      <c r="B10099" s="342" t="s">
        <v>366</v>
      </c>
      <c r="C10099" s="343" t="s">
        <v>38</v>
      </c>
      <c r="D10099" s="344">
        <v>4000</v>
      </c>
      <c r="E10099" s="502">
        <v>4579</v>
      </c>
      <c r="F10099" s="499"/>
      <c r="G10099" s="344">
        <v>114.47499999999999</v>
      </c>
    </row>
    <row r="10100" spans="1:7" hidden="1" x14ac:dyDescent="0.25">
      <c r="A10100" s="342" t="s">
        <v>324</v>
      </c>
      <c r="B10100" s="342" t="s">
        <v>419</v>
      </c>
      <c r="C10100" s="343" t="s">
        <v>108</v>
      </c>
      <c r="D10100" s="344">
        <v>4000</v>
      </c>
      <c r="E10100" s="502">
        <v>4579</v>
      </c>
      <c r="F10100" s="499"/>
      <c r="G10100" s="344">
        <v>114.47499999999999</v>
      </c>
    </row>
    <row r="10101" spans="1:7" hidden="1" x14ac:dyDescent="0.25">
      <c r="A10101" s="345" t="s">
        <v>4630</v>
      </c>
      <c r="B10101" s="345" t="s">
        <v>316</v>
      </c>
      <c r="C10101" s="346" t="s">
        <v>421</v>
      </c>
      <c r="D10101" s="347">
        <v>1500</v>
      </c>
      <c r="E10101" s="503">
        <v>1848</v>
      </c>
      <c r="F10101" s="499"/>
      <c r="G10101" s="347">
        <v>123.2</v>
      </c>
    </row>
    <row r="10102" spans="1:7" hidden="1" x14ac:dyDescent="0.25">
      <c r="A10102" s="345" t="s">
        <v>4631</v>
      </c>
      <c r="B10102" s="345" t="s">
        <v>317</v>
      </c>
      <c r="C10102" s="346" t="s">
        <v>193</v>
      </c>
      <c r="D10102" s="347">
        <v>2500</v>
      </c>
      <c r="E10102" s="503">
        <v>2731</v>
      </c>
      <c r="F10102" s="499"/>
      <c r="G10102" s="347">
        <v>109.24</v>
      </c>
    </row>
    <row r="10103" spans="1:7" hidden="1" x14ac:dyDescent="0.25">
      <c r="A10103" s="342" t="s">
        <v>324</v>
      </c>
      <c r="B10103" s="342" t="s">
        <v>562</v>
      </c>
      <c r="C10103" s="343" t="s">
        <v>563</v>
      </c>
      <c r="D10103" s="344">
        <v>15700</v>
      </c>
      <c r="E10103" s="502">
        <v>15902</v>
      </c>
      <c r="F10103" s="499"/>
      <c r="G10103" s="344">
        <v>101.28662420382166</v>
      </c>
    </row>
    <row r="10104" spans="1:7" hidden="1" x14ac:dyDescent="0.25">
      <c r="A10104" s="342" t="s">
        <v>324</v>
      </c>
      <c r="B10104" s="342" t="s">
        <v>564</v>
      </c>
      <c r="C10104" s="343" t="s">
        <v>565</v>
      </c>
      <c r="D10104" s="344">
        <v>15700</v>
      </c>
      <c r="E10104" s="502">
        <v>15902</v>
      </c>
      <c r="F10104" s="499"/>
      <c r="G10104" s="344">
        <v>101.28662420382166</v>
      </c>
    </row>
    <row r="10105" spans="1:7" hidden="1" x14ac:dyDescent="0.25">
      <c r="A10105" s="345" t="s">
        <v>4632</v>
      </c>
      <c r="B10105" s="345" t="s">
        <v>1641</v>
      </c>
      <c r="C10105" s="346" t="s">
        <v>4633</v>
      </c>
      <c r="D10105" s="347">
        <v>15700</v>
      </c>
      <c r="E10105" s="503">
        <v>15902</v>
      </c>
      <c r="F10105" s="499"/>
      <c r="G10105" s="347">
        <v>101.28662420382166</v>
      </c>
    </row>
    <row r="10106" spans="1:7" hidden="1" x14ac:dyDescent="0.25">
      <c r="A10106" s="336" t="s">
        <v>352</v>
      </c>
      <c r="B10106" s="336" t="s">
        <v>836</v>
      </c>
      <c r="C10106" s="337" t="s">
        <v>837</v>
      </c>
      <c r="D10106" s="338">
        <v>10500</v>
      </c>
      <c r="E10106" s="498">
        <v>9030</v>
      </c>
      <c r="F10106" s="499"/>
      <c r="G10106" s="338">
        <v>86</v>
      </c>
    </row>
    <row r="10107" spans="1:7" hidden="1" x14ac:dyDescent="0.25">
      <c r="A10107" s="339" t="s">
        <v>324</v>
      </c>
      <c r="B10107" s="339" t="s">
        <v>354</v>
      </c>
      <c r="C10107" s="340" t="s">
        <v>24</v>
      </c>
      <c r="D10107" s="341">
        <v>10500</v>
      </c>
      <c r="E10107" s="506">
        <v>9030</v>
      </c>
      <c r="F10107" s="499"/>
      <c r="G10107" s="341">
        <v>86</v>
      </c>
    </row>
    <row r="10108" spans="1:7" hidden="1" x14ac:dyDescent="0.25">
      <c r="A10108" s="342" t="s">
        <v>324</v>
      </c>
      <c r="B10108" s="342" t="s">
        <v>562</v>
      </c>
      <c r="C10108" s="343" t="s">
        <v>563</v>
      </c>
      <c r="D10108" s="344">
        <v>10500</v>
      </c>
      <c r="E10108" s="502">
        <v>9030</v>
      </c>
      <c r="F10108" s="499"/>
      <c r="G10108" s="344">
        <v>86</v>
      </c>
    </row>
    <row r="10109" spans="1:7" hidden="1" x14ac:dyDescent="0.25">
      <c r="A10109" s="342" t="s">
        <v>324</v>
      </c>
      <c r="B10109" s="342" t="s">
        <v>564</v>
      </c>
      <c r="C10109" s="343" t="s">
        <v>565</v>
      </c>
      <c r="D10109" s="344">
        <v>10500</v>
      </c>
      <c r="E10109" s="502">
        <v>9030</v>
      </c>
      <c r="F10109" s="499"/>
      <c r="G10109" s="344">
        <v>86</v>
      </c>
    </row>
    <row r="10110" spans="1:7" hidden="1" x14ac:dyDescent="0.25">
      <c r="A10110" s="345" t="s">
        <v>4634</v>
      </c>
      <c r="B10110" s="345" t="s">
        <v>1641</v>
      </c>
      <c r="C10110" s="346" t="s">
        <v>2761</v>
      </c>
      <c r="D10110" s="347">
        <v>10500</v>
      </c>
      <c r="E10110" s="503">
        <v>9030</v>
      </c>
      <c r="F10110" s="499"/>
      <c r="G10110" s="347">
        <v>86</v>
      </c>
    </row>
    <row r="10111" spans="1:7" hidden="1" x14ac:dyDescent="0.25">
      <c r="A10111" s="336" t="s">
        <v>352</v>
      </c>
      <c r="B10111" s="336" t="s">
        <v>918</v>
      </c>
      <c r="C10111" s="337" t="s">
        <v>919</v>
      </c>
      <c r="D10111" s="338">
        <v>8000</v>
      </c>
      <c r="E10111" s="498">
        <v>2863.62</v>
      </c>
      <c r="F10111" s="499"/>
      <c r="G10111" s="338">
        <v>35.795250000000003</v>
      </c>
    </row>
    <row r="10112" spans="1:7" hidden="1" x14ac:dyDescent="0.25">
      <c r="A10112" s="339" t="s">
        <v>324</v>
      </c>
      <c r="B10112" s="339" t="s">
        <v>354</v>
      </c>
      <c r="C10112" s="340" t="s">
        <v>24</v>
      </c>
      <c r="D10112" s="341">
        <v>8000</v>
      </c>
      <c r="E10112" s="506">
        <v>2863.62</v>
      </c>
      <c r="F10112" s="499"/>
      <c r="G10112" s="341">
        <v>35.795250000000003</v>
      </c>
    </row>
    <row r="10113" spans="1:7" hidden="1" x14ac:dyDescent="0.25">
      <c r="A10113" s="342" t="s">
        <v>324</v>
      </c>
      <c r="B10113" s="342" t="s">
        <v>562</v>
      </c>
      <c r="C10113" s="343" t="s">
        <v>563</v>
      </c>
      <c r="D10113" s="344">
        <v>8000</v>
      </c>
      <c r="E10113" s="502">
        <v>2863.62</v>
      </c>
      <c r="F10113" s="499"/>
      <c r="G10113" s="344">
        <v>35.795250000000003</v>
      </c>
    </row>
    <row r="10114" spans="1:7" hidden="1" x14ac:dyDescent="0.25">
      <c r="A10114" s="342" t="s">
        <v>324</v>
      </c>
      <c r="B10114" s="342" t="s">
        <v>564</v>
      </c>
      <c r="C10114" s="343" t="s">
        <v>565</v>
      </c>
      <c r="D10114" s="344">
        <v>8000</v>
      </c>
      <c r="E10114" s="502">
        <v>2863.62</v>
      </c>
      <c r="F10114" s="499"/>
      <c r="G10114" s="344">
        <v>35.795250000000003</v>
      </c>
    </row>
    <row r="10115" spans="1:7" hidden="1" x14ac:dyDescent="0.25">
      <c r="A10115" s="345" t="s">
        <v>4635</v>
      </c>
      <c r="B10115" s="345" t="s">
        <v>1641</v>
      </c>
      <c r="C10115" s="346" t="s">
        <v>2761</v>
      </c>
      <c r="D10115" s="347">
        <v>8000</v>
      </c>
      <c r="E10115" s="503">
        <v>2863.62</v>
      </c>
      <c r="F10115" s="499"/>
      <c r="G10115" s="347">
        <v>35.795250000000003</v>
      </c>
    </row>
    <row r="10116" spans="1:7" hidden="1" x14ac:dyDescent="0.25">
      <c r="A10116" s="336" t="s">
        <v>352</v>
      </c>
      <c r="B10116" s="336" t="s">
        <v>991</v>
      </c>
      <c r="C10116" s="337" t="s">
        <v>992</v>
      </c>
      <c r="D10116" s="338">
        <v>1500</v>
      </c>
      <c r="E10116" s="498">
        <v>1191.3599999999999</v>
      </c>
      <c r="F10116" s="499"/>
      <c r="G10116" s="338">
        <v>79.424000000000007</v>
      </c>
    </row>
    <row r="10117" spans="1:7" hidden="1" x14ac:dyDescent="0.25">
      <c r="A10117" s="339" t="s">
        <v>324</v>
      </c>
      <c r="B10117" s="339" t="s">
        <v>354</v>
      </c>
      <c r="C10117" s="340" t="s">
        <v>24</v>
      </c>
      <c r="D10117" s="341">
        <v>1500</v>
      </c>
      <c r="E10117" s="506">
        <v>1191.3599999999999</v>
      </c>
      <c r="F10117" s="499"/>
      <c r="G10117" s="341">
        <v>79.424000000000007</v>
      </c>
    </row>
    <row r="10118" spans="1:7" hidden="1" x14ac:dyDescent="0.25">
      <c r="A10118" s="342" t="s">
        <v>324</v>
      </c>
      <c r="B10118" s="342" t="s">
        <v>562</v>
      </c>
      <c r="C10118" s="343" t="s">
        <v>563</v>
      </c>
      <c r="D10118" s="344">
        <v>1500</v>
      </c>
      <c r="E10118" s="502">
        <v>1191.3599999999999</v>
      </c>
      <c r="F10118" s="499"/>
      <c r="G10118" s="344">
        <v>79.424000000000007</v>
      </c>
    </row>
    <row r="10119" spans="1:7" hidden="1" x14ac:dyDescent="0.25">
      <c r="A10119" s="342" t="s">
        <v>324</v>
      </c>
      <c r="B10119" s="342" t="s">
        <v>564</v>
      </c>
      <c r="C10119" s="343" t="s">
        <v>565</v>
      </c>
      <c r="D10119" s="344">
        <v>1500</v>
      </c>
      <c r="E10119" s="502">
        <v>1191.3599999999999</v>
      </c>
      <c r="F10119" s="499"/>
      <c r="G10119" s="344">
        <v>79.424000000000007</v>
      </c>
    </row>
    <row r="10120" spans="1:7" hidden="1" x14ac:dyDescent="0.25">
      <c r="A10120" s="345" t="s">
        <v>4636</v>
      </c>
      <c r="B10120" s="345" t="s">
        <v>1641</v>
      </c>
      <c r="C10120" s="346" t="s">
        <v>2761</v>
      </c>
      <c r="D10120" s="347">
        <v>1500</v>
      </c>
      <c r="E10120" s="503">
        <v>1191.3599999999999</v>
      </c>
      <c r="F10120" s="499"/>
      <c r="G10120" s="347">
        <v>79.424000000000007</v>
      </c>
    </row>
    <row r="10121" spans="1:7" hidden="1" x14ac:dyDescent="0.25">
      <c r="A10121" s="336" t="s">
        <v>352</v>
      </c>
      <c r="B10121" s="336" t="s">
        <v>1035</v>
      </c>
      <c r="C10121" s="337" t="s">
        <v>1036</v>
      </c>
      <c r="D10121" s="338">
        <v>2000</v>
      </c>
      <c r="E10121" s="498">
        <v>0</v>
      </c>
      <c r="F10121" s="499"/>
      <c r="G10121" s="338">
        <v>0</v>
      </c>
    </row>
    <row r="10122" spans="1:7" hidden="1" x14ac:dyDescent="0.25">
      <c r="A10122" s="339" t="s">
        <v>324</v>
      </c>
      <c r="B10122" s="339" t="s">
        <v>354</v>
      </c>
      <c r="C10122" s="340" t="s">
        <v>24</v>
      </c>
      <c r="D10122" s="341">
        <v>2000</v>
      </c>
      <c r="E10122" s="506">
        <v>0</v>
      </c>
      <c r="F10122" s="499"/>
      <c r="G10122" s="341">
        <v>0</v>
      </c>
    </row>
    <row r="10123" spans="1:7" hidden="1" x14ac:dyDescent="0.25">
      <c r="A10123" s="342" t="s">
        <v>324</v>
      </c>
      <c r="B10123" s="342" t="s">
        <v>366</v>
      </c>
      <c r="C10123" s="343" t="s">
        <v>38</v>
      </c>
      <c r="D10123" s="344">
        <v>2000</v>
      </c>
      <c r="E10123" s="502">
        <v>0</v>
      </c>
      <c r="F10123" s="499"/>
      <c r="G10123" s="344">
        <v>0</v>
      </c>
    </row>
    <row r="10124" spans="1:7" hidden="1" x14ac:dyDescent="0.25">
      <c r="A10124" s="342" t="s">
        <v>324</v>
      </c>
      <c r="B10124" s="342" t="s">
        <v>372</v>
      </c>
      <c r="C10124" s="343" t="s">
        <v>373</v>
      </c>
      <c r="D10124" s="344">
        <v>2000</v>
      </c>
      <c r="E10124" s="502">
        <v>0</v>
      </c>
      <c r="F10124" s="499"/>
      <c r="G10124" s="344">
        <v>0</v>
      </c>
    </row>
    <row r="10125" spans="1:7" hidden="1" x14ac:dyDescent="0.25">
      <c r="A10125" s="345" t="s">
        <v>4637</v>
      </c>
      <c r="B10125" s="345" t="s">
        <v>375</v>
      </c>
      <c r="C10125" s="346" t="s">
        <v>373</v>
      </c>
      <c r="D10125" s="347">
        <v>2000</v>
      </c>
      <c r="E10125" s="503">
        <v>0</v>
      </c>
      <c r="F10125" s="499"/>
      <c r="G10125" s="347">
        <v>0</v>
      </c>
    </row>
    <row r="10126" spans="1:7" hidden="1" x14ac:dyDescent="0.25">
      <c r="A10126" s="336" t="s">
        <v>352</v>
      </c>
      <c r="B10126" s="336" t="s">
        <v>1056</v>
      </c>
      <c r="C10126" s="337" t="s">
        <v>1057</v>
      </c>
      <c r="D10126" s="338">
        <v>3000</v>
      </c>
      <c r="E10126" s="498">
        <v>1422.9</v>
      </c>
      <c r="F10126" s="499"/>
      <c r="G10126" s="338">
        <v>47.43</v>
      </c>
    </row>
    <row r="10127" spans="1:7" hidden="1" x14ac:dyDescent="0.25">
      <c r="A10127" s="339" t="s">
        <v>324</v>
      </c>
      <c r="B10127" s="339" t="s">
        <v>354</v>
      </c>
      <c r="C10127" s="340" t="s">
        <v>24</v>
      </c>
      <c r="D10127" s="341">
        <v>3000</v>
      </c>
      <c r="E10127" s="506">
        <v>1422.9</v>
      </c>
      <c r="F10127" s="499"/>
      <c r="G10127" s="341">
        <v>47.43</v>
      </c>
    </row>
    <row r="10128" spans="1:7" hidden="1" x14ac:dyDescent="0.25">
      <c r="A10128" s="342" t="s">
        <v>324</v>
      </c>
      <c r="B10128" s="342" t="s">
        <v>562</v>
      </c>
      <c r="C10128" s="343" t="s">
        <v>563</v>
      </c>
      <c r="D10128" s="344">
        <v>3000</v>
      </c>
      <c r="E10128" s="502">
        <v>1422.9</v>
      </c>
      <c r="F10128" s="499"/>
      <c r="G10128" s="344">
        <v>47.43</v>
      </c>
    </row>
    <row r="10129" spans="1:7" hidden="1" x14ac:dyDescent="0.25">
      <c r="A10129" s="342" t="s">
        <v>324</v>
      </c>
      <c r="B10129" s="342" t="s">
        <v>564</v>
      </c>
      <c r="C10129" s="343" t="s">
        <v>565</v>
      </c>
      <c r="D10129" s="344">
        <v>3000</v>
      </c>
      <c r="E10129" s="502">
        <v>1422.9</v>
      </c>
      <c r="F10129" s="499"/>
      <c r="G10129" s="344">
        <v>47.43</v>
      </c>
    </row>
    <row r="10130" spans="1:7" hidden="1" x14ac:dyDescent="0.25">
      <c r="A10130" s="345" t="s">
        <v>4638</v>
      </c>
      <c r="B10130" s="345" t="s">
        <v>1641</v>
      </c>
      <c r="C10130" s="346" t="s">
        <v>4290</v>
      </c>
      <c r="D10130" s="347">
        <v>3000</v>
      </c>
      <c r="E10130" s="503">
        <v>1422.9</v>
      </c>
      <c r="F10130" s="499"/>
      <c r="G10130" s="347">
        <v>47.43</v>
      </c>
    </row>
    <row r="10131" spans="1:7" x14ac:dyDescent="0.25">
      <c r="A10131" s="327" t="s">
        <v>1254</v>
      </c>
      <c r="B10131" s="327" t="s">
        <v>4639</v>
      </c>
      <c r="C10131" s="328" t="s">
        <v>207</v>
      </c>
      <c r="D10131" s="329">
        <v>5789720</v>
      </c>
      <c r="E10131" s="507">
        <v>5042507.7300000004</v>
      </c>
      <c r="F10131" s="499"/>
      <c r="G10131" s="329">
        <v>87.094155330482309</v>
      </c>
    </row>
    <row r="10132" spans="1:7" hidden="1" x14ac:dyDescent="0.25">
      <c r="A10132" s="330" t="s">
        <v>349</v>
      </c>
      <c r="B10132" s="330" t="s">
        <v>2770</v>
      </c>
      <c r="C10132" s="331" t="s">
        <v>2771</v>
      </c>
      <c r="D10132" s="332">
        <v>4000</v>
      </c>
      <c r="E10132" s="504">
        <v>2948.25</v>
      </c>
      <c r="F10132" s="499"/>
      <c r="G10132" s="332">
        <v>73.706249999999997</v>
      </c>
    </row>
    <row r="10133" spans="1:7" hidden="1" x14ac:dyDescent="0.25">
      <c r="A10133" s="333" t="s">
        <v>349</v>
      </c>
      <c r="B10133" s="333" t="s">
        <v>63</v>
      </c>
      <c r="C10133" s="334" t="s">
        <v>2776</v>
      </c>
      <c r="D10133" s="335">
        <v>4000</v>
      </c>
      <c r="E10133" s="505">
        <v>2948.25</v>
      </c>
      <c r="F10133" s="499"/>
      <c r="G10133" s="335">
        <v>73.706249999999997</v>
      </c>
    </row>
    <row r="10134" spans="1:7" hidden="1" x14ac:dyDescent="0.25">
      <c r="A10134" s="336" t="s">
        <v>352</v>
      </c>
      <c r="B10134" s="336" t="s">
        <v>452</v>
      </c>
      <c r="C10134" s="337" t="s">
        <v>453</v>
      </c>
      <c r="D10134" s="338">
        <v>4000</v>
      </c>
      <c r="E10134" s="498">
        <v>2948.25</v>
      </c>
      <c r="F10134" s="499"/>
      <c r="G10134" s="338">
        <v>73.706249999999997</v>
      </c>
    </row>
    <row r="10135" spans="1:7" hidden="1" x14ac:dyDescent="0.25">
      <c r="A10135" s="339" t="s">
        <v>324</v>
      </c>
      <c r="B10135" s="339" t="s">
        <v>354</v>
      </c>
      <c r="C10135" s="340" t="s">
        <v>24</v>
      </c>
      <c r="D10135" s="341">
        <v>2000</v>
      </c>
      <c r="E10135" s="506">
        <v>298.12</v>
      </c>
      <c r="F10135" s="499"/>
      <c r="G10135" s="341">
        <v>14.906000000000001</v>
      </c>
    </row>
    <row r="10136" spans="1:7" hidden="1" x14ac:dyDescent="0.25">
      <c r="A10136" s="342" t="s">
        <v>324</v>
      </c>
      <c r="B10136" s="342" t="s">
        <v>562</v>
      </c>
      <c r="C10136" s="343" t="s">
        <v>563</v>
      </c>
      <c r="D10136" s="344">
        <v>2000</v>
      </c>
      <c r="E10136" s="502">
        <v>298.12</v>
      </c>
      <c r="F10136" s="499"/>
      <c r="G10136" s="344">
        <v>14.906000000000001</v>
      </c>
    </row>
    <row r="10137" spans="1:7" hidden="1" x14ac:dyDescent="0.25">
      <c r="A10137" s="342" t="s">
        <v>324</v>
      </c>
      <c r="B10137" s="342" t="s">
        <v>564</v>
      </c>
      <c r="C10137" s="343" t="s">
        <v>565</v>
      </c>
      <c r="D10137" s="344">
        <v>2000</v>
      </c>
      <c r="E10137" s="502">
        <v>298.12</v>
      </c>
      <c r="F10137" s="499"/>
      <c r="G10137" s="344">
        <v>14.906000000000001</v>
      </c>
    </row>
    <row r="10138" spans="1:7" hidden="1" x14ac:dyDescent="0.25">
      <c r="A10138" s="345" t="s">
        <v>4640</v>
      </c>
      <c r="B10138" s="345" t="s">
        <v>567</v>
      </c>
      <c r="C10138" s="346" t="s">
        <v>246</v>
      </c>
      <c r="D10138" s="347">
        <v>2000</v>
      </c>
      <c r="E10138" s="503">
        <v>298.12</v>
      </c>
      <c r="F10138" s="499"/>
      <c r="G10138" s="347">
        <v>14.906000000000001</v>
      </c>
    </row>
    <row r="10139" spans="1:7" hidden="1" x14ac:dyDescent="0.25">
      <c r="A10139" s="339" t="s">
        <v>324</v>
      </c>
      <c r="B10139" s="339" t="s">
        <v>1163</v>
      </c>
      <c r="C10139" s="340" t="s">
        <v>26</v>
      </c>
      <c r="D10139" s="341">
        <v>2000</v>
      </c>
      <c r="E10139" s="506">
        <v>2650.13</v>
      </c>
      <c r="F10139" s="499"/>
      <c r="G10139" s="341">
        <v>132.50649999999999</v>
      </c>
    </row>
    <row r="10140" spans="1:7" hidden="1" x14ac:dyDescent="0.25">
      <c r="A10140" s="342" t="s">
        <v>324</v>
      </c>
      <c r="B10140" s="342" t="s">
        <v>1164</v>
      </c>
      <c r="C10140" s="343" t="s">
        <v>1165</v>
      </c>
      <c r="D10140" s="344">
        <v>2000</v>
      </c>
      <c r="E10140" s="502">
        <v>2650.13</v>
      </c>
      <c r="F10140" s="499"/>
      <c r="G10140" s="344">
        <v>132.50649999999999</v>
      </c>
    </row>
    <row r="10141" spans="1:7" hidden="1" x14ac:dyDescent="0.25">
      <c r="A10141" s="342" t="s">
        <v>324</v>
      </c>
      <c r="B10141" s="342" t="s">
        <v>2988</v>
      </c>
      <c r="C10141" s="343" t="s">
        <v>178</v>
      </c>
      <c r="D10141" s="344">
        <v>2000</v>
      </c>
      <c r="E10141" s="502">
        <v>2650.13</v>
      </c>
      <c r="F10141" s="499"/>
      <c r="G10141" s="344">
        <v>132.50649999999999</v>
      </c>
    </row>
    <row r="10142" spans="1:7" hidden="1" x14ac:dyDescent="0.25">
      <c r="A10142" s="345" t="s">
        <v>4641</v>
      </c>
      <c r="B10142" s="345" t="s">
        <v>309</v>
      </c>
      <c r="C10142" s="346" t="s">
        <v>2990</v>
      </c>
      <c r="D10142" s="347">
        <v>2000</v>
      </c>
      <c r="E10142" s="503">
        <v>2650.13</v>
      </c>
      <c r="F10142" s="499"/>
      <c r="G10142" s="347">
        <v>132.50649999999999</v>
      </c>
    </row>
    <row r="10143" spans="1:7" hidden="1" x14ac:dyDescent="0.25">
      <c r="A10143" s="336" t="s">
        <v>352</v>
      </c>
      <c r="B10143" s="336" t="s">
        <v>541</v>
      </c>
      <c r="C10143" s="337" t="s">
        <v>542</v>
      </c>
      <c r="D10143" s="338">
        <v>0</v>
      </c>
      <c r="E10143" s="498">
        <v>0</v>
      </c>
      <c r="F10143" s="499"/>
      <c r="G10143" s="338">
        <v>0</v>
      </c>
    </row>
    <row r="10144" spans="1:7" hidden="1" x14ac:dyDescent="0.25">
      <c r="A10144" s="339" t="s">
        <v>324</v>
      </c>
      <c r="B10144" s="339" t="s">
        <v>354</v>
      </c>
      <c r="C10144" s="340" t="s">
        <v>24</v>
      </c>
      <c r="D10144" s="341">
        <v>0</v>
      </c>
      <c r="E10144" s="506">
        <v>0</v>
      </c>
      <c r="F10144" s="499"/>
      <c r="G10144" s="341">
        <v>0</v>
      </c>
    </row>
    <row r="10145" spans="1:7" hidden="1" x14ac:dyDescent="0.25">
      <c r="A10145" s="342" t="s">
        <v>324</v>
      </c>
      <c r="B10145" s="342" t="s">
        <v>562</v>
      </c>
      <c r="C10145" s="343" t="s">
        <v>563</v>
      </c>
      <c r="D10145" s="344">
        <v>0</v>
      </c>
      <c r="E10145" s="502">
        <v>0</v>
      </c>
      <c r="F10145" s="499"/>
      <c r="G10145" s="344">
        <v>0</v>
      </c>
    </row>
    <row r="10146" spans="1:7" hidden="1" x14ac:dyDescent="0.25">
      <c r="A10146" s="342" t="s">
        <v>324</v>
      </c>
      <c r="B10146" s="342" t="s">
        <v>564</v>
      </c>
      <c r="C10146" s="343" t="s">
        <v>565</v>
      </c>
      <c r="D10146" s="344">
        <v>0</v>
      </c>
      <c r="E10146" s="502">
        <v>0</v>
      </c>
      <c r="F10146" s="499"/>
      <c r="G10146" s="344">
        <v>0</v>
      </c>
    </row>
    <row r="10147" spans="1:7" hidden="1" x14ac:dyDescent="0.25">
      <c r="A10147" s="345" t="s">
        <v>4642</v>
      </c>
      <c r="B10147" s="345" t="s">
        <v>567</v>
      </c>
      <c r="C10147" s="346" t="s">
        <v>246</v>
      </c>
      <c r="D10147" s="347">
        <v>0</v>
      </c>
      <c r="E10147" s="503">
        <v>0</v>
      </c>
      <c r="F10147" s="499"/>
      <c r="G10147" s="347">
        <v>0</v>
      </c>
    </row>
    <row r="10148" spans="1:7" x14ac:dyDescent="0.25">
      <c r="A10148" s="330" t="s">
        <v>349</v>
      </c>
      <c r="B10148" s="330" t="s">
        <v>385</v>
      </c>
      <c r="C10148" s="331" t="s">
        <v>386</v>
      </c>
      <c r="D10148" s="332">
        <v>5785720</v>
      </c>
      <c r="E10148" s="504">
        <v>5039559.4800000004</v>
      </c>
      <c r="F10148" s="499"/>
      <c r="G10148" s="332">
        <v>87.103411157124782</v>
      </c>
    </row>
    <row r="10149" spans="1:7" x14ac:dyDescent="0.25">
      <c r="A10149" s="333" t="s">
        <v>349</v>
      </c>
      <c r="B10149" s="333" t="s">
        <v>65</v>
      </c>
      <c r="C10149" s="334" t="s">
        <v>3270</v>
      </c>
      <c r="D10149" s="335">
        <v>5785720</v>
      </c>
      <c r="E10149" s="505">
        <v>5039559.4800000004</v>
      </c>
      <c r="F10149" s="499"/>
      <c r="G10149" s="335">
        <v>87.103411157124782</v>
      </c>
    </row>
    <row r="10150" spans="1:7" hidden="1" x14ac:dyDescent="0.25">
      <c r="A10150" s="336" t="s">
        <v>352</v>
      </c>
      <c r="B10150" s="336" t="s">
        <v>411</v>
      </c>
      <c r="C10150" s="337" t="s">
        <v>412</v>
      </c>
      <c r="D10150" s="338">
        <v>55000</v>
      </c>
      <c r="E10150" s="498">
        <v>95076.57</v>
      </c>
      <c r="F10150" s="499"/>
      <c r="G10150" s="338">
        <v>172.86649090909091</v>
      </c>
    </row>
    <row r="10151" spans="1:7" hidden="1" x14ac:dyDescent="0.25">
      <c r="A10151" s="339" t="s">
        <v>324</v>
      </c>
      <c r="B10151" s="339" t="s">
        <v>354</v>
      </c>
      <c r="C10151" s="340" t="s">
        <v>24</v>
      </c>
      <c r="D10151" s="341">
        <v>55000</v>
      </c>
      <c r="E10151" s="506">
        <v>95076.57</v>
      </c>
      <c r="F10151" s="499"/>
      <c r="G10151" s="341">
        <v>172.86649090909091</v>
      </c>
    </row>
    <row r="10152" spans="1:7" hidden="1" x14ac:dyDescent="0.25">
      <c r="A10152" s="342" t="s">
        <v>324</v>
      </c>
      <c r="B10152" s="342" t="s">
        <v>366</v>
      </c>
      <c r="C10152" s="343" t="s">
        <v>38</v>
      </c>
      <c r="D10152" s="344">
        <v>55000</v>
      </c>
      <c r="E10152" s="502">
        <v>95076.57</v>
      </c>
      <c r="F10152" s="499"/>
      <c r="G10152" s="344">
        <v>172.86649090909091</v>
      </c>
    </row>
    <row r="10153" spans="1:7" hidden="1" x14ac:dyDescent="0.25">
      <c r="A10153" s="342" t="s">
        <v>324</v>
      </c>
      <c r="B10153" s="342" t="s">
        <v>419</v>
      </c>
      <c r="C10153" s="343" t="s">
        <v>108</v>
      </c>
      <c r="D10153" s="344">
        <v>55000</v>
      </c>
      <c r="E10153" s="502">
        <v>95076.57</v>
      </c>
      <c r="F10153" s="499"/>
      <c r="G10153" s="344">
        <v>172.86649090909091</v>
      </c>
    </row>
    <row r="10154" spans="1:7" hidden="1" x14ac:dyDescent="0.25">
      <c r="A10154" s="345" t="s">
        <v>4643</v>
      </c>
      <c r="B10154" s="345" t="s">
        <v>316</v>
      </c>
      <c r="C10154" s="346" t="s">
        <v>421</v>
      </c>
      <c r="D10154" s="347">
        <v>55000</v>
      </c>
      <c r="E10154" s="503">
        <v>95076.57</v>
      </c>
      <c r="F10154" s="499"/>
      <c r="G10154" s="347">
        <v>172.86649090909091</v>
      </c>
    </row>
    <row r="10155" spans="1:7" hidden="1" x14ac:dyDescent="0.25">
      <c r="A10155" s="336" t="s">
        <v>352</v>
      </c>
      <c r="B10155" s="336" t="s">
        <v>452</v>
      </c>
      <c r="C10155" s="337" t="s">
        <v>453</v>
      </c>
      <c r="D10155" s="338">
        <v>740000</v>
      </c>
      <c r="E10155" s="498">
        <v>654590.34</v>
      </c>
      <c r="F10155" s="499"/>
      <c r="G10155" s="338">
        <v>88.458154054054049</v>
      </c>
    </row>
    <row r="10156" spans="1:7" hidden="1" x14ac:dyDescent="0.25">
      <c r="A10156" s="339" t="s">
        <v>324</v>
      </c>
      <c r="B10156" s="339" t="s">
        <v>354</v>
      </c>
      <c r="C10156" s="340" t="s">
        <v>24</v>
      </c>
      <c r="D10156" s="341">
        <v>320000</v>
      </c>
      <c r="E10156" s="506">
        <v>532121.53</v>
      </c>
      <c r="F10156" s="499"/>
      <c r="G10156" s="341">
        <v>166.287978125</v>
      </c>
    </row>
    <row r="10157" spans="1:7" hidden="1" x14ac:dyDescent="0.25">
      <c r="A10157" s="342" t="s">
        <v>324</v>
      </c>
      <c r="B10157" s="342" t="s">
        <v>562</v>
      </c>
      <c r="C10157" s="343" t="s">
        <v>563</v>
      </c>
      <c r="D10157" s="344">
        <v>320000</v>
      </c>
      <c r="E10157" s="502">
        <v>532121.53</v>
      </c>
      <c r="F10157" s="499"/>
      <c r="G10157" s="344">
        <v>166.287978125</v>
      </c>
    </row>
    <row r="10158" spans="1:7" hidden="1" x14ac:dyDescent="0.25">
      <c r="A10158" s="342" t="s">
        <v>324</v>
      </c>
      <c r="B10158" s="342" t="s">
        <v>564</v>
      </c>
      <c r="C10158" s="343" t="s">
        <v>565</v>
      </c>
      <c r="D10158" s="344">
        <v>320000</v>
      </c>
      <c r="E10158" s="502">
        <v>532121.53</v>
      </c>
      <c r="F10158" s="499"/>
      <c r="G10158" s="344">
        <v>166.287978125</v>
      </c>
    </row>
    <row r="10159" spans="1:7" hidden="1" x14ac:dyDescent="0.25">
      <c r="A10159" s="345" t="s">
        <v>4644</v>
      </c>
      <c r="B10159" s="345" t="s">
        <v>567</v>
      </c>
      <c r="C10159" s="346" t="s">
        <v>246</v>
      </c>
      <c r="D10159" s="347">
        <v>320000</v>
      </c>
      <c r="E10159" s="503">
        <v>532121.53</v>
      </c>
      <c r="F10159" s="499"/>
      <c r="G10159" s="347">
        <v>166.287978125</v>
      </c>
    </row>
    <row r="10160" spans="1:7" hidden="1" x14ac:dyDescent="0.25">
      <c r="A10160" s="339" t="s">
        <v>324</v>
      </c>
      <c r="B10160" s="339" t="s">
        <v>1163</v>
      </c>
      <c r="C10160" s="340" t="s">
        <v>26</v>
      </c>
      <c r="D10160" s="341">
        <v>420000</v>
      </c>
      <c r="E10160" s="506">
        <v>122468.81</v>
      </c>
      <c r="F10160" s="499"/>
      <c r="G10160" s="341">
        <v>29.159240476190476</v>
      </c>
    </row>
    <row r="10161" spans="1:7" hidden="1" x14ac:dyDescent="0.25">
      <c r="A10161" s="342" t="s">
        <v>324</v>
      </c>
      <c r="B10161" s="342" t="s">
        <v>1164</v>
      </c>
      <c r="C10161" s="343" t="s">
        <v>1165</v>
      </c>
      <c r="D10161" s="344">
        <v>420000</v>
      </c>
      <c r="E10161" s="502">
        <v>122468.81</v>
      </c>
      <c r="F10161" s="499"/>
      <c r="G10161" s="344">
        <v>29.159240476190476</v>
      </c>
    </row>
    <row r="10162" spans="1:7" hidden="1" x14ac:dyDescent="0.25">
      <c r="A10162" s="342" t="s">
        <v>324</v>
      </c>
      <c r="B10162" s="342" t="s">
        <v>2988</v>
      </c>
      <c r="C10162" s="343" t="s">
        <v>178</v>
      </c>
      <c r="D10162" s="344">
        <v>420000</v>
      </c>
      <c r="E10162" s="502">
        <v>122468.81</v>
      </c>
      <c r="F10162" s="499"/>
      <c r="G10162" s="344">
        <v>29.159240476190476</v>
      </c>
    </row>
    <row r="10163" spans="1:7" hidden="1" x14ac:dyDescent="0.25">
      <c r="A10163" s="345" t="s">
        <v>4645</v>
      </c>
      <c r="B10163" s="345" t="s">
        <v>309</v>
      </c>
      <c r="C10163" s="346" t="s">
        <v>2990</v>
      </c>
      <c r="D10163" s="347">
        <v>420000</v>
      </c>
      <c r="E10163" s="503">
        <v>122468.81</v>
      </c>
      <c r="F10163" s="499"/>
      <c r="G10163" s="347">
        <v>29.159240476190476</v>
      </c>
    </row>
    <row r="10164" spans="1:7" hidden="1" x14ac:dyDescent="0.25">
      <c r="A10164" s="336" t="s">
        <v>352</v>
      </c>
      <c r="B10164" s="336" t="s">
        <v>498</v>
      </c>
      <c r="C10164" s="337" t="s">
        <v>499</v>
      </c>
      <c r="D10164" s="338">
        <v>157720</v>
      </c>
      <c r="E10164" s="498">
        <v>125064.78</v>
      </c>
      <c r="F10164" s="499"/>
      <c r="G10164" s="338">
        <v>79.295447628709098</v>
      </c>
    </row>
    <row r="10165" spans="1:7" hidden="1" x14ac:dyDescent="0.25">
      <c r="A10165" s="339" t="s">
        <v>324</v>
      </c>
      <c r="B10165" s="339" t="s">
        <v>354</v>
      </c>
      <c r="C10165" s="340" t="s">
        <v>24</v>
      </c>
      <c r="D10165" s="341">
        <v>157720</v>
      </c>
      <c r="E10165" s="506">
        <v>125064.78</v>
      </c>
      <c r="F10165" s="499"/>
      <c r="G10165" s="341">
        <v>79.295447628709098</v>
      </c>
    </row>
    <row r="10166" spans="1:7" hidden="1" x14ac:dyDescent="0.25">
      <c r="A10166" s="342" t="s">
        <v>324</v>
      </c>
      <c r="B10166" s="342" t="s">
        <v>562</v>
      </c>
      <c r="C10166" s="343" t="s">
        <v>563</v>
      </c>
      <c r="D10166" s="344">
        <v>157720</v>
      </c>
      <c r="E10166" s="502">
        <v>125064.78</v>
      </c>
      <c r="F10166" s="499"/>
      <c r="G10166" s="344">
        <v>79.295447628709098</v>
      </c>
    </row>
    <row r="10167" spans="1:7" hidden="1" x14ac:dyDescent="0.25">
      <c r="A10167" s="342" t="s">
        <v>324</v>
      </c>
      <c r="B10167" s="342" t="s">
        <v>564</v>
      </c>
      <c r="C10167" s="343" t="s">
        <v>565</v>
      </c>
      <c r="D10167" s="344">
        <v>157720</v>
      </c>
      <c r="E10167" s="502">
        <v>125064.78</v>
      </c>
      <c r="F10167" s="499"/>
      <c r="G10167" s="344">
        <v>79.295447628709098</v>
      </c>
    </row>
    <row r="10168" spans="1:7" hidden="1" x14ac:dyDescent="0.25">
      <c r="A10168" s="345" t="s">
        <v>4646</v>
      </c>
      <c r="B10168" s="345" t="s">
        <v>567</v>
      </c>
      <c r="C10168" s="346" t="s">
        <v>4647</v>
      </c>
      <c r="D10168" s="347">
        <v>130000</v>
      </c>
      <c r="E10168" s="503">
        <v>97344.78</v>
      </c>
      <c r="F10168" s="499"/>
      <c r="G10168" s="347">
        <v>74.880600000000001</v>
      </c>
    </row>
    <row r="10169" spans="1:7" hidden="1" x14ac:dyDescent="0.25">
      <c r="A10169" s="345" t="s">
        <v>4648</v>
      </c>
      <c r="B10169" s="345" t="s">
        <v>567</v>
      </c>
      <c r="C10169" s="346" t="s">
        <v>4647</v>
      </c>
      <c r="D10169" s="347">
        <v>27720</v>
      </c>
      <c r="E10169" s="503">
        <v>27720</v>
      </c>
      <c r="F10169" s="499"/>
      <c r="G10169" s="347">
        <v>100</v>
      </c>
    </row>
    <row r="10170" spans="1:7" hidden="1" x14ac:dyDescent="0.25">
      <c r="A10170" s="336" t="s">
        <v>352</v>
      </c>
      <c r="B10170" s="336" t="s">
        <v>541</v>
      </c>
      <c r="C10170" s="337" t="s">
        <v>542</v>
      </c>
      <c r="D10170" s="338">
        <v>650000</v>
      </c>
      <c r="E10170" s="498">
        <v>462440.17</v>
      </c>
      <c r="F10170" s="499"/>
      <c r="G10170" s="338">
        <v>71.144641538461542</v>
      </c>
    </row>
    <row r="10171" spans="1:7" hidden="1" x14ac:dyDescent="0.25">
      <c r="A10171" s="339" t="s">
        <v>324</v>
      </c>
      <c r="B10171" s="339" t="s">
        <v>354</v>
      </c>
      <c r="C10171" s="340" t="s">
        <v>24</v>
      </c>
      <c r="D10171" s="341">
        <v>350000</v>
      </c>
      <c r="E10171" s="506">
        <v>321875.95</v>
      </c>
      <c r="F10171" s="499"/>
      <c r="G10171" s="341">
        <v>91.964557142857146</v>
      </c>
    </row>
    <row r="10172" spans="1:7" hidden="1" x14ac:dyDescent="0.25">
      <c r="A10172" s="342" t="s">
        <v>324</v>
      </c>
      <c r="B10172" s="342" t="s">
        <v>562</v>
      </c>
      <c r="C10172" s="343" t="s">
        <v>563</v>
      </c>
      <c r="D10172" s="344">
        <v>350000</v>
      </c>
      <c r="E10172" s="502">
        <v>321875.95</v>
      </c>
      <c r="F10172" s="499"/>
      <c r="G10172" s="344">
        <v>91.964557142857146</v>
      </c>
    </row>
    <row r="10173" spans="1:7" hidden="1" x14ac:dyDescent="0.25">
      <c r="A10173" s="342" t="s">
        <v>324</v>
      </c>
      <c r="B10173" s="342" t="s">
        <v>564</v>
      </c>
      <c r="C10173" s="343" t="s">
        <v>565</v>
      </c>
      <c r="D10173" s="344">
        <v>350000</v>
      </c>
      <c r="E10173" s="502">
        <v>321875.95</v>
      </c>
      <c r="F10173" s="499"/>
      <c r="G10173" s="344">
        <v>91.964557142857146</v>
      </c>
    </row>
    <row r="10174" spans="1:7" hidden="1" x14ac:dyDescent="0.25">
      <c r="A10174" s="345" t="s">
        <v>4649</v>
      </c>
      <c r="B10174" s="345" t="s">
        <v>567</v>
      </c>
      <c r="C10174" s="346" t="s">
        <v>246</v>
      </c>
      <c r="D10174" s="347">
        <v>0</v>
      </c>
      <c r="E10174" s="503">
        <v>0</v>
      </c>
      <c r="F10174" s="499"/>
      <c r="G10174" s="347">
        <v>0</v>
      </c>
    </row>
    <row r="10175" spans="1:7" hidden="1" x14ac:dyDescent="0.25">
      <c r="A10175" s="345" t="s">
        <v>4650</v>
      </c>
      <c r="B10175" s="345" t="s">
        <v>567</v>
      </c>
      <c r="C10175" s="346" t="s">
        <v>246</v>
      </c>
      <c r="D10175" s="347">
        <v>350000</v>
      </c>
      <c r="E10175" s="503">
        <v>321875.95</v>
      </c>
      <c r="F10175" s="499"/>
      <c r="G10175" s="347">
        <v>91.964557142857146</v>
      </c>
    </row>
    <row r="10176" spans="1:7" hidden="1" x14ac:dyDescent="0.25">
      <c r="A10176" s="339" t="s">
        <v>324</v>
      </c>
      <c r="B10176" s="339" t="s">
        <v>1163</v>
      </c>
      <c r="C10176" s="340" t="s">
        <v>26</v>
      </c>
      <c r="D10176" s="341">
        <v>300000</v>
      </c>
      <c r="E10176" s="506">
        <v>140564.22</v>
      </c>
      <c r="F10176" s="499"/>
      <c r="G10176" s="341">
        <v>46.85474</v>
      </c>
    </row>
    <row r="10177" spans="1:7" hidden="1" x14ac:dyDescent="0.25">
      <c r="A10177" s="342" t="s">
        <v>324</v>
      </c>
      <c r="B10177" s="342" t="s">
        <v>1164</v>
      </c>
      <c r="C10177" s="343" t="s">
        <v>1165</v>
      </c>
      <c r="D10177" s="344">
        <v>300000</v>
      </c>
      <c r="E10177" s="502">
        <v>140564.22</v>
      </c>
      <c r="F10177" s="499"/>
      <c r="G10177" s="344">
        <v>46.85474</v>
      </c>
    </row>
    <row r="10178" spans="1:7" hidden="1" x14ac:dyDescent="0.25">
      <c r="A10178" s="342" t="s">
        <v>324</v>
      </c>
      <c r="B10178" s="342" t="s">
        <v>2988</v>
      </c>
      <c r="C10178" s="343" t="s">
        <v>178</v>
      </c>
      <c r="D10178" s="344">
        <v>300000</v>
      </c>
      <c r="E10178" s="502">
        <v>140564.22</v>
      </c>
      <c r="F10178" s="499"/>
      <c r="G10178" s="344">
        <v>46.85474</v>
      </c>
    </row>
    <row r="10179" spans="1:7" hidden="1" x14ac:dyDescent="0.25">
      <c r="A10179" s="345" t="s">
        <v>4651</v>
      </c>
      <c r="B10179" s="345" t="s">
        <v>309</v>
      </c>
      <c r="C10179" s="346" t="s">
        <v>104</v>
      </c>
      <c r="D10179" s="347">
        <v>300000</v>
      </c>
      <c r="E10179" s="503">
        <v>140564.22</v>
      </c>
      <c r="F10179" s="499"/>
      <c r="G10179" s="347">
        <v>46.85474</v>
      </c>
    </row>
    <row r="10180" spans="1:7" hidden="1" x14ac:dyDescent="0.25">
      <c r="A10180" s="336" t="s">
        <v>352</v>
      </c>
      <c r="B10180" s="336" t="s">
        <v>634</v>
      </c>
      <c r="C10180" s="337" t="s">
        <v>635</v>
      </c>
      <c r="D10180" s="338">
        <v>510000</v>
      </c>
      <c r="E10180" s="498">
        <v>372921.65</v>
      </c>
      <c r="F10180" s="499"/>
      <c r="G10180" s="338">
        <v>73.121892156862742</v>
      </c>
    </row>
    <row r="10181" spans="1:7" hidden="1" x14ac:dyDescent="0.25">
      <c r="A10181" s="339" t="s">
        <v>324</v>
      </c>
      <c r="B10181" s="339" t="s">
        <v>354</v>
      </c>
      <c r="C10181" s="340" t="s">
        <v>24</v>
      </c>
      <c r="D10181" s="341">
        <v>310000</v>
      </c>
      <c r="E10181" s="506">
        <v>315512.81</v>
      </c>
      <c r="F10181" s="499"/>
      <c r="G10181" s="341">
        <v>101.77832580645162</v>
      </c>
    </row>
    <row r="10182" spans="1:7" hidden="1" x14ac:dyDescent="0.25">
      <c r="A10182" s="342" t="s">
        <v>324</v>
      </c>
      <c r="B10182" s="342" t="s">
        <v>562</v>
      </c>
      <c r="C10182" s="343" t="s">
        <v>563</v>
      </c>
      <c r="D10182" s="344">
        <v>310000</v>
      </c>
      <c r="E10182" s="502">
        <v>315512.81</v>
      </c>
      <c r="F10182" s="499"/>
      <c r="G10182" s="344">
        <v>101.77832580645162</v>
      </c>
    </row>
    <row r="10183" spans="1:7" hidden="1" x14ac:dyDescent="0.25">
      <c r="A10183" s="342" t="s">
        <v>324</v>
      </c>
      <c r="B10183" s="342" t="s">
        <v>564</v>
      </c>
      <c r="C10183" s="343" t="s">
        <v>565</v>
      </c>
      <c r="D10183" s="344">
        <v>310000</v>
      </c>
      <c r="E10183" s="502">
        <v>315512.81</v>
      </c>
      <c r="F10183" s="499"/>
      <c r="G10183" s="344">
        <v>101.77832580645162</v>
      </c>
    </row>
    <row r="10184" spans="1:7" hidden="1" x14ac:dyDescent="0.25">
      <c r="A10184" s="345" t="s">
        <v>4652</v>
      </c>
      <c r="B10184" s="345" t="s">
        <v>567</v>
      </c>
      <c r="C10184" s="346" t="s">
        <v>246</v>
      </c>
      <c r="D10184" s="347">
        <v>310000</v>
      </c>
      <c r="E10184" s="503">
        <v>315512.81</v>
      </c>
      <c r="F10184" s="499"/>
      <c r="G10184" s="347">
        <v>101.77832580645162</v>
      </c>
    </row>
    <row r="10185" spans="1:7" hidden="1" x14ac:dyDescent="0.25">
      <c r="A10185" s="339" t="s">
        <v>324</v>
      </c>
      <c r="B10185" s="339" t="s">
        <v>1163</v>
      </c>
      <c r="C10185" s="340" t="s">
        <v>26</v>
      </c>
      <c r="D10185" s="341">
        <v>200000</v>
      </c>
      <c r="E10185" s="506">
        <v>57408.84</v>
      </c>
      <c r="F10185" s="499"/>
      <c r="G10185" s="341">
        <v>28.704419999999999</v>
      </c>
    </row>
    <row r="10186" spans="1:7" hidden="1" x14ac:dyDescent="0.25">
      <c r="A10186" s="342" t="s">
        <v>324</v>
      </c>
      <c r="B10186" s="342" t="s">
        <v>1164</v>
      </c>
      <c r="C10186" s="343" t="s">
        <v>1165</v>
      </c>
      <c r="D10186" s="344">
        <v>200000</v>
      </c>
      <c r="E10186" s="502">
        <v>57408.84</v>
      </c>
      <c r="F10186" s="499"/>
      <c r="G10186" s="344">
        <v>28.704419999999999</v>
      </c>
    </row>
    <row r="10187" spans="1:7" hidden="1" x14ac:dyDescent="0.25">
      <c r="A10187" s="342" t="s">
        <v>324</v>
      </c>
      <c r="B10187" s="342" t="s">
        <v>2988</v>
      </c>
      <c r="C10187" s="343" t="s">
        <v>178</v>
      </c>
      <c r="D10187" s="344">
        <v>200000</v>
      </c>
      <c r="E10187" s="502">
        <v>57408.84</v>
      </c>
      <c r="F10187" s="499"/>
      <c r="G10187" s="344">
        <v>28.704419999999999</v>
      </c>
    </row>
    <row r="10188" spans="1:7" hidden="1" x14ac:dyDescent="0.25">
      <c r="A10188" s="345" t="s">
        <v>4653</v>
      </c>
      <c r="B10188" s="345" t="s">
        <v>309</v>
      </c>
      <c r="C10188" s="346" t="s">
        <v>2990</v>
      </c>
      <c r="D10188" s="347">
        <v>200000</v>
      </c>
      <c r="E10188" s="503">
        <v>57408.84</v>
      </c>
      <c r="F10188" s="499"/>
      <c r="G10188" s="347">
        <v>28.704419999999999</v>
      </c>
    </row>
    <row r="10189" spans="1:7" hidden="1" x14ac:dyDescent="0.25">
      <c r="A10189" s="336" t="s">
        <v>352</v>
      </c>
      <c r="B10189" s="336" t="s">
        <v>657</v>
      </c>
      <c r="C10189" s="337" t="s">
        <v>658</v>
      </c>
      <c r="D10189" s="338">
        <v>225000</v>
      </c>
      <c r="E10189" s="498">
        <v>126420.8</v>
      </c>
      <c r="F10189" s="499"/>
      <c r="G10189" s="338">
        <v>56.187022222222225</v>
      </c>
    </row>
    <row r="10190" spans="1:7" hidden="1" x14ac:dyDescent="0.25">
      <c r="A10190" s="339" t="s">
        <v>324</v>
      </c>
      <c r="B10190" s="339" t="s">
        <v>354</v>
      </c>
      <c r="C10190" s="340" t="s">
        <v>24</v>
      </c>
      <c r="D10190" s="341">
        <v>120000</v>
      </c>
      <c r="E10190" s="506">
        <v>0</v>
      </c>
      <c r="F10190" s="499"/>
      <c r="G10190" s="341">
        <v>0</v>
      </c>
    </row>
    <row r="10191" spans="1:7" hidden="1" x14ac:dyDescent="0.25">
      <c r="A10191" s="342" t="s">
        <v>324</v>
      </c>
      <c r="B10191" s="342" t="s">
        <v>562</v>
      </c>
      <c r="C10191" s="343" t="s">
        <v>563</v>
      </c>
      <c r="D10191" s="344">
        <v>120000</v>
      </c>
      <c r="E10191" s="502">
        <v>0</v>
      </c>
      <c r="F10191" s="499"/>
      <c r="G10191" s="344">
        <v>0</v>
      </c>
    </row>
    <row r="10192" spans="1:7" hidden="1" x14ac:dyDescent="0.25">
      <c r="A10192" s="342" t="s">
        <v>324</v>
      </c>
      <c r="B10192" s="342" t="s">
        <v>564</v>
      </c>
      <c r="C10192" s="343" t="s">
        <v>565</v>
      </c>
      <c r="D10192" s="344">
        <v>120000</v>
      </c>
      <c r="E10192" s="502">
        <v>0</v>
      </c>
      <c r="F10192" s="499"/>
      <c r="G10192" s="344">
        <v>0</v>
      </c>
    </row>
    <row r="10193" spans="1:7" hidden="1" x14ac:dyDescent="0.25">
      <c r="A10193" s="345" t="s">
        <v>4654</v>
      </c>
      <c r="B10193" s="345" t="s">
        <v>567</v>
      </c>
      <c r="C10193" s="346" t="s">
        <v>246</v>
      </c>
      <c r="D10193" s="347">
        <v>120000</v>
      </c>
      <c r="E10193" s="503">
        <v>0</v>
      </c>
      <c r="F10193" s="499"/>
      <c r="G10193" s="347">
        <v>0</v>
      </c>
    </row>
    <row r="10194" spans="1:7" hidden="1" x14ac:dyDescent="0.25">
      <c r="A10194" s="339" t="s">
        <v>324</v>
      </c>
      <c r="B10194" s="339" t="s">
        <v>1163</v>
      </c>
      <c r="C10194" s="340" t="s">
        <v>26</v>
      </c>
      <c r="D10194" s="341">
        <v>105000</v>
      </c>
      <c r="E10194" s="506">
        <v>126420.8</v>
      </c>
      <c r="F10194" s="499"/>
      <c r="G10194" s="341">
        <v>120.40076190476191</v>
      </c>
    </row>
    <row r="10195" spans="1:7" hidden="1" x14ac:dyDescent="0.25">
      <c r="A10195" s="342" t="s">
        <v>324</v>
      </c>
      <c r="B10195" s="342" t="s">
        <v>1164</v>
      </c>
      <c r="C10195" s="343" t="s">
        <v>1165</v>
      </c>
      <c r="D10195" s="344">
        <v>105000</v>
      </c>
      <c r="E10195" s="502">
        <v>126420.8</v>
      </c>
      <c r="F10195" s="499"/>
      <c r="G10195" s="344">
        <v>120.40076190476191</v>
      </c>
    </row>
    <row r="10196" spans="1:7" hidden="1" x14ac:dyDescent="0.25">
      <c r="A10196" s="342" t="s">
        <v>324</v>
      </c>
      <c r="B10196" s="342" t="s">
        <v>2988</v>
      </c>
      <c r="C10196" s="343" t="s">
        <v>178</v>
      </c>
      <c r="D10196" s="344">
        <v>105000</v>
      </c>
      <c r="E10196" s="502">
        <v>126420.8</v>
      </c>
      <c r="F10196" s="499"/>
      <c r="G10196" s="344">
        <v>120.40076190476191</v>
      </c>
    </row>
    <row r="10197" spans="1:7" hidden="1" x14ac:dyDescent="0.25">
      <c r="A10197" s="345" t="s">
        <v>4655</v>
      </c>
      <c r="B10197" s="345" t="s">
        <v>309</v>
      </c>
      <c r="C10197" s="346" t="s">
        <v>2990</v>
      </c>
      <c r="D10197" s="347">
        <v>105000</v>
      </c>
      <c r="E10197" s="503">
        <v>126420.8</v>
      </c>
      <c r="F10197" s="499"/>
      <c r="G10197" s="347">
        <v>120.40076190476191</v>
      </c>
    </row>
    <row r="10198" spans="1:7" hidden="1" x14ac:dyDescent="0.25">
      <c r="A10198" s="336" t="s">
        <v>352</v>
      </c>
      <c r="B10198" s="336" t="s">
        <v>691</v>
      </c>
      <c r="C10198" s="337" t="s">
        <v>692</v>
      </c>
      <c r="D10198" s="338">
        <v>150000</v>
      </c>
      <c r="E10198" s="498">
        <v>167293</v>
      </c>
      <c r="F10198" s="499"/>
      <c r="G10198" s="338">
        <v>111.52866666666667</v>
      </c>
    </row>
    <row r="10199" spans="1:7" hidden="1" x14ac:dyDescent="0.25">
      <c r="A10199" s="339" t="s">
        <v>324</v>
      </c>
      <c r="B10199" s="339" t="s">
        <v>354</v>
      </c>
      <c r="C10199" s="340" t="s">
        <v>24</v>
      </c>
      <c r="D10199" s="341">
        <v>50000</v>
      </c>
      <c r="E10199" s="506">
        <v>131923</v>
      </c>
      <c r="F10199" s="499"/>
      <c r="G10199" s="341">
        <v>263.846</v>
      </c>
    </row>
    <row r="10200" spans="1:7" hidden="1" x14ac:dyDescent="0.25">
      <c r="A10200" s="342" t="s">
        <v>324</v>
      </c>
      <c r="B10200" s="342" t="s">
        <v>562</v>
      </c>
      <c r="C10200" s="343" t="s">
        <v>563</v>
      </c>
      <c r="D10200" s="344">
        <v>50000</v>
      </c>
      <c r="E10200" s="502">
        <v>131923</v>
      </c>
      <c r="F10200" s="499"/>
      <c r="G10200" s="344">
        <v>263.846</v>
      </c>
    </row>
    <row r="10201" spans="1:7" hidden="1" x14ac:dyDescent="0.25">
      <c r="A10201" s="342" t="s">
        <v>324</v>
      </c>
      <c r="B10201" s="342" t="s">
        <v>564</v>
      </c>
      <c r="C10201" s="343" t="s">
        <v>565</v>
      </c>
      <c r="D10201" s="344">
        <v>50000</v>
      </c>
      <c r="E10201" s="502">
        <v>131923</v>
      </c>
      <c r="F10201" s="499"/>
      <c r="G10201" s="344">
        <v>263.846</v>
      </c>
    </row>
    <row r="10202" spans="1:7" hidden="1" x14ac:dyDescent="0.25">
      <c r="A10202" s="345" t="s">
        <v>4656</v>
      </c>
      <c r="B10202" s="345" t="s">
        <v>567</v>
      </c>
      <c r="C10202" s="346" t="s">
        <v>246</v>
      </c>
      <c r="D10202" s="347">
        <v>50000</v>
      </c>
      <c r="E10202" s="503">
        <v>131923</v>
      </c>
      <c r="F10202" s="499"/>
      <c r="G10202" s="347">
        <v>263.846</v>
      </c>
    </row>
    <row r="10203" spans="1:7" hidden="1" x14ac:dyDescent="0.25">
      <c r="A10203" s="339" t="s">
        <v>324</v>
      </c>
      <c r="B10203" s="339" t="s">
        <v>1163</v>
      </c>
      <c r="C10203" s="340" t="s">
        <v>26</v>
      </c>
      <c r="D10203" s="341">
        <v>100000</v>
      </c>
      <c r="E10203" s="506">
        <v>35370</v>
      </c>
      <c r="F10203" s="499"/>
      <c r="G10203" s="341">
        <v>35.369999999999997</v>
      </c>
    </row>
    <row r="10204" spans="1:7" hidden="1" x14ac:dyDescent="0.25">
      <c r="A10204" s="342" t="s">
        <v>324</v>
      </c>
      <c r="B10204" s="342" t="s">
        <v>1164</v>
      </c>
      <c r="C10204" s="343" t="s">
        <v>1165</v>
      </c>
      <c r="D10204" s="344">
        <v>100000</v>
      </c>
      <c r="E10204" s="502">
        <v>35370</v>
      </c>
      <c r="F10204" s="499"/>
      <c r="G10204" s="344">
        <v>35.369999999999997</v>
      </c>
    </row>
    <row r="10205" spans="1:7" hidden="1" x14ac:dyDescent="0.25">
      <c r="A10205" s="342" t="s">
        <v>324</v>
      </c>
      <c r="B10205" s="342" t="s">
        <v>2988</v>
      </c>
      <c r="C10205" s="343" t="s">
        <v>178</v>
      </c>
      <c r="D10205" s="344">
        <v>100000</v>
      </c>
      <c r="E10205" s="502">
        <v>35370</v>
      </c>
      <c r="F10205" s="499"/>
      <c r="G10205" s="344">
        <v>35.369999999999997</v>
      </c>
    </row>
    <row r="10206" spans="1:7" hidden="1" x14ac:dyDescent="0.25">
      <c r="A10206" s="345" t="s">
        <v>4657</v>
      </c>
      <c r="B10206" s="345" t="s">
        <v>309</v>
      </c>
      <c r="C10206" s="346" t="s">
        <v>2990</v>
      </c>
      <c r="D10206" s="347">
        <v>100000</v>
      </c>
      <c r="E10206" s="503">
        <v>35370</v>
      </c>
      <c r="F10206" s="499"/>
      <c r="G10206" s="347">
        <v>35.369999999999997</v>
      </c>
    </row>
    <row r="10207" spans="1:7" hidden="1" x14ac:dyDescent="0.25">
      <c r="A10207" s="336" t="s">
        <v>352</v>
      </c>
      <c r="B10207" s="336" t="s">
        <v>732</v>
      </c>
      <c r="C10207" s="337" t="s">
        <v>733</v>
      </c>
      <c r="D10207" s="338">
        <v>700000</v>
      </c>
      <c r="E10207" s="498">
        <v>584607.39</v>
      </c>
      <c r="F10207" s="499"/>
      <c r="G10207" s="338">
        <v>83.515341428571432</v>
      </c>
    </row>
    <row r="10208" spans="1:7" hidden="1" x14ac:dyDescent="0.25">
      <c r="A10208" s="339" t="s">
        <v>324</v>
      </c>
      <c r="B10208" s="339" t="s">
        <v>354</v>
      </c>
      <c r="C10208" s="340" t="s">
        <v>24</v>
      </c>
      <c r="D10208" s="341">
        <v>450000</v>
      </c>
      <c r="E10208" s="506">
        <v>465229.91</v>
      </c>
      <c r="F10208" s="499"/>
      <c r="G10208" s="341">
        <v>103.38442444444445</v>
      </c>
    </row>
    <row r="10209" spans="1:7" hidden="1" x14ac:dyDescent="0.25">
      <c r="A10209" s="342" t="s">
        <v>324</v>
      </c>
      <c r="B10209" s="342" t="s">
        <v>562</v>
      </c>
      <c r="C10209" s="343" t="s">
        <v>563</v>
      </c>
      <c r="D10209" s="344">
        <v>450000</v>
      </c>
      <c r="E10209" s="502">
        <v>465229.91</v>
      </c>
      <c r="F10209" s="499"/>
      <c r="G10209" s="344">
        <v>103.38442444444445</v>
      </c>
    </row>
    <row r="10210" spans="1:7" hidden="1" x14ac:dyDescent="0.25">
      <c r="A10210" s="342" t="s">
        <v>324</v>
      </c>
      <c r="B10210" s="342" t="s">
        <v>564</v>
      </c>
      <c r="C10210" s="343" t="s">
        <v>565</v>
      </c>
      <c r="D10210" s="344">
        <v>450000</v>
      </c>
      <c r="E10210" s="502">
        <v>465229.91</v>
      </c>
      <c r="F10210" s="499"/>
      <c r="G10210" s="344">
        <v>103.38442444444445</v>
      </c>
    </row>
    <row r="10211" spans="1:7" hidden="1" x14ac:dyDescent="0.25">
      <c r="A10211" s="345" t="s">
        <v>4658</v>
      </c>
      <c r="B10211" s="345" t="s">
        <v>567</v>
      </c>
      <c r="C10211" s="346" t="s">
        <v>246</v>
      </c>
      <c r="D10211" s="347">
        <v>450000</v>
      </c>
      <c r="E10211" s="503">
        <v>465229.91</v>
      </c>
      <c r="F10211" s="499"/>
      <c r="G10211" s="347">
        <v>103.38442444444445</v>
      </c>
    </row>
    <row r="10212" spans="1:7" hidden="1" x14ac:dyDescent="0.25">
      <c r="A10212" s="339" t="s">
        <v>324</v>
      </c>
      <c r="B10212" s="339" t="s">
        <v>1163</v>
      </c>
      <c r="C10212" s="340" t="s">
        <v>26</v>
      </c>
      <c r="D10212" s="341">
        <v>250000</v>
      </c>
      <c r="E10212" s="506">
        <v>119377.48</v>
      </c>
      <c r="F10212" s="499"/>
      <c r="G10212" s="341">
        <v>47.750991999999997</v>
      </c>
    </row>
    <row r="10213" spans="1:7" hidden="1" x14ac:dyDescent="0.25">
      <c r="A10213" s="342" t="s">
        <v>324</v>
      </c>
      <c r="B10213" s="342" t="s">
        <v>1164</v>
      </c>
      <c r="C10213" s="343" t="s">
        <v>1165</v>
      </c>
      <c r="D10213" s="344">
        <v>250000</v>
      </c>
      <c r="E10213" s="502">
        <v>119377.48</v>
      </c>
      <c r="F10213" s="499"/>
      <c r="G10213" s="344">
        <v>47.750991999999997</v>
      </c>
    </row>
    <row r="10214" spans="1:7" hidden="1" x14ac:dyDescent="0.25">
      <c r="A10214" s="342" t="s">
        <v>324</v>
      </c>
      <c r="B10214" s="342" t="s">
        <v>2988</v>
      </c>
      <c r="C10214" s="343" t="s">
        <v>178</v>
      </c>
      <c r="D10214" s="344">
        <v>250000</v>
      </c>
      <c r="E10214" s="502">
        <v>119377.48</v>
      </c>
      <c r="F10214" s="499"/>
      <c r="G10214" s="344">
        <v>47.750991999999997</v>
      </c>
    </row>
    <row r="10215" spans="1:7" hidden="1" x14ac:dyDescent="0.25">
      <c r="A10215" s="345" t="s">
        <v>4659</v>
      </c>
      <c r="B10215" s="345" t="s">
        <v>309</v>
      </c>
      <c r="C10215" s="346" t="s">
        <v>2990</v>
      </c>
      <c r="D10215" s="347">
        <v>250000</v>
      </c>
      <c r="E10215" s="503">
        <v>119377.48</v>
      </c>
      <c r="F10215" s="499"/>
      <c r="G10215" s="347">
        <v>47.750991999999997</v>
      </c>
    </row>
    <row r="10216" spans="1:7" hidden="1" x14ac:dyDescent="0.25">
      <c r="A10216" s="336" t="s">
        <v>352</v>
      </c>
      <c r="B10216" s="336" t="s">
        <v>773</v>
      </c>
      <c r="C10216" s="337" t="s">
        <v>774</v>
      </c>
      <c r="D10216" s="338">
        <v>565000</v>
      </c>
      <c r="E10216" s="498">
        <v>507743.88</v>
      </c>
      <c r="F10216" s="499"/>
      <c r="G10216" s="338">
        <v>89.866173451327427</v>
      </c>
    </row>
    <row r="10217" spans="1:7" hidden="1" x14ac:dyDescent="0.25">
      <c r="A10217" s="339" t="s">
        <v>324</v>
      </c>
      <c r="B10217" s="339" t="s">
        <v>354</v>
      </c>
      <c r="C10217" s="340" t="s">
        <v>24</v>
      </c>
      <c r="D10217" s="341">
        <v>565000</v>
      </c>
      <c r="E10217" s="506">
        <v>507743.88</v>
      </c>
      <c r="F10217" s="499"/>
      <c r="G10217" s="341">
        <v>89.866173451327427</v>
      </c>
    </row>
    <row r="10218" spans="1:7" hidden="1" x14ac:dyDescent="0.25">
      <c r="A10218" s="342" t="s">
        <v>324</v>
      </c>
      <c r="B10218" s="342" t="s">
        <v>366</v>
      </c>
      <c r="C10218" s="343" t="s">
        <v>38</v>
      </c>
      <c r="D10218" s="344">
        <v>15000</v>
      </c>
      <c r="E10218" s="502">
        <v>0</v>
      </c>
      <c r="F10218" s="499"/>
      <c r="G10218" s="344">
        <v>0</v>
      </c>
    </row>
    <row r="10219" spans="1:7" hidden="1" x14ac:dyDescent="0.25">
      <c r="A10219" s="342" t="s">
        <v>324</v>
      </c>
      <c r="B10219" s="342" t="s">
        <v>429</v>
      </c>
      <c r="C10219" s="343" t="s">
        <v>110</v>
      </c>
      <c r="D10219" s="344">
        <v>15000</v>
      </c>
      <c r="E10219" s="502">
        <v>0</v>
      </c>
      <c r="F10219" s="499"/>
      <c r="G10219" s="344">
        <v>0</v>
      </c>
    </row>
    <row r="10220" spans="1:7" hidden="1" x14ac:dyDescent="0.25">
      <c r="A10220" s="345" t="s">
        <v>4660</v>
      </c>
      <c r="B10220" s="345" t="s">
        <v>436</v>
      </c>
      <c r="C10220" s="346" t="s">
        <v>98</v>
      </c>
      <c r="D10220" s="347">
        <v>15000</v>
      </c>
      <c r="E10220" s="503">
        <v>0</v>
      </c>
      <c r="F10220" s="499"/>
      <c r="G10220" s="347">
        <v>0</v>
      </c>
    </row>
    <row r="10221" spans="1:7" hidden="1" x14ac:dyDescent="0.25">
      <c r="A10221" s="342" t="s">
        <v>324</v>
      </c>
      <c r="B10221" s="342" t="s">
        <v>562</v>
      </c>
      <c r="C10221" s="343" t="s">
        <v>563</v>
      </c>
      <c r="D10221" s="344">
        <v>550000</v>
      </c>
      <c r="E10221" s="502">
        <v>507743.88</v>
      </c>
      <c r="F10221" s="499"/>
      <c r="G10221" s="344">
        <v>92.317069090909087</v>
      </c>
    </row>
    <row r="10222" spans="1:7" hidden="1" x14ac:dyDescent="0.25">
      <c r="A10222" s="342" t="s">
        <v>324</v>
      </c>
      <c r="B10222" s="342" t="s">
        <v>564</v>
      </c>
      <c r="C10222" s="343" t="s">
        <v>565</v>
      </c>
      <c r="D10222" s="344">
        <v>550000</v>
      </c>
      <c r="E10222" s="502">
        <v>507743.88</v>
      </c>
      <c r="F10222" s="499"/>
      <c r="G10222" s="344">
        <v>92.317069090909087</v>
      </c>
    </row>
    <row r="10223" spans="1:7" hidden="1" x14ac:dyDescent="0.25">
      <c r="A10223" s="345" t="s">
        <v>4661</v>
      </c>
      <c r="B10223" s="345" t="s">
        <v>567</v>
      </c>
      <c r="C10223" s="346" t="s">
        <v>246</v>
      </c>
      <c r="D10223" s="347">
        <v>550000</v>
      </c>
      <c r="E10223" s="503">
        <v>507743.88</v>
      </c>
      <c r="F10223" s="499"/>
      <c r="G10223" s="347">
        <v>92.317069090909087</v>
      </c>
    </row>
    <row r="10224" spans="1:7" hidden="1" x14ac:dyDescent="0.25">
      <c r="A10224" s="336" t="s">
        <v>352</v>
      </c>
      <c r="B10224" s="336" t="s">
        <v>836</v>
      </c>
      <c r="C10224" s="337" t="s">
        <v>837</v>
      </c>
      <c r="D10224" s="338">
        <v>79000</v>
      </c>
      <c r="E10224" s="498">
        <v>84970.48</v>
      </c>
      <c r="F10224" s="499"/>
      <c r="G10224" s="338">
        <v>107.55756962025316</v>
      </c>
    </row>
    <row r="10225" spans="1:7" hidden="1" x14ac:dyDescent="0.25">
      <c r="A10225" s="339" t="s">
        <v>324</v>
      </c>
      <c r="B10225" s="339" t="s">
        <v>354</v>
      </c>
      <c r="C10225" s="340" t="s">
        <v>24</v>
      </c>
      <c r="D10225" s="341">
        <v>79000</v>
      </c>
      <c r="E10225" s="506">
        <v>84970.48</v>
      </c>
      <c r="F10225" s="499"/>
      <c r="G10225" s="341">
        <v>107.55756962025316</v>
      </c>
    </row>
    <row r="10226" spans="1:7" hidden="1" x14ac:dyDescent="0.25">
      <c r="A10226" s="342" t="s">
        <v>324</v>
      </c>
      <c r="B10226" s="342" t="s">
        <v>562</v>
      </c>
      <c r="C10226" s="343" t="s">
        <v>563</v>
      </c>
      <c r="D10226" s="344">
        <v>79000</v>
      </c>
      <c r="E10226" s="502">
        <v>84970.48</v>
      </c>
      <c r="F10226" s="499"/>
      <c r="G10226" s="344">
        <v>107.55756962025316</v>
      </c>
    </row>
    <row r="10227" spans="1:7" hidden="1" x14ac:dyDescent="0.25">
      <c r="A10227" s="342" t="s">
        <v>324</v>
      </c>
      <c r="B10227" s="342" t="s">
        <v>564</v>
      </c>
      <c r="C10227" s="343" t="s">
        <v>565</v>
      </c>
      <c r="D10227" s="344">
        <v>79000</v>
      </c>
      <c r="E10227" s="502">
        <v>84970.48</v>
      </c>
      <c r="F10227" s="499"/>
      <c r="G10227" s="344">
        <v>107.55756962025316</v>
      </c>
    </row>
    <row r="10228" spans="1:7" hidden="1" x14ac:dyDescent="0.25">
      <c r="A10228" s="345" t="s">
        <v>4662</v>
      </c>
      <c r="B10228" s="345" t="s">
        <v>567</v>
      </c>
      <c r="C10228" s="346" t="s">
        <v>246</v>
      </c>
      <c r="D10228" s="347">
        <v>79000</v>
      </c>
      <c r="E10228" s="503">
        <v>84970.48</v>
      </c>
      <c r="F10228" s="499"/>
      <c r="G10228" s="347">
        <v>107.55756962025316</v>
      </c>
    </row>
    <row r="10229" spans="1:7" hidden="1" x14ac:dyDescent="0.25">
      <c r="A10229" s="336" t="s">
        <v>352</v>
      </c>
      <c r="B10229" s="336" t="s">
        <v>877</v>
      </c>
      <c r="C10229" s="337" t="s">
        <v>878</v>
      </c>
      <c r="D10229" s="338">
        <v>210000</v>
      </c>
      <c r="E10229" s="498">
        <v>210239.81</v>
      </c>
      <c r="F10229" s="499"/>
      <c r="G10229" s="338">
        <v>100.11419523809523</v>
      </c>
    </row>
    <row r="10230" spans="1:7" hidden="1" x14ac:dyDescent="0.25">
      <c r="A10230" s="339" t="s">
        <v>324</v>
      </c>
      <c r="B10230" s="339" t="s">
        <v>354</v>
      </c>
      <c r="C10230" s="340" t="s">
        <v>24</v>
      </c>
      <c r="D10230" s="341">
        <v>210000</v>
      </c>
      <c r="E10230" s="506">
        <v>210239.81</v>
      </c>
      <c r="F10230" s="499"/>
      <c r="G10230" s="341">
        <v>100.11419523809523</v>
      </c>
    </row>
    <row r="10231" spans="1:7" hidden="1" x14ac:dyDescent="0.25">
      <c r="A10231" s="342" t="s">
        <v>324</v>
      </c>
      <c r="B10231" s="342" t="s">
        <v>562</v>
      </c>
      <c r="C10231" s="343" t="s">
        <v>563</v>
      </c>
      <c r="D10231" s="344">
        <v>210000</v>
      </c>
      <c r="E10231" s="502">
        <v>210239.81</v>
      </c>
      <c r="F10231" s="499"/>
      <c r="G10231" s="344">
        <v>100.11419523809523</v>
      </c>
    </row>
    <row r="10232" spans="1:7" hidden="1" x14ac:dyDescent="0.25">
      <c r="A10232" s="342" t="s">
        <v>324</v>
      </c>
      <c r="B10232" s="342" t="s">
        <v>564</v>
      </c>
      <c r="C10232" s="343" t="s">
        <v>565</v>
      </c>
      <c r="D10232" s="344">
        <v>210000</v>
      </c>
      <c r="E10232" s="502">
        <v>210239.81</v>
      </c>
      <c r="F10232" s="499"/>
      <c r="G10232" s="344">
        <v>100.11419523809523</v>
      </c>
    </row>
    <row r="10233" spans="1:7" hidden="1" x14ac:dyDescent="0.25">
      <c r="A10233" s="345" t="s">
        <v>4663</v>
      </c>
      <c r="B10233" s="345" t="s">
        <v>567</v>
      </c>
      <c r="C10233" s="346" t="s">
        <v>246</v>
      </c>
      <c r="D10233" s="347">
        <v>210000</v>
      </c>
      <c r="E10233" s="503">
        <v>210239.81</v>
      </c>
      <c r="F10233" s="499"/>
      <c r="G10233" s="347">
        <v>100.11419523809523</v>
      </c>
    </row>
    <row r="10234" spans="1:7" hidden="1" x14ac:dyDescent="0.25">
      <c r="A10234" s="336" t="s">
        <v>352</v>
      </c>
      <c r="B10234" s="336" t="s">
        <v>918</v>
      </c>
      <c r="C10234" s="337" t="s">
        <v>919</v>
      </c>
      <c r="D10234" s="338">
        <v>187000</v>
      </c>
      <c r="E10234" s="498">
        <v>184073.47</v>
      </c>
      <c r="F10234" s="499"/>
      <c r="G10234" s="338">
        <v>98.43501069518716</v>
      </c>
    </row>
    <row r="10235" spans="1:7" hidden="1" x14ac:dyDescent="0.25">
      <c r="A10235" s="339" t="s">
        <v>324</v>
      </c>
      <c r="B10235" s="339" t="s">
        <v>1163</v>
      </c>
      <c r="C10235" s="340" t="s">
        <v>26</v>
      </c>
      <c r="D10235" s="341">
        <v>187000</v>
      </c>
      <c r="E10235" s="506">
        <v>184073.47</v>
      </c>
      <c r="F10235" s="499"/>
      <c r="G10235" s="341">
        <v>98.43501069518716</v>
      </c>
    </row>
    <row r="10236" spans="1:7" hidden="1" x14ac:dyDescent="0.25">
      <c r="A10236" s="342" t="s">
        <v>324</v>
      </c>
      <c r="B10236" s="342" t="s">
        <v>1164</v>
      </c>
      <c r="C10236" s="343" t="s">
        <v>1165</v>
      </c>
      <c r="D10236" s="344">
        <v>187000</v>
      </c>
      <c r="E10236" s="502">
        <v>184073.47</v>
      </c>
      <c r="F10236" s="499"/>
      <c r="G10236" s="344">
        <v>98.43501069518716</v>
      </c>
    </row>
    <row r="10237" spans="1:7" hidden="1" x14ac:dyDescent="0.25">
      <c r="A10237" s="342" t="s">
        <v>324</v>
      </c>
      <c r="B10237" s="342" t="s">
        <v>2988</v>
      </c>
      <c r="C10237" s="343" t="s">
        <v>178</v>
      </c>
      <c r="D10237" s="344">
        <v>187000</v>
      </c>
      <c r="E10237" s="502">
        <v>184073.47</v>
      </c>
      <c r="F10237" s="499"/>
      <c r="G10237" s="344">
        <v>98.43501069518716</v>
      </c>
    </row>
    <row r="10238" spans="1:7" hidden="1" x14ac:dyDescent="0.25">
      <c r="A10238" s="345" t="s">
        <v>4664</v>
      </c>
      <c r="B10238" s="345" t="s">
        <v>309</v>
      </c>
      <c r="C10238" s="346" t="s">
        <v>2990</v>
      </c>
      <c r="D10238" s="347">
        <v>187000</v>
      </c>
      <c r="E10238" s="503">
        <v>184073.47</v>
      </c>
      <c r="F10238" s="499"/>
      <c r="G10238" s="347">
        <v>98.43501069518716</v>
      </c>
    </row>
    <row r="10239" spans="1:7" hidden="1" x14ac:dyDescent="0.25">
      <c r="A10239" s="336" t="s">
        <v>352</v>
      </c>
      <c r="B10239" s="336" t="s">
        <v>936</v>
      </c>
      <c r="C10239" s="337" t="s">
        <v>937</v>
      </c>
      <c r="D10239" s="338">
        <v>262000</v>
      </c>
      <c r="E10239" s="498">
        <v>233749.91</v>
      </c>
      <c r="F10239" s="499"/>
      <c r="G10239" s="338">
        <v>89.217522900763356</v>
      </c>
    </row>
    <row r="10240" spans="1:7" hidden="1" x14ac:dyDescent="0.25">
      <c r="A10240" s="339" t="s">
        <v>324</v>
      </c>
      <c r="B10240" s="339" t="s">
        <v>354</v>
      </c>
      <c r="C10240" s="340" t="s">
        <v>24</v>
      </c>
      <c r="D10240" s="341">
        <v>60000</v>
      </c>
      <c r="E10240" s="506">
        <v>54993.04</v>
      </c>
      <c r="F10240" s="499"/>
      <c r="G10240" s="341">
        <v>91.65506666666667</v>
      </c>
    </row>
    <row r="10241" spans="1:7" hidden="1" x14ac:dyDescent="0.25">
      <c r="A10241" s="342" t="s">
        <v>324</v>
      </c>
      <c r="B10241" s="342" t="s">
        <v>366</v>
      </c>
      <c r="C10241" s="343" t="s">
        <v>38</v>
      </c>
      <c r="D10241" s="344">
        <v>60000</v>
      </c>
      <c r="E10241" s="502">
        <v>54993.04</v>
      </c>
      <c r="F10241" s="499"/>
      <c r="G10241" s="344">
        <v>91.65506666666667</v>
      </c>
    </row>
    <row r="10242" spans="1:7" hidden="1" x14ac:dyDescent="0.25">
      <c r="A10242" s="342" t="s">
        <v>324</v>
      </c>
      <c r="B10242" s="342" t="s">
        <v>401</v>
      </c>
      <c r="C10242" s="343" t="s">
        <v>104</v>
      </c>
      <c r="D10242" s="344">
        <v>60000</v>
      </c>
      <c r="E10242" s="502">
        <v>54993.04</v>
      </c>
      <c r="F10242" s="499"/>
      <c r="G10242" s="344">
        <v>91.65506666666667</v>
      </c>
    </row>
    <row r="10243" spans="1:7" hidden="1" x14ac:dyDescent="0.25">
      <c r="A10243" s="345" t="s">
        <v>4665</v>
      </c>
      <c r="B10243" s="345" t="s">
        <v>296</v>
      </c>
      <c r="C10243" s="346" t="s">
        <v>104</v>
      </c>
      <c r="D10243" s="347">
        <v>60000</v>
      </c>
      <c r="E10243" s="503">
        <v>54993.04</v>
      </c>
      <c r="F10243" s="499"/>
      <c r="G10243" s="347">
        <v>91.65506666666667</v>
      </c>
    </row>
    <row r="10244" spans="1:7" hidden="1" x14ac:dyDescent="0.25">
      <c r="A10244" s="339" t="s">
        <v>324</v>
      </c>
      <c r="B10244" s="339" t="s">
        <v>1163</v>
      </c>
      <c r="C10244" s="340" t="s">
        <v>26</v>
      </c>
      <c r="D10244" s="341">
        <v>202000</v>
      </c>
      <c r="E10244" s="506">
        <v>178756.87</v>
      </c>
      <c r="F10244" s="499"/>
      <c r="G10244" s="341">
        <v>88.493499999999997</v>
      </c>
    </row>
    <row r="10245" spans="1:7" hidden="1" x14ac:dyDescent="0.25">
      <c r="A10245" s="342" t="s">
        <v>324</v>
      </c>
      <c r="B10245" s="342" t="s">
        <v>1164</v>
      </c>
      <c r="C10245" s="343" t="s">
        <v>1165</v>
      </c>
      <c r="D10245" s="344">
        <v>202000</v>
      </c>
      <c r="E10245" s="502">
        <v>178756.87</v>
      </c>
      <c r="F10245" s="499"/>
      <c r="G10245" s="344">
        <v>88.493499999999997</v>
      </c>
    </row>
    <row r="10246" spans="1:7" hidden="1" x14ac:dyDescent="0.25">
      <c r="A10246" s="342" t="s">
        <v>324</v>
      </c>
      <c r="B10246" s="342" t="s">
        <v>2988</v>
      </c>
      <c r="C10246" s="343" t="s">
        <v>178</v>
      </c>
      <c r="D10246" s="344">
        <v>202000</v>
      </c>
      <c r="E10246" s="502">
        <v>178756.87</v>
      </c>
      <c r="F10246" s="499"/>
      <c r="G10246" s="344">
        <v>88.493499999999997</v>
      </c>
    </row>
    <row r="10247" spans="1:7" hidden="1" x14ac:dyDescent="0.25">
      <c r="A10247" s="345" t="s">
        <v>4666</v>
      </c>
      <c r="B10247" s="345" t="s">
        <v>309</v>
      </c>
      <c r="C10247" s="346" t="s">
        <v>2990</v>
      </c>
      <c r="D10247" s="347">
        <v>202000</v>
      </c>
      <c r="E10247" s="503">
        <v>178756.87</v>
      </c>
      <c r="F10247" s="499"/>
      <c r="G10247" s="347">
        <v>88.493499999999997</v>
      </c>
    </row>
    <row r="10248" spans="1:7" hidden="1" x14ac:dyDescent="0.25">
      <c r="A10248" s="336" t="s">
        <v>352</v>
      </c>
      <c r="B10248" s="336" t="s">
        <v>967</v>
      </c>
      <c r="C10248" s="337" t="s">
        <v>968</v>
      </c>
      <c r="D10248" s="338">
        <v>72000</v>
      </c>
      <c r="E10248" s="498">
        <v>35779</v>
      </c>
      <c r="F10248" s="499"/>
      <c r="G10248" s="338">
        <v>49.693055555555553</v>
      </c>
    </row>
    <row r="10249" spans="1:7" hidden="1" x14ac:dyDescent="0.25">
      <c r="A10249" s="339" t="s">
        <v>324</v>
      </c>
      <c r="B10249" s="339" t="s">
        <v>354</v>
      </c>
      <c r="C10249" s="340" t="s">
        <v>24</v>
      </c>
      <c r="D10249" s="341">
        <v>72000</v>
      </c>
      <c r="E10249" s="506">
        <v>35779</v>
      </c>
      <c r="F10249" s="499"/>
      <c r="G10249" s="341">
        <v>49.693055555555553</v>
      </c>
    </row>
    <row r="10250" spans="1:7" hidden="1" x14ac:dyDescent="0.25">
      <c r="A10250" s="342" t="s">
        <v>324</v>
      </c>
      <c r="B10250" s="342" t="s">
        <v>562</v>
      </c>
      <c r="C10250" s="343" t="s">
        <v>563</v>
      </c>
      <c r="D10250" s="344">
        <v>72000</v>
      </c>
      <c r="E10250" s="502">
        <v>35779</v>
      </c>
      <c r="F10250" s="499"/>
      <c r="G10250" s="344">
        <v>49.693055555555553</v>
      </c>
    </row>
    <row r="10251" spans="1:7" hidden="1" x14ac:dyDescent="0.25">
      <c r="A10251" s="342" t="s">
        <v>324</v>
      </c>
      <c r="B10251" s="342" t="s">
        <v>564</v>
      </c>
      <c r="C10251" s="343" t="s">
        <v>565</v>
      </c>
      <c r="D10251" s="344">
        <v>72000</v>
      </c>
      <c r="E10251" s="502">
        <v>35779</v>
      </c>
      <c r="F10251" s="499"/>
      <c r="G10251" s="344">
        <v>49.693055555555553</v>
      </c>
    </row>
    <row r="10252" spans="1:7" hidden="1" x14ac:dyDescent="0.25">
      <c r="A10252" s="345" t="s">
        <v>4667</v>
      </c>
      <c r="B10252" s="345" t="s">
        <v>567</v>
      </c>
      <c r="C10252" s="346" t="s">
        <v>246</v>
      </c>
      <c r="D10252" s="347">
        <v>10000</v>
      </c>
      <c r="E10252" s="503">
        <v>900</v>
      </c>
      <c r="F10252" s="499"/>
      <c r="G10252" s="347">
        <v>9</v>
      </c>
    </row>
    <row r="10253" spans="1:7" hidden="1" x14ac:dyDescent="0.25">
      <c r="A10253" s="345" t="s">
        <v>4668</v>
      </c>
      <c r="B10253" s="345" t="s">
        <v>567</v>
      </c>
      <c r="C10253" s="346" t="s">
        <v>246</v>
      </c>
      <c r="D10253" s="347">
        <v>62000</v>
      </c>
      <c r="E10253" s="503">
        <v>34879</v>
      </c>
      <c r="F10253" s="499"/>
      <c r="G10253" s="347">
        <v>56.256451612903227</v>
      </c>
    </row>
    <row r="10254" spans="1:7" hidden="1" x14ac:dyDescent="0.25">
      <c r="A10254" s="336" t="s">
        <v>352</v>
      </c>
      <c r="B10254" s="336" t="s">
        <v>991</v>
      </c>
      <c r="C10254" s="337" t="s">
        <v>992</v>
      </c>
      <c r="D10254" s="338">
        <v>73000</v>
      </c>
      <c r="E10254" s="498">
        <v>50843.519999999997</v>
      </c>
      <c r="F10254" s="499"/>
      <c r="G10254" s="338">
        <v>69.648657534246581</v>
      </c>
    </row>
    <row r="10255" spans="1:7" hidden="1" x14ac:dyDescent="0.25">
      <c r="A10255" s="339" t="s">
        <v>324</v>
      </c>
      <c r="B10255" s="339" t="s">
        <v>354</v>
      </c>
      <c r="C10255" s="340" t="s">
        <v>24</v>
      </c>
      <c r="D10255" s="341">
        <v>73000</v>
      </c>
      <c r="E10255" s="506">
        <v>50843.519999999997</v>
      </c>
      <c r="F10255" s="499"/>
      <c r="G10255" s="341">
        <v>69.648657534246581</v>
      </c>
    </row>
    <row r="10256" spans="1:7" hidden="1" x14ac:dyDescent="0.25">
      <c r="A10256" s="342" t="s">
        <v>324</v>
      </c>
      <c r="B10256" s="342" t="s">
        <v>562</v>
      </c>
      <c r="C10256" s="343" t="s">
        <v>563</v>
      </c>
      <c r="D10256" s="344">
        <v>73000</v>
      </c>
      <c r="E10256" s="502">
        <v>50843.519999999997</v>
      </c>
      <c r="F10256" s="499"/>
      <c r="G10256" s="344">
        <v>69.648657534246581</v>
      </c>
    </row>
    <row r="10257" spans="1:7" hidden="1" x14ac:dyDescent="0.25">
      <c r="A10257" s="342" t="s">
        <v>324</v>
      </c>
      <c r="B10257" s="342" t="s">
        <v>564</v>
      </c>
      <c r="C10257" s="343" t="s">
        <v>565</v>
      </c>
      <c r="D10257" s="344">
        <v>73000</v>
      </c>
      <c r="E10257" s="502">
        <v>50843.519999999997</v>
      </c>
      <c r="F10257" s="499"/>
      <c r="G10257" s="344">
        <v>69.648657534246581</v>
      </c>
    </row>
    <row r="10258" spans="1:7" hidden="1" x14ac:dyDescent="0.25">
      <c r="A10258" s="345" t="s">
        <v>4669</v>
      </c>
      <c r="B10258" s="345" t="s">
        <v>567</v>
      </c>
      <c r="C10258" s="346" t="s">
        <v>246</v>
      </c>
      <c r="D10258" s="347">
        <v>73000</v>
      </c>
      <c r="E10258" s="503">
        <v>50843.519999999997</v>
      </c>
      <c r="F10258" s="499"/>
      <c r="G10258" s="347">
        <v>69.648657534246581</v>
      </c>
    </row>
    <row r="10259" spans="1:7" hidden="1" x14ac:dyDescent="0.25">
      <c r="A10259" s="336" t="s">
        <v>352</v>
      </c>
      <c r="B10259" s="336" t="s">
        <v>1035</v>
      </c>
      <c r="C10259" s="337" t="s">
        <v>1036</v>
      </c>
      <c r="D10259" s="338">
        <v>630000</v>
      </c>
      <c r="E10259" s="498">
        <v>652008.73</v>
      </c>
      <c r="F10259" s="499"/>
      <c r="G10259" s="338">
        <v>103.49344920634921</v>
      </c>
    </row>
    <row r="10260" spans="1:7" hidden="1" x14ac:dyDescent="0.25">
      <c r="A10260" s="339" t="s">
        <v>324</v>
      </c>
      <c r="B10260" s="339" t="s">
        <v>354</v>
      </c>
      <c r="C10260" s="340" t="s">
        <v>24</v>
      </c>
      <c r="D10260" s="341">
        <v>630000</v>
      </c>
      <c r="E10260" s="506">
        <v>348794.79</v>
      </c>
      <c r="F10260" s="499"/>
      <c r="G10260" s="341">
        <v>55.364252380952379</v>
      </c>
    </row>
    <row r="10261" spans="1:7" hidden="1" x14ac:dyDescent="0.25">
      <c r="A10261" s="342" t="s">
        <v>324</v>
      </c>
      <c r="B10261" s="342" t="s">
        <v>562</v>
      </c>
      <c r="C10261" s="343" t="s">
        <v>563</v>
      </c>
      <c r="D10261" s="344">
        <v>630000</v>
      </c>
      <c r="E10261" s="502">
        <v>348794.79</v>
      </c>
      <c r="F10261" s="499"/>
      <c r="G10261" s="344">
        <v>55.364252380952379</v>
      </c>
    </row>
    <row r="10262" spans="1:7" hidden="1" x14ac:dyDescent="0.25">
      <c r="A10262" s="342" t="s">
        <v>324</v>
      </c>
      <c r="B10262" s="342" t="s">
        <v>564</v>
      </c>
      <c r="C10262" s="343" t="s">
        <v>565</v>
      </c>
      <c r="D10262" s="344">
        <v>630000</v>
      </c>
      <c r="E10262" s="502">
        <v>348794.79</v>
      </c>
      <c r="F10262" s="499"/>
      <c r="G10262" s="344">
        <v>55.364252380952379</v>
      </c>
    </row>
    <row r="10263" spans="1:7" hidden="1" x14ac:dyDescent="0.25">
      <c r="A10263" s="345" t="s">
        <v>4670</v>
      </c>
      <c r="B10263" s="345" t="s">
        <v>567</v>
      </c>
      <c r="C10263" s="346" t="s">
        <v>246</v>
      </c>
      <c r="D10263" s="347">
        <v>630000</v>
      </c>
      <c r="E10263" s="503">
        <v>348794.79</v>
      </c>
      <c r="F10263" s="499"/>
      <c r="G10263" s="347">
        <v>55.364252380952379</v>
      </c>
    </row>
    <row r="10264" spans="1:7" hidden="1" x14ac:dyDescent="0.25">
      <c r="A10264" s="339" t="s">
        <v>324</v>
      </c>
      <c r="B10264" s="339" t="s">
        <v>1163</v>
      </c>
      <c r="C10264" s="340" t="s">
        <v>26</v>
      </c>
      <c r="D10264" s="341">
        <v>0</v>
      </c>
      <c r="E10264" s="506">
        <v>303213.94</v>
      </c>
      <c r="F10264" s="499"/>
      <c r="G10264" s="341">
        <v>0</v>
      </c>
    </row>
    <row r="10265" spans="1:7" hidden="1" x14ac:dyDescent="0.25">
      <c r="A10265" s="342" t="s">
        <v>324</v>
      </c>
      <c r="B10265" s="342" t="s">
        <v>1164</v>
      </c>
      <c r="C10265" s="343" t="s">
        <v>1165</v>
      </c>
      <c r="D10265" s="344">
        <v>0</v>
      </c>
      <c r="E10265" s="502">
        <v>303213.94</v>
      </c>
      <c r="F10265" s="499"/>
      <c r="G10265" s="344">
        <v>0</v>
      </c>
    </row>
    <row r="10266" spans="1:7" hidden="1" x14ac:dyDescent="0.25">
      <c r="A10266" s="342" t="s">
        <v>324</v>
      </c>
      <c r="B10266" s="342" t="s">
        <v>2988</v>
      </c>
      <c r="C10266" s="343" t="s">
        <v>178</v>
      </c>
      <c r="D10266" s="344">
        <v>0</v>
      </c>
      <c r="E10266" s="502">
        <v>303213.94</v>
      </c>
      <c r="F10266" s="499"/>
      <c r="G10266" s="344">
        <v>0</v>
      </c>
    </row>
    <row r="10267" spans="1:7" hidden="1" x14ac:dyDescent="0.25">
      <c r="A10267" s="345" t="s">
        <v>4671</v>
      </c>
      <c r="B10267" s="345" t="s">
        <v>309</v>
      </c>
      <c r="C10267" s="346" t="s">
        <v>2990</v>
      </c>
      <c r="D10267" s="347">
        <v>0</v>
      </c>
      <c r="E10267" s="503">
        <v>303213.94</v>
      </c>
      <c r="F10267" s="499"/>
      <c r="G10267" s="347">
        <v>0</v>
      </c>
    </row>
    <row r="10268" spans="1:7" hidden="1" x14ac:dyDescent="0.25">
      <c r="A10268" s="336" t="s">
        <v>352</v>
      </c>
      <c r="B10268" s="336" t="s">
        <v>1056</v>
      </c>
      <c r="C10268" s="337" t="s">
        <v>1057</v>
      </c>
      <c r="D10268" s="338">
        <v>520000</v>
      </c>
      <c r="E10268" s="498">
        <v>491735.98</v>
      </c>
      <c r="F10268" s="499"/>
      <c r="G10268" s="338">
        <v>94.564611538461534</v>
      </c>
    </row>
    <row r="10269" spans="1:7" hidden="1" x14ac:dyDescent="0.25">
      <c r="A10269" s="339" t="s">
        <v>324</v>
      </c>
      <c r="B10269" s="339" t="s">
        <v>354</v>
      </c>
      <c r="C10269" s="340" t="s">
        <v>24</v>
      </c>
      <c r="D10269" s="341">
        <v>300000</v>
      </c>
      <c r="E10269" s="506">
        <v>328706.57</v>
      </c>
      <c r="F10269" s="499"/>
      <c r="G10269" s="341">
        <v>109.56885666666666</v>
      </c>
    </row>
    <row r="10270" spans="1:7" hidden="1" x14ac:dyDescent="0.25">
      <c r="A10270" s="342" t="s">
        <v>324</v>
      </c>
      <c r="B10270" s="342" t="s">
        <v>562</v>
      </c>
      <c r="C10270" s="343" t="s">
        <v>563</v>
      </c>
      <c r="D10270" s="344">
        <v>300000</v>
      </c>
      <c r="E10270" s="502">
        <v>328706.57</v>
      </c>
      <c r="F10270" s="499"/>
      <c r="G10270" s="344">
        <v>109.56885666666666</v>
      </c>
    </row>
    <row r="10271" spans="1:7" hidden="1" x14ac:dyDescent="0.25">
      <c r="A10271" s="342" t="s">
        <v>324</v>
      </c>
      <c r="B10271" s="342" t="s">
        <v>564</v>
      </c>
      <c r="C10271" s="343" t="s">
        <v>565</v>
      </c>
      <c r="D10271" s="344">
        <v>300000</v>
      </c>
      <c r="E10271" s="502">
        <v>328706.57</v>
      </c>
      <c r="F10271" s="499"/>
      <c r="G10271" s="344">
        <v>109.56885666666666</v>
      </c>
    </row>
    <row r="10272" spans="1:7" hidden="1" x14ac:dyDescent="0.25">
      <c r="A10272" s="345" t="s">
        <v>4672</v>
      </c>
      <c r="B10272" s="345" t="s">
        <v>567</v>
      </c>
      <c r="C10272" s="346" t="s">
        <v>246</v>
      </c>
      <c r="D10272" s="347">
        <v>260000</v>
      </c>
      <c r="E10272" s="503">
        <v>253393.34</v>
      </c>
      <c r="F10272" s="499"/>
      <c r="G10272" s="347">
        <v>97.458976923076918</v>
      </c>
    </row>
    <row r="10273" spans="1:7" hidden="1" x14ac:dyDescent="0.25">
      <c r="A10273" s="345" t="s">
        <v>4673</v>
      </c>
      <c r="B10273" s="345" t="s">
        <v>567</v>
      </c>
      <c r="C10273" s="346" t="s">
        <v>246</v>
      </c>
      <c r="D10273" s="347">
        <v>40000</v>
      </c>
      <c r="E10273" s="503">
        <v>75313.23</v>
      </c>
      <c r="F10273" s="499"/>
      <c r="G10273" s="347">
        <v>188.283075</v>
      </c>
    </row>
    <row r="10274" spans="1:7" hidden="1" x14ac:dyDescent="0.25">
      <c r="A10274" s="339" t="s">
        <v>324</v>
      </c>
      <c r="B10274" s="339" t="s">
        <v>1163</v>
      </c>
      <c r="C10274" s="340" t="s">
        <v>26</v>
      </c>
      <c r="D10274" s="341">
        <v>220000</v>
      </c>
      <c r="E10274" s="506">
        <v>163029.41</v>
      </c>
      <c r="F10274" s="499"/>
      <c r="G10274" s="341">
        <v>74.104277272727273</v>
      </c>
    </row>
    <row r="10275" spans="1:7" hidden="1" x14ac:dyDescent="0.25">
      <c r="A10275" s="342" t="s">
        <v>324</v>
      </c>
      <c r="B10275" s="342" t="s">
        <v>1164</v>
      </c>
      <c r="C10275" s="343" t="s">
        <v>1165</v>
      </c>
      <c r="D10275" s="344">
        <v>220000</v>
      </c>
      <c r="E10275" s="502">
        <v>163029.41</v>
      </c>
      <c r="F10275" s="499"/>
      <c r="G10275" s="344">
        <v>74.104277272727273</v>
      </c>
    </row>
    <row r="10276" spans="1:7" hidden="1" x14ac:dyDescent="0.25">
      <c r="A10276" s="342" t="s">
        <v>324</v>
      </c>
      <c r="B10276" s="342" t="s">
        <v>2988</v>
      </c>
      <c r="C10276" s="343" t="s">
        <v>178</v>
      </c>
      <c r="D10276" s="344">
        <v>220000</v>
      </c>
      <c r="E10276" s="502">
        <v>163029.41</v>
      </c>
      <c r="F10276" s="499"/>
      <c r="G10276" s="344">
        <v>74.104277272727273</v>
      </c>
    </row>
    <row r="10277" spans="1:7" hidden="1" x14ac:dyDescent="0.25">
      <c r="A10277" s="345" t="s">
        <v>4674</v>
      </c>
      <c r="B10277" s="345" t="s">
        <v>309</v>
      </c>
      <c r="C10277" s="346" t="s">
        <v>2990</v>
      </c>
      <c r="D10277" s="347">
        <v>220000</v>
      </c>
      <c r="E10277" s="503">
        <v>163029.41</v>
      </c>
      <c r="F10277" s="499"/>
      <c r="G10277" s="347">
        <v>74.104277272727273</v>
      </c>
    </row>
    <row r="10278" spans="1:7" hidden="1" x14ac:dyDescent="0.25">
      <c r="A10278" s="327" t="s">
        <v>1254</v>
      </c>
      <c r="B10278" s="327" t="s">
        <v>4675</v>
      </c>
      <c r="C10278" s="328" t="s">
        <v>4676</v>
      </c>
      <c r="D10278" s="329">
        <v>35300</v>
      </c>
      <c r="E10278" s="507">
        <v>35301.279999999999</v>
      </c>
      <c r="F10278" s="499"/>
      <c r="G10278" s="329">
        <v>100.00362606232295</v>
      </c>
    </row>
    <row r="10279" spans="1:7" hidden="1" x14ac:dyDescent="0.25">
      <c r="A10279" s="330" t="s">
        <v>349</v>
      </c>
      <c r="B10279" s="330" t="s">
        <v>385</v>
      </c>
      <c r="C10279" s="331" t="s">
        <v>386</v>
      </c>
      <c r="D10279" s="332">
        <v>35300</v>
      </c>
      <c r="E10279" s="504">
        <v>35301.279999999999</v>
      </c>
      <c r="F10279" s="499"/>
      <c r="G10279" s="332">
        <v>100.00362606232295</v>
      </c>
    </row>
    <row r="10280" spans="1:7" hidden="1" x14ac:dyDescent="0.25">
      <c r="A10280" s="333" t="s">
        <v>349</v>
      </c>
      <c r="B10280" s="333" t="s">
        <v>65</v>
      </c>
      <c r="C10280" s="334" t="s">
        <v>3270</v>
      </c>
      <c r="D10280" s="335">
        <v>35300</v>
      </c>
      <c r="E10280" s="505">
        <v>35301.279999999999</v>
      </c>
      <c r="F10280" s="499"/>
      <c r="G10280" s="335">
        <v>100.00362606232295</v>
      </c>
    </row>
    <row r="10281" spans="1:7" hidden="1" x14ac:dyDescent="0.25">
      <c r="A10281" s="336" t="s">
        <v>352</v>
      </c>
      <c r="B10281" s="336" t="s">
        <v>795</v>
      </c>
      <c r="C10281" s="337" t="s">
        <v>796</v>
      </c>
      <c r="D10281" s="338">
        <v>35300</v>
      </c>
      <c r="E10281" s="498">
        <v>35301.279999999999</v>
      </c>
      <c r="F10281" s="499"/>
      <c r="G10281" s="338">
        <v>100.00362606232295</v>
      </c>
    </row>
    <row r="10282" spans="1:7" hidden="1" x14ac:dyDescent="0.25">
      <c r="A10282" s="339" t="s">
        <v>324</v>
      </c>
      <c r="B10282" s="339" t="s">
        <v>354</v>
      </c>
      <c r="C10282" s="340" t="s">
        <v>24</v>
      </c>
      <c r="D10282" s="341">
        <v>300</v>
      </c>
      <c r="E10282" s="506">
        <v>922.4</v>
      </c>
      <c r="F10282" s="499"/>
      <c r="G10282" s="341">
        <v>307.46666666666664</v>
      </c>
    </row>
    <row r="10283" spans="1:7" hidden="1" x14ac:dyDescent="0.25">
      <c r="A10283" s="342" t="s">
        <v>324</v>
      </c>
      <c r="B10283" s="342" t="s">
        <v>447</v>
      </c>
      <c r="C10283" s="343" t="s">
        <v>164</v>
      </c>
      <c r="D10283" s="344">
        <v>300</v>
      </c>
      <c r="E10283" s="502">
        <v>922.4</v>
      </c>
      <c r="F10283" s="499"/>
      <c r="G10283" s="344">
        <v>307.46666666666664</v>
      </c>
    </row>
    <row r="10284" spans="1:7" hidden="1" x14ac:dyDescent="0.25">
      <c r="A10284" s="342" t="s">
        <v>324</v>
      </c>
      <c r="B10284" s="342" t="s">
        <v>448</v>
      </c>
      <c r="C10284" s="343" t="s">
        <v>190</v>
      </c>
      <c r="D10284" s="344">
        <v>300</v>
      </c>
      <c r="E10284" s="502">
        <v>922.4</v>
      </c>
      <c r="F10284" s="499"/>
      <c r="G10284" s="344">
        <v>307.46666666666664</v>
      </c>
    </row>
    <row r="10285" spans="1:7" hidden="1" x14ac:dyDescent="0.25">
      <c r="A10285" s="345" t="s">
        <v>4677</v>
      </c>
      <c r="B10285" s="345" t="s">
        <v>293</v>
      </c>
      <c r="C10285" s="346" t="s">
        <v>450</v>
      </c>
      <c r="D10285" s="347">
        <v>300</v>
      </c>
      <c r="E10285" s="503">
        <v>922.4</v>
      </c>
      <c r="F10285" s="499"/>
      <c r="G10285" s="347">
        <v>307.46666666666664</v>
      </c>
    </row>
    <row r="10286" spans="1:7" hidden="1" x14ac:dyDescent="0.25">
      <c r="A10286" s="339" t="s">
        <v>324</v>
      </c>
      <c r="B10286" s="339" t="s">
        <v>1163</v>
      </c>
      <c r="C10286" s="340" t="s">
        <v>26</v>
      </c>
      <c r="D10286" s="341">
        <v>35000</v>
      </c>
      <c r="E10286" s="506">
        <v>34378.879999999997</v>
      </c>
      <c r="F10286" s="499"/>
      <c r="G10286" s="341">
        <v>98.225371428571435</v>
      </c>
    </row>
    <row r="10287" spans="1:7" hidden="1" x14ac:dyDescent="0.25">
      <c r="A10287" s="342" t="s">
        <v>324</v>
      </c>
      <c r="B10287" s="342" t="s">
        <v>1164</v>
      </c>
      <c r="C10287" s="343" t="s">
        <v>1165</v>
      </c>
      <c r="D10287" s="344">
        <v>35000</v>
      </c>
      <c r="E10287" s="502">
        <v>34378.879999999997</v>
      </c>
      <c r="F10287" s="499"/>
      <c r="G10287" s="344">
        <v>98.225371428571435</v>
      </c>
    </row>
    <row r="10288" spans="1:7" hidden="1" x14ac:dyDescent="0.25">
      <c r="A10288" s="342" t="s">
        <v>324</v>
      </c>
      <c r="B10288" s="342" t="s">
        <v>2576</v>
      </c>
      <c r="C10288" s="343" t="s">
        <v>171</v>
      </c>
      <c r="D10288" s="344">
        <v>35000</v>
      </c>
      <c r="E10288" s="502">
        <v>34378.879999999997</v>
      </c>
      <c r="F10288" s="499"/>
      <c r="G10288" s="344">
        <v>98.225371428571435</v>
      </c>
    </row>
    <row r="10289" spans="1:7" hidden="1" x14ac:dyDescent="0.25">
      <c r="A10289" s="345" t="s">
        <v>4678</v>
      </c>
      <c r="B10289" s="345" t="s">
        <v>306</v>
      </c>
      <c r="C10289" s="346" t="s">
        <v>173</v>
      </c>
      <c r="D10289" s="347">
        <v>35000</v>
      </c>
      <c r="E10289" s="503">
        <v>34378.879999999997</v>
      </c>
      <c r="F10289" s="499"/>
      <c r="G10289" s="347">
        <v>98.225371428571435</v>
      </c>
    </row>
    <row r="10290" spans="1:7" hidden="1" x14ac:dyDescent="0.25">
      <c r="A10290" s="327" t="s">
        <v>1254</v>
      </c>
      <c r="B10290" s="327" t="s">
        <v>4679</v>
      </c>
      <c r="C10290" s="328" t="s">
        <v>292</v>
      </c>
      <c r="D10290" s="329">
        <v>767215</v>
      </c>
      <c r="E10290" s="507">
        <v>0</v>
      </c>
      <c r="F10290" s="499"/>
      <c r="G10290" s="329">
        <v>0</v>
      </c>
    </row>
    <row r="10291" spans="1:7" hidden="1" x14ac:dyDescent="0.25">
      <c r="A10291" s="330" t="s">
        <v>349</v>
      </c>
      <c r="B10291" s="330" t="s">
        <v>385</v>
      </c>
      <c r="C10291" s="331" t="s">
        <v>386</v>
      </c>
      <c r="D10291" s="332">
        <v>767215</v>
      </c>
      <c r="E10291" s="504">
        <v>0</v>
      </c>
      <c r="F10291" s="499"/>
      <c r="G10291" s="332">
        <v>0</v>
      </c>
    </row>
    <row r="10292" spans="1:7" hidden="1" x14ac:dyDescent="0.25">
      <c r="A10292" s="333" t="s">
        <v>349</v>
      </c>
      <c r="B10292" s="333" t="s">
        <v>65</v>
      </c>
      <c r="C10292" s="334" t="s">
        <v>3270</v>
      </c>
      <c r="D10292" s="335">
        <v>767215</v>
      </c>
      <c r="E10292" s="505">
        <v>0</v>
      </c>
      <c r="F10292" s="499"/>
      <c r="G10292" s="335">
        <v>0</v>
      </c>
    </row>
    <row r="10293" spans="1:7" hidden="1" x14ac:dyDescent="0.25">
      <c r="A10293" s="336" t="s">
        <v>352</v>
      </c>
      <c r="B10293" s="336" t="s">
        <v>452</v>
      </c>
      <c r="C10293" s="337" t="s">
        <v>453</v>
      </c>
      <c r="D10293" s="338">
        <v>80000</v>
      </c>
      <c r="E10293" s="498">
        <v>0</v>
      </c>
      <c r="F10293" s="499"/>
      <c r="G10293" s="338">
        <v>0</v>
      </c>
    </row>
    <row r="10294" spans="1:7" hidden="1" x14ac:dyDescent="0.25">
      <c r="A10294" s="339" t="s">
        <v>324</v>
      </c>
      <c r="B10294" s="339" t="s">
        <v>354</v>
      </c>
      <c r="C10294" s="340" t="s">
        <v>24</v>
      </c>
      <c r="D10294" s="341">
        <v>40000</v>
      </c>
      <c r="E10294" s="506">
        <v>0</v>
      </c>
      <c r="F10294" s="499"/>
      <c r="G10294" s="341">
        <v>0</v>
      </c>
    </row>
    <row r="10295" spans="1:7" hidden="1" x14ac:dyDescent="0.25">
      <c r="A10295" s="342" t="s">
        <v>324</v>
      </c>
      <c r="B10295" s="342" t="s">
        <v>366</v>
      </c>
      <c r="C10295" s="343" t="s">
        <v>38</v>
      </c>
      <c r="D10295" s="344">
        <v>40000</v>
      </c>
      <c r="E10295" s="502">
        <v>0</v>
      </c>
      <c r="F10295" s="499"/>
      <c r="G10295" s="344">
        <v>0</v>
      </c>
    </row>
    <row r="10296" spans="1:7" hidden="1" x14ac:dyDescent="0.25">
      <c r="A10296" s="342" t="s">
        <v>324</v>
      </c>
      <c r="B10296" s="342" t="s">
        <v>419</v>
      </c>
      <c r="C10296" s="343" t="s">
        <v>108</v>
      </c>
      <c r="D10296" s="344">
        <v>40000</v>
      </c>
      <c r="E10296" s="502">
        <v>0</v>
      </c>
      <c r="F10296" s="499"/>
      <c r="G10296" s="344">
        <v>0</v>
      </c>
    </row>
    <row r="10297" spans="1:7" hidden="1" x14ac:dyDescent="0.25">
      <c r="A10297" s="345" t="s">
        <v>4680</v>
      </c>
      <c r="B10297" s="345" t="s">
        <v>316</v>
      </c>
      <c r="C10297" s="346" t="s">
        <v>421</v>
      </c>
      <c r="D10297" s="347">
        <v>5000</v>
      </c>
      <c r="E10297" s="503">
        <v>0</v>
      </c>
      <c r="F10297" s="499"/>
      <c r="G10297" s="347">
        <v>0</v>
      </c>
    </row>
    <row r="10298" spans="1:7" hidden="1" x14ac:dyDescent="0.25">
      <c r="A10298" s="345" t="s">
        <v>4681</v>
      </c>
      <c r="B10298" s="345" t="s">
        <v>318</v>
      </c>
      <c r="C10298" s="346" t="s">
        <v>425</v>
      </c>
      <c r="D10298" s="347">
        <v>35000</v>
      </c>
      <c r="E10298" s="503">
        <v>0</v>
      </c>
      <c r="F10298" s="499"/>
      <c r="G10298" s="347">
        <v>0</v>
      </c>
    </row>
    <row r="10299" spans="1:7" hidden="1" x14ac:dyDescent="0.25">
      <c r="A10299" s="339" t="s">
        <v>324</v>
      </c>
      <c r="B10299" s="339" t="s">
        <v>1163</v>
      </c>
      <c r="C10299" s="340" t="s">
        <v>26</v>
      </c>
      <c r="D10299" s="341">
        <v>40000</v>
      </c>
      <c r="E10299" s="506">
        <v>0</v>
      </c>
      <c r="F10299" s="499"/>
      <c r="G10299" s="341">
        <v>0</v>
      </c>
    </row>
    <row r="10300" spans="1:7" hidden="1" x14ac:dyDescent="0.25">
      <c r="A10300" s="342" t="s">
        <v>324</v>
      </c>
      <c r="B10300" s="342" t="s">
        <v>1164</v>
      </c>
      <c r="C10300" s="343" t="s">
        <v>1165</v>
      </c>
      <c r="D10300" s="344">
        <v>40000</v>
      </c>
      <c r="E10300" s="502">
        <v>0</v>
      </c>
      <c r="F10300" s="499"/>
      <c r="G10300" s="344">
        <v>0</v>
      </c>
    </row>
    <row r="10301" spans="1:7" hidden="1" x14ac:dyDescent="0.25">
      <c r="A10301" s="342" t="s">
        <v>324</v>
      </c>
      <c r="B10301" s="342" t="s">
        <v>2576</v>
      </c>
      <c r="C10301" s="343" t="s">
        <v>171</v>
      </c>
      <c r="D10301" s="344">
        <v>40000</v>
      </c>
      <c r="E10301" s="502">
        <v>0</v>
      </c>
      <c r="F10301" s="499"/>
      <c r="G10301" s="344">
        <v>0</v>
      </c>
    </row>
    <row r="10302" spans="1:7" hidden="1" x14ac:dyDescent="0.25">
      <c r="A10302" s="345" t="s">
        <v>4682</v>
      </c>
      <c r="B10302" s="345" t="s">
        <v>306</v>
      </c>
      <c r="C10302" s="346" t="s">
        <v>173</v>
      </c>
      <c r="D10302" s="347">
        <v>25000</v>
      </c>
      <c r="E10302" s="503">
        <v>0</v>
      </c>
      <c r="F10302" s="499"/>
      <c r="G10302" s="347">
        <v>0</v>
      </c>
    </row>
    <row r="10303" spans="1:7" hidden="1" x14ac:dyDescent="0.25">
      <c r="A10303" s="345" t="s">
        <v>4683</v>
      </c>
      <c r="B10303" s="345" t="s">
        <v>2591</v>
      </c>
      <c r="C10303" s="346" t="s">
        <v>2592</v>
      </c>
      <c r="D10303" s="347">
        <v>15000</v>
      </c>
      <c r="E10303" s="503">
        <v>0</v>
      </c>
      <c r="F10303" s="499"/>
      <c r="G10303" s="347">
        <v>0</v>
      </c>
    </row>
    <row r="10304" spans="1:7" hidden="1" x14ac:dyDescent="0.25">
      <c r="A10304" s="336" t="s">
        <v>352</v>
      </c>
      <c r="B10304" s="336" t="s">
        <v>541</v>
      </c>
      <c r="C10304" s="337" t="s">
        <v>542</v>
      </c>
      <c r="D10304" s="338">
        <v>0</v>
      </c>
      <c r="E10304" s="498">
        <v>0</v>
      </c>
      <c r="F10304" s="499"/>
      <c r="G10304" s="338">
        <v>0</v>
      </c>
    </row>
    <row r="10305" spans="1:7" hidden="1" x14ac:dyDescent="0.25">
      <c r="A10305" s="339" t="s">
        <v>324</v>
      </c>
      <c r="B10305" s="339" t="s">
        <v>354</v>
      </c>
      <c r="C10305" s="340" t="s">
        <v>24</v>
      </c>
      <c r="D10305" s="341">
        <v>0</v>
      </c>
      <c r="E10305" s="506">
        <v>0</v>
      </c>
      <c r="F10305" s="499"/>
      <c r="G10305" s="341">
        <v>0</v>
      </c>
    </row>
    <row r="10306" spans="1:7" hidden="1" x14ac:dyDescent="0.25">
      <c r="A10306" s="342" t="s">
        <v>324</v>
      </c>
      <c r="B10306" s="342" t="s">
        <v>366</v>
      </c>
      <c r="C10306" s="343" t="s">
        <v>38</v>
      </c>
      <c r="D10306" s="344">
        <v>0</v>
      </c>
      <c r="E10306" s="502">
        <v>0</v>
      </c>
      <c r="F10306" s="499"/>
      <c r="G10306" s="344">
        <v>0</v>
      </c>
    </row>
    <row r="10307" spans="1:7" hidden="1" x14ac:dyDescent="0.25">
      <c r="A10307" s="342" t="s">
        <v>324</v>
      </c>
      <c r="B10307" s="342" t="s">
        <v>401</v>
      </c>
      <c r="C10307" s="343" t="s">
        <v>104</v>
      </c>
      <c r="D10307" s="344">
        <v>0</v>
      </c>
      <c r="E10307" s="502">
        <v>0</v>
      </c>
      <c r="F10307" s="499"/>
      <c r="G10307" s="344">
        <v>0</v>
      </c>
    </row>
    <row r="10308" spans="1:7" hidden="1" x14ac:dyDescent="0.25">
      <c r="A10308" s="345" t="s">
        <v>4684</v>
      </c>
      <c r="B10308" s="345" t="s">
        <v>296</v>
      </c>
      <c r="C10308" s="346" t="s">
        <v>104</v>
      </c>
      <c r="D10308" s="347">
        <v>0</v>
      </c>
      <c r="E10308" s="503">
        <v>0</v>
      </c>
      <c r="F10308" s="499"/>
      <c r="G10308" s="347">
        <v>0</v>
      </c>
    </row>
    <row r="10309" spans="1:7" hidden="1" x14ac:dyDescent="0.25">
      <c r="A10309" s="339" t="s">
        <v>324</v>
      </c>
      <c r="B10309" s="339" t="s">
        <v>1163</v>
      </c>
      <c r="C10309" s="340" t="s">
        <v>26</v>
      </c>
      <c r="D10309" s="341">
        <v>0</v>
      </c>
      <c r="E10309" s="506">
        <v>0</v>
      </c>
      <c r="F10309" s="499"/>
      <c r="G10309" s="341">
        <v>0</v>
      </c>
    </row>
    <row r="10310" spans="1:7" hidden="1" x14ac:dyDescent="0.25">
      <c r="A10310" s="342" t="s">
        <v>324</v>
      </c>
      <c r="B10310" s="342" t="s">
        <v>1164</v>
      </c>
      <c r="C10310" s="343" t="s">
        <v>1165</v>
      </c>
      <c r="D10310" s="344">
        <v>0</v>
      </c>
      <c r="E10310" s="502">
        <v>0</v>
      </c>
      <c r="F10310" s="499"/>
      <c r="G10310" s="344">
        <v>0</v>
      </c>
    </row>
    <row r="10311" spans="1:7" hidden="1" x14ac:dyDescent="0.25">
      <c r="A10311" s="342" t="s">
        <v>324</v>
      </c>
      <c r="B10311" s="342" t="s">
        <v>2576</v>
      </c>
      <c r="C10311" s="343" t="s">
        <v>171</v>
      </c>
      <c r="D10311" s="344">
        <v>0</v>
      </c>
      <c r="E10311" s="502">
        <v>0</v>
      </c>
      <c r="F10311" s="499"/>
      <c r="G10311" s="344">
        <v>0</v>
      </c>
    </row>
    <row r="10312" spans="1:7" hidden="1" x14ac:dyDescent="0.25">
      <c r="A10312" s="345" t="s">
        <v>4685</v>
      </c>
      <c r="B10312" s="345" t="s">
        <v>306</v>
      </c>
      <c r="C10312" s="346" t="s">
        <v>173</v>
      </c>
      <c r="D10312" s="347">
        <v>0</v>
      </c>
      <c r="E10312" s="503">
        <v>0</v>
      </c>
      <c r="F10312" s="499"/>
      <c r="G10312" s="347">
        <v>0</v>
      </c>
    </row>
    <row r="10313" spans="1:7" hidden="1" x14ac:dyDescent="0.25">
      <c r="A10313" s="336" t="s">
        <v>352</v>
      </c>
      <c r="B10313" s="336" t="s">
        <v>611</v>
      </c>
      <c r="C10313" s="337" t="s">
        <v>612</v>
      </c>
      <c r="D10313" s="338">
        <v>542115</v>
      </c>
      <c r="E10313" s="498">
        <v>0</v>
      </c>
      <c r="F10313" s="499"/>
      <c r="G10313" s="338">
        <v>0</v>
      </c>
    </row>
    <row r="10314" spans="1:7" hidden="1" x14ac:dyDescent="0.25">
      <c r="A10314" s="339" t="s">
        <v>324</v>
      </c>
      <c r="B10314" s="339" t="s">
        <v>354</v>
      </c>
      <c r="C10314" s="340" t="s">
        <v>24</v>
      </c>
      <c r="D10314" s="341">
        <v>296940</v>
      </c>
      <c r="E10314" s="506">
        <v>0</v>
      </c>
      <c r="F10314" s="499"/>
      <c r="G10314" s="341">
        <v>0</v>
      </c>
    </row>
    <row r="10315" spans="1:7" hidden="1" x14ac:dyDescent="0.25">
      <c r="A10315" s="342" t="s">
        <v>324</v>
      </c>
      <c r="B10315" s="342" t="s">
        <v>562</v>
      </c>
      <c r="C10315" s="343" t="s">
        <v>563</v>
      </c>
      <c r="D10315" s="344">
        <v>296940</v>
      </c>
      <c r="E10315" s="502">
        <v>0</v>
      </c>
      <c r="F10315" s="499"/>
      <c r="G10315" s="344">
        <v>0</v>
      </c>
    </row>
    <row r="10316" spans="1:7" hidden="1" x14ac:dyDescent="0.25">
      <c r="A10316" s="342" t="s">
        <v>324</v>
      </c>
      <c r="B10316" s="342" t="s">
        <v>564</v>
      </c>
      <c r="C10316" s="343" t="s">
        <v>565</v>
      </c>
      <c r="D10316" s="344">
        <v>296940</v>
      </c>
      <c r="E10316" s="502">
        <v>0</v>
      </c>
      <c r="F10316" s="499"/>
      <c r="G10316" s="344">
        <v>0</v>
      </c>
    </row>
    <row r="10317" spans="1:7" hidden="1" x14ac:dyDescent="0.25">
      <c r="A10317" s="345" t="s">
        <v>4686</v>
      </c>
      <c r="B10317" s="345" t="s">
        <v>567</v>
      </c>
      <c r="C10317" s="346" t="s">
        <v>246</v>
      </c>
      <c r="D10317" s="347">
        <v>296940</v>
      </c>
      <c r="E10317" s="503">
        <v>0</v>
      </c>
      <c r="F10317" s="499"/>
      <c r="G10317" s="347">
        <v>0</v>
      </c>
    </row>
    <row r="10318" spans="1:7" hidden="1" x14ac:dyDescent="0.25">
      <c r="A10318" s="339" t="s">
        <v>324</v>
      </c>
      <c r="B10318" s="339" t="s">
        <v>1163</v>
      </c>
      <c r="C10318" s="340" t="s">
        <v>26</v>
      </c>
      <c r="D10318" s="341">
        <v>245175</v>
      </c>
      <c r="E10318" s="506">
        <v>0</v>
      </c>
      <c r="F10318" s="499"/>
      <c r="G10318" s="341">
        <v>0</v>
      </c>
    </row>
    <row r="10319" spans="1:7" hidden="1" x14ac:dyDescent="0.25">
      <c r="A10319" s="342" t="s">
        <v>324</v>
      </c>
      <c r="B10319" s="342" t="s">
        <v>1164</v>
      </c>
      <c r="C10319" s="343" t="s">
        <v>1165</v>
      </c>
      <c r="D10319" s="344">
        <v>245175</v>
      </c>
      <c r="E10319" s="502">
        <v>0</v>
      </c>
      <c r="F10319" s="499"/>
      <c r="G10319" s="344">
        <v>0</v>
      </c>
    </row>
    <row r="10320" spans="1:7" hidden="1" x14ac:dyDescent="0.25">
      <c r="A10320" s="342" t="s">
        <v>324</v>
      </c>
      <c r="B10320" s="342" t="s">
        <v>2988</v>
      </c>
      <c r="C10320" s="343" t="s">
        <v>178</v>
      </c>
      <c r="D10320" s="344">
        <v>245175</v>
      </c>
      <c r="E10320" s="502">
        <v>0</v>
      </c>
      <c r="F10320" s="499"/>
      <c r="G10320" s="344">
        <v>0</v>
      </c>
    </row>
    <row r="10321" spans="1:7" hidden="1" x14ac:dyDescent="0.25">
      <c r="A10321" s="345" t="s">
        <v>4687</v>
      </c>
      <c r="B10321" s="345" t="s">
        <v>309</v>
      </c>
      <c r="C10321" s="346" t="s">
        <v>2990</v>
      </c>
      <c r="D10321" s="347">
        <v>245175</v>
      </c>
      <c r="E10321" s="503">
        <v>0</v>
      </c>
      <c r="F10321" s="499"/>
      <c r="G10321" s="347">
        <v>0</v>
      </c>
    </row>
    <row r="10322" spans="1:7" hidden="1" x14ac:dyDescent="0.25">
      <c r="A10322" s="336" t="s">
        <v>352</v>
      </c>
      <c r="B10322" s="336" t="s">
        <v>732</v>
      </c>
      <c r="C10322" s="337" t="s">
        <v>733</v>
      </c>
      <c r="D10322" s="338">
        <v>27000</v>
      </c>
      <c r="E10322" s="498">
        <v>0</v>
      </c>
      <c r="F10322" s="499"/>
      <c r="G10322" s="338">
        <v>0</v>
      </c>
    </row>
    <row r="10323" spans="1:7" hidden="1" x14ac:dyDescent="0.25">
      <c r="A10323" s="339" t="s">
        <v>324</v>
      </c>
      <c r="B10323" s="339" t="s">
        <v>1163</v>
      </c>
      <c r="C10323" s="340" t="s">
        <v>26</v>
      </c>
      <c r="D10323" s="341">
        <v>27000</v>
      </c>
      <c r="E10323" s="506">
        <v>0</v>
      </c>
      <c r="F10323" s="499"/>
      <c r="G10323" s="341">
        <v>0</v>
      </c>
    </row>
    <row r="10324" spans="1:7" hidden="1" x14ac:dyDescent="0.25">
      <c r="A10324" s="342" t="s">
        <v>324</v>
      </c>
      <c r="B10324" s="342" t="s">
        <v>1164</v>
      </c>
      <c r="C10324" s="343" t="s">
        <v>1165</v>
      </c>
      <c r="D10324" s="344">
        <v>27000</v>
      </c>
      <c r="E10324" s="502">
        <v>0</v>
      </c>
      <c r="F10324" s="499"/>
      <c r="G10324" s="344">
        <v>0</v>
      </c>
    </row>
    <row r="10325" spans="1:7" hidden="1" x14ac:dyDescent="0.25">
      <c r="A10325" s="342" t="s">
        <v>324</v>
      </c>
      <c r="B10325" s="342" t="s">
        <v>2576</v>
      </c>
      <c r="C10325" s="343" t="s">
        <v>171</v>
      </c>
      <c r="D10325" s="344">
        <v>27000</v>
      </c>
      <c r="E10325" s="502">
        <v>0</v>
      </c>
      <c r="F10325" s="499"/>
      <c r="G10325" s="344">
        <v>0</v>
      </c>
    </row>
    <row r="10326" spans="1:7" hidden="1" x14ac:dyDescent="0.25">
      <c r="A10326" s="345" t="s">
        <v>4688</v>
      </c>
      <c r="B10326" s="345" t="s">
        <v>306</v>
      </c>
      <c r="C10326" s="346" t="s">
        <v>173</v>
      </c>
      <c r="D10326" s="347">
        <v>20000</v>
      </c>
      <c r="E10326" s="503">
        <v>0</v>
      </c>
      <c r="F10326" s="499"/>
      <c r="G10326" s="347">
        <v>0</v>
      </c>
    </row>
    <row r="10327" spans="1:7" hidden="1" x14ac:dyDescent="0.25">
      <c r="A10327" s="345" t="s">
        <v>4689</v>
      </c>
      <c r="B10327" s="345" t="s">
        <v>308</v>
      </c>
      <c r="C10327" s="346" t="s">
        <v>198</v>
      </c>
      <c r="D10327" s="347">
        <v>7000</v>
      </c>
      <c r="E10327" s="503">
        <v>0</v>
      </c>
      <c r="F10327" s="499"/>
      <c r="G10327" s="347">
        <v>0</v>
      </c>
    </row>
    <row r="10328" spans="1:7" hidden="1" x14ac:dyDescent="0.25">
      <c r="A10328" s="336" t="s">
        <v>352</v>
      </c>
      <c r="B10328" s="336" t="s">
        <v>1035</v>
      </c>
      <c r="C10328" s="337" t="s">
        <v>1036</v>
      </c>
      <c r="D10328" s="338">
        <v>61000</v>
      </c>
      <c r="E10328" s="498">
        <v>0</v>
      </c>
      <c r="F10328" s="499"/>
      <c r="G10328" s="338">
        <v>0</v>
      </c>
    </row>
    <row r="10329" spans="1:7" hidden="1" x14ac:dyDescent="0.25">
      <c r="A10329" s="339" t="s">
        <v>324</v>
      </c>
      <c r="B10329" s="339" t="s">
        <v>354</v>
      </c>
      <c r="C10329" s="340" t="s">
        <v>24</v>
      </c>
      <c r="D10329" s="341">
        <v>31000</v>
      </c>
      <c r="E10329" s="506">
        <v>0</v>
      </c>
      <c r="F10329" s="499"/>
      <c r="G10329" s="341">
        <v>0</v>
      </c>
    </row>
    <row r="10330" spans="1:7" hidden="1" x14ac:dyDescent="0.25">
      <c r="A10330" s="342" t="s">
        <v>324</v>
      </c>
      <c r="B10330" s="342" t="s">
        <v>366</v>
      </c>
      <c r="C10330" s="343" t="s">
        <v>38</v>
      </c>
      <c r="D10330" s="344">
        <v>31000</v>
      </c>
      <c r="E10330" s="502">
        <v>0</v>
      </c>
      <c r="F10330" s="499"/>
      <c r="G10330" s="344">
        <v>0</v>
      </c>
    </row>
    <row r="10331" spans="1:7" hidden="1" x14ac:dyDescent="0.25">
      <c r="A10331" s="342" t="s">
        <v>324</v>
      </c>
      <c r="B10331" s="342" t="s">
        <v>419</v>
      </c>
      <c r="C10331" s="343" t="s">
        <v>108</v>
      </c>
      <c r="D10331" s="344">
        <v>31000</v>
      </c>
      <c r="E10331" s="502">
        <v>0</v>
      </c>
      <c r="F10331" s="499"/>
      <c r="G10331" s="344">
        <v>0</v>
      </c>
    </row>
    <row r="10332" spans="1:7" hidden="1" x14ac:dyDescent="0.25">
      <c r="A10332" s="345" t="s">
        <v>4690</v>
      </c>
      <c r="B10332" s="345" t="s">
        <v>316</v>
      </c>
      <c r="C10332" s="346" t="s">
        <v>421</v>
      </c>
      <c r="D10332" s="347">
        <v>9000</v>
      </c>
      <c r="E10332" s="503">
        <v>0</v>
      </c>
      <c r="F10332" s="499"/>
      <c r="G10332" s="347">
        <v>0</v>
      </c>
    </row>
    <row r="10333" spans="1:7" hidden="1" x14ac:dyDescent="0.25">
      <c r="A10333" s="345" t="s">
        <v>4691</v>
      </c>
      <c r="B10333" s="345" t="s">
        <v>318</v>
      </c>
      <c r="C10333" s="346" t="s">
        <v>425</v>
      </c>
      <c r="D10333" s="347">
        <v>22000</v>
      </c>
      <c r="E10333" s="503">
        <v>0</v>
      </c>
      <c r="F10333" s="499"/>
      <c r="G10333" s="347">
        <v>0</v>
      </c>
    </row>
    <row r="10334" spans="1:7" hidden="1" x14ac:dyDescent="0.25">
      <c r="A10334" s="339" t="s">
        <v>324</v>
      </c>
      <c r="B10334" s="339" t="s">
        <v>1163</v>
      </c>
      <c r="C10334" s="340" t="s">
        <v>26</v>
      </c>
      <c r="D10334" s="341">
        <v>30000</v>
      </c>
      <c r="E10334" s="506">
        <v>0</v>
      </c>
      <c r="F10334" s="499"/>
      <c r="G10334" s="341">
        <v>0</v>
      </c>
    </row>
    <row r="10335" spans="1:7" hidden="1" x14ac:dyDescent="0.25">
      <c r="A10335" s="342" t="s">
        <v>324</v>
      </c>
      <c r="B10335" s="342" t="s">
        <v>1164</v>
      </c>
      <c r="C10335" s="343" t="s">
        <v>1165</v>
      </c>
      <c r="D10335" s="344">
        <v>30000</v>
      </c>
      <c r="E10335" s="502">
        <v>0</v>
      </c>
      <c r="F10335" s="499"/>
      <c r="G10335" s="344">
        <v>0</v>
      </c>
    </row>
    <row r="10336" spans="1:7" hidden="1" x14ac:dyDescent="0.25">
      <c r="A10336" s="342" t="s">
        <v>324</v>
      </c>
      <c r="B10336" s="342" t="s">
        <v>2576</v>
      </c>
      <c r="C10336" s="343" t="s">
        <v>171</v>
      </c>
      <c r="D10336" s="344">
        <v>22000</v>
      </c>
      <c r="E10336" s="502">
        <v>0</v>
      </c>
      <c r="F10336" s="499"/>
      <c r="G10336" s="344">
        <v>0</v>
      </c>
    </row>
    <row r="10337" spans="1:7" hidden="1" x14ac:dyDescent="0.25">
      <c r="A10337" s="345" t="s">
        <v>4692</v>
      </c>
      <c r="B10337" s="345" t="s">
        <v>308</v>
      </c>
      <c r="C10337" s="346" t="s">
        <v>198</v>
      </c>
      <c r="D10337" s="347">
        <v>22000</v>
      </c>
      <c r="E10337" s="503">
        <v>0</v>
      </c>
      <c r="F10337" s="499"/>
      <c r="G10337" s="347">
        <v>0</v>
      </c>
    </row>
    <row r="10338" spans="1:7" hidden="1" x14ac:dyDescent="0.25">
      <c r="A10338" s="342" t="s">
        <v>324</v>
      </c>
      <c r="B10338" s="342" t="s">
        <v>2988</v>
      </c>
      <c r="C10338" s="343" t="s">
        <v>178</v>
      </c>
      <c r="D10338" s="344">
        <v>8000</v>
      </c>
      <c r="E10338" s="502">
        <v>0</v>
      </c>
      <c r="F10338" s="499"/>
      <c r="G10338" s="344">
        <v>0</v>
      </c>
    </row>
    <row r="10339" spans="1:7" hidden="1" x14ac:dyDescent="0.25">
      <c r="A10339" s="345" t="s">
        <v>4693</v>
      </c>
      <c r="B10339" s="345" t="s">
        <v>309</v>
      </c>
      <c r="C10339" s="346" t="s">
        <v>2990</v>
      </c>
      <c r="D10339" s="347">
        <v>8000</v>
      </c>
      <c r="E10339" s="503">
        <v>0</v>
      </c>
      <c r="F10339" s="499"/>
      <c r="G10339" s="347">
        <v>0</v>
      </c>
    </row>
    <row r="10340" spans="1:7" hidden="1" x14ac:dyDescent="0.25">
      <c r="A10340" s="336" t="s">
        <v>352</v>
      </c>
      <c r="B10340" s="336" t="s">
        <v>1056</v>
      </c>
      <c r="C10340" s="337" t="s">
        <v>1057</v>
      </c>
      <c r="D10340" s="338">
        <v>57100</v>
      </c>
      <c r="E10340" s="498">
        <v>0</v>
      </c>
      <c r="F10340" s="499"/>
      <c r="G10340" s="338">
        <v>0</v>
      </c>
    </row>
    <row r="10341" spans="1:7" hidden="1" x14ac:dyDescent="0.25">
      <c r="A10341" s="339" t="s">
        <v>324</v>
      </c>
      <c r="B10341" s="339" t="s">
        <v>354</v>
      </c>
      <c r="C10341" s="340" t="s">
        <v>24</v>
      </c>
      <c r="D10341" s="341">
        <v>57100</v>
      </c>
      <c r="E10341" s="506">
        <v>0</v>
      </c>
      <c r="F10341" s="499"/>
      <c r="G10341" s="341">
        <v>0</v>
      </c>
    </row>
    <row r="10342" spans="1:7" hidden="1" x14ac:dyDescent="0.25">
      <c r="A10342" s="342" t="s">
        <v>324</v>
      </c>
      <c r="B10342" s="342" t="s">
        <v>366</v>
      </c>
      <c r="C10342" s="343" t="s">
        <v>38</v>
      </c>
      <c r="D10342" s="344">
        <v>57100</v>
      </c>
      <c r="E10342" s="502">
        <v>0</v>
      </c>
      <c r="F10342" s="499"/>
      <c r="G10342" s="344">
        <v>0</v>
      </c>
    </row>
    <row r="10343" spans="1:7" hidden="1" x14ac:dyDescent="0.25">
      <c r="A10343" s="342" t="s">
        <v>324</v>
      </c>
      <c r="B10343" s="342" t="s">
        <v>419</v>
      </c>
      <c r="C10343" s="343" t="s">
        <v>108</v>
      </c>
      <c r="D10343" s="344">
        <v>57100</v>
      </c>
      <c r="E10343" s="502">
        <v>0</v>
      </c>
      <c r="F10343" s="499"/>
      <c r="G10343" s="344">
        <v>0</v>
      </c>
    </row>
    <row r="10344" spans="1:7" hidden="1" x14ac:dyDescent="0.25">
      <c r="A10344" s="345" t="s">
        <v>4694</v>
      </c>
      <c r="B10344" s="345" t="s">
        <v>316</v>
      </c>
      <c r="C10344" s="346" t="s">
        <v>421</v>
      </c>
      <c r="D10344" s="347">
        <v>30000</v>
      </c>
      <c r="E10344" s="503">
        <v>0</v>
      </c>
      <c r="F10344" s="499"/>
      <c r="G10344" s="347">
        <v>0</v>
      </c>
    </row>
    <row r="10345" spans="1:7" hidden="1" x14ac:dyDescent="0.25">
      <c r="A10345" s="345" t="s">
        <v>4695</v>
      </c>
      <c r="B10345" s="345" t="s">
        <v>318</v>
      </c>
      <c r="C10345" s="346" t="s">
        <v>425</v>
      </c>
      <c r="D10345" s="347">
        <v>27100</v>
      </c>
      <c r="E10345" s="503">
        <v>0</v>
      </c>
      <c r="F10345" s="499"/>
      <c r="G10345" s="347">
        <v>0</v>
      </c>
    </row>
    <row r="10346" spans="1:7" hidden="1" x14ac:dyDescent="0.25">
      <c r="A10346" s="327" t="s">
        <v>1254</v>
      </c>
      <c r="B10346" s="327" t="s">
        <v>4696</v>
      </c>
      <c r="C10346" s="328" t="s">
        <v>4697</v>
      </c>
      <c r="D10346" s="329">
        <v>87900</v>
      </c>
      <c r="E10346" s="507">
        <v>175438.03</v>
      </c>
      <c r="F10346" s="499"/>
      <c r="G10346" s="329">
        <v>199.58820250284415</v>
      </c>
    </row>
    <row r="10347" spans="1:7" hidden="1" x14ac:dyDescent="0.25">
      <c r="A10347" s="330" t="s">
        <v>349</v>
      </c>
      <c r="B10347" s="330" t="s">
        <v>2770</v>
      </c>
      <c r="C10347" s="331" t="s">
        <v>2771</v>
      </c>
      <c r="D10347" s="332">
        <v>0</v>
      </c>
      <c r="E10347" s="504">
        <v>2479.2800000000002</v>
      </c>
      <c r="F10347" s="499"/>
      <c r="G10347" s="332">
        <v>0</v>
      </c>
    </row>
    <row r="10348" spans="1:7" hidden="1" x14ac:dyDescent="0.25">
      <c r="A10348" s="333" t="s">
        <v>349</v>
      </c>
      <c r="B10348" s="333" t="s">
        <v>269</v>
      </c>
      <c r="C10348" s="334" t="s">
        <v>3056</v>
      </c>
      <c r="D10348" s="335">
        <v>0</v>
      </c>
      <c r="E10348" s="505">
        <v>2479.2800000000002</v>
      </c>
      <c r="F10348" s="499"/>
      <c r="G10348" s="335">
        <v>0</v>
      </c>
    </row>
    <row r="10349" spans="1:7" hidden="1" x14ac:dyDescent="0.25">
      <c r="A10349" s="336" t="s">
        <v>352</v>
      </c>
      <c r="B10349" s="336" t="s">
        <v>611</v>
      </c>
      <c r="C10349" s="337" t="s">
        <v>612</v>
      </c>
      <c r="D10349" s="338">
        <v>0</v>
      </c>
      <c r="E10349" s="498">
        <v>2479.2800000000002</v>
      </c>
      <c r="F10349" s="499"/>
      <c r="G10349" s="338">
        <v>0</v>
      </c>
    </row>
    <row r="10350" spans="1:7" hidden="1" x14ac:dyDescent="0.25">
      <c r="A10350" s="339" t="s">
        <v>324</v>
      </c>
      <c r="B10350" s="339" t="s">
        <v>354</v>
      </c>
      <c r="C10350" s="340" t="s">
        <v>24</v>
      </c>
      <c r="D10350" s="341">
        <v>0</v>
      </c>
      <c r="E10350" s="506">
        <v>2479.2800000000002</v>
      </c>
      <c r="F10350" s="499"/>
      <c r="G10350" s="341">
        <v>0</v>
      </c>
    </row>
    <row r="10351" spans="1:7" hidden="1" x14ac:dyDescent="0.25">
      <c r="A10351" s="342" t="s">
        <v>324</v>
      </c>
      <c r="B10351" s="342" t="s">
        <v>355</v>
      </c>
      <c r="C10351" s="343" t="s">
        <v>25</v>
      </c>
      <c r="D10351" s="344">
        <v>0</v>
      </c>
      <c r="E10351" s="502">
        <v>2479.2800000000002</v>
      </c>
      <c r="F10351" s="499"/>
      <c r="G10351" s="344">
        <v>0</v>
      </c>
    </row>
    <row r="10352" spans="1:7" hidden="1" x14ac:dyDescent="0.25">
      <c r="A10352" s="342" t="s">
        <v>324</v>
      </c>
      <c r="B10352" s="342" t="s">
        <v>356</v>
      </c>
      <c r="C10352" s="343" t="s">
        <v>133</v>
      </c>
      <c r="D10352" s="344">
        <v>0</v>
      </c>
      <c r="E10352" s="502">
        <v>2479.2800000000002</v>
      </c>
      <c r="F10352" s="499"/>
      <c r="G10352" s="344">
        <v>0</v>
      </c>
    </row>
    <row r="10353" spans="1:7" hidden="1" x14ac:dyDescent="0.25">
      <c r="A10353" s="345" t="s">
        <v>4698</v>
      </c>
      <c r="B10353" s="345" t="s">
        <v>297</v>
      </c>
      <c r="C10353" s="346" t="s">
        <v>134</v>
      </c>
      <c r="D10353" s="347">
        <v>0</v>
      </c>
      <c r="E10353" s="503">
        <v>2479.2800000000002</v>
      </c>
      <c r="F10353" s="499"/>
      <c r="G10353" s="347">
        <v>0</v>
      </c>
    </row>
    <row r="10354" spans="1:7" hidden="1" x14ac:dyDescent="0.25">
      <c r="A10354" s="330" t="s">
        <v>349</v>
      </c>
      <c r="B10354" s="330" t="s">
        <v>385</v>
      </c>
      <c r="C10354" s="331" t="s">
        <v>386</v>
      </c>
      <c r="D10354" s="332">
        <v>87900</v>
      </c>
      <c r="E10354" s="504">
        <v>172958.75</v>
      </c>
      <c r="F10354" s="499"/>
      <c r="G10354" s="332">
        <v>196.76763367463028</v>
      </c>
    </row>
    <row r="10355" spans="1:7" hidden="1" x14ac:dyDescent="0.25">
      <c r="A10355" s="333" t="s">
        <v>349</v>
      </c>
      <c r="B10355" s="333" t="s">
        <v>65</v>
      </c>
      <c r="C10355" s="334" t="s">
        <v>3270</v>
      </c>
      <c r="D10355" s="335">
        <v>87900</v>
      </c>
      <c r="E10355" s="505">
        <v>172958.75</v>
      </c>
      <c r="F10355" s="499"/>
      <c r="G10355" s="335">
        <v>196.76763367463028</v>
      </c>
    </row>
    <row r="10356" spans="1:7" hidden="1" x14ac:dyDescent="0.25">
      <c r="A10356" s="336" t="s">
        <v>352</v>
      </c>
      <c r="B10356" s="336" t="s">
        <v>611</v>
      </c>
      <c r="C10356" s="337" t="s">
        <v>612</v>
      </c>
      <c r="D10356" s="338">
        <v>0</v>
      </c>
      <c r="E10356" s="498">
        <v>100038.12</v>
      </c>
      <c r="F10356" s="499"/>
      <c r="G10356" s="338">
        <v>0</v>
      </c>
    </row>
    <row r="10357" spans="1:7" hidden="1" x14ac:dyDescent="0.25">
      <c r="A10357" s="339" t="s">
        <v>324</v>
      </c>
      <c r="B10357" s="339" t="s">
        <v>354</v>
      </c>
      <c r="C10357" s="340" t="s">
        <v>24</v>
      </c>
      <c r="D10357" s="341">
        <v>0</v>
      </c>
      <c r="E10357" s="506">
        <v>100038.12</v>
      </c>
      <c r="F10357" s="499"/>
      <c r="G10357" s="341">
        <v>0</v>
      </c>
    </row>
    <row r="10358" spans="1:7" hidden="1" x14ac:dyDescent="0.25">
      <c r="A10358" s="342" t="s">
        <v>324</v>
      </c>
      <c r="B10358" s="342" t="s">
        <v>355</v>
      </c>
      <c r="C10358" s="343" t="s">
        <v>25</v>
      </c>
      <c r="D10358" s="344">
        <v>0</v>
      </c>
      <c r="E10358" s="502">
        <v>92718.12</v>
      </c>
      <c r="F10358" s="499"/>
      <c r="G10358" s="344">
        <v>0</v>
      </c>
    </row>
    <row r="10359" spans="1:7" hidden="1" x14ac:dyDescent="0.25">
      <c r="A10359" s="342" t="s">
        <v>324</v>
      </c>
      <c r="B10359" s="342" t="s">
        <v>356</v>
      </c>
      <c r="C10359" s="343" t="s">
        <v>133</v>
      </c>
      <c r="D10359" s="344">
        <v>0</v>
      </c>
      <c r="E10359" s="502">
        <v>92718.12</v>
      </c>
      <c r="F10359" s="499"/>
      <c r="G10359" s="344">
        <v>0</v>
      </c>
    </row>
    <row r="10360" spans="1:7" hidden="1" x14ac:dyDescent="0.25">
      <c r="A10360" s="345" t="s">
        <v>4699</v>
      </c>
      <c r="B10360" s="345" t="s">
        <v>297</v>
      </c>
      <c r="C10360" s="346" t="s">
        <v>134</v>
      </c>
      <c r="D10360" s="347">
        <v>0</v>
      </c>
      <c r="E10360" s="503">
        <v>92718.12</v>
      </c>
      <c r="F10360" s="499"/>
      <c r="G10360" s="347">
        <v>0</v>
      </c>
    </row>
    <row r="10361" spans="1:7" hidden="1" x14ac:dyDescent="0.25">
      <c r="A10361" s="342" t="s">
        <v>324</v>
      </c>
      <c r="B10361" s="342" t="s">
        <v>366</v>
      </c>
      <c r="C10361" s="343" t="s">
        <v>38</v>
      </c>
      <c r="D10361" s="344">
        <v>0</v>
      </c>
      <c r="E10361" s="502">
        <v>7320</v>
      </c>
      <c r="F10361" s="499"/>
      <c r="G10361" s="344">
        <v>0</v>
      </c>
    </row>
    <row r="10362" spans="1:7" hidden="1" x14ac:dyDescent="0.25">
      <c r="A10362" s="342" t="s">
        <v>324</v>
      </c>
      <c r="B10362" s="342" t="s">
        <v>367</v>
      </c>
      <c r="C10362" s="343" t="s">
        <v>138</v>
      </c>
      <c r="D10362" s="344">
        <v>0</v>
      </c>
      <c r="E10362" s="502">
        <v>7320</v>
      </c>
      <c r="F10362" s="499"/>
      <c r="G10362" s="344">
        <v>0</v>
      </c>
    </row>
    <row r="10363" spans="1:7" hidden="1" x14ac:dyDescent="0.25">
      <c r="A10363" s="345" t="s">
        <v>4700</v>
      </c>
      <c r="B10363" s="345" t="s">
        <v>301</v>
      </c>
      <c r="C10363" s="346" t="s">
        <v>371</v>
      </c>
      <c r="D10363" s="347">
        <v>0</v>
      </c>
      <c r="E10363" s="503">
        <v>7320</v>
      </c>
      <c r="F10363" s="499"/>
      <c r="G10363" s="347">
        <v>0</v>
      </c>
    </row>
    <row r="10364" spans="1:7" hidden="1" x14ac:dyDescent="0.25">
      <c r="A10364" s="336" t="s">
        <v>352</v>
      </c>
      <c r="B10364" s="336" t="s">
        <v>754</v>
      </c>
      <c r="C10364" s="337" t="s">
        <v>755</v>
      </c>
      <c r="D10364" s="338">
        <v>45000</v>
      </c>
      <c r="E10364" s="498">
        <v>45007.78</v>
      </c>
      <c r="F10364" s="499"/>
      <c r="G10364" s="338">
        <v>100.01728888888888</v>
      </c>
    </row>
    <row r="10365" spans="1:7" hidden="1" x14ac:dyDescent="0.25">
      <c r="A10365" s="339" t="s">
        <v>324</v>
      </c>
      <c r="B10365" s="339" t="s">
        <v>354</v>
      </c>
      <c r="C10365" s="340" t="s">
        <v>24</v>
      </c>
      <c r="D10365" s="341">
        <v>45000</v>
      </c>
      <c r="E10365" s="506">
        <v>45007.78</v>
      </c>
      <c r="F10365" s="499"/>
      <c r="G10365" s="341">
        <v>100.01728888888888</v>
      </c>
    </row>
    <row r="10366" spans="1:7" hidden="1" x14ac:dyDescent="0.25">
      <c r="A10366" s="342" t="s">
        <v>324</v>
      </c>
      <c r="B10366" s="342" t="s">
        <v>355</v>
      </c>
      <c r="C10366" s="343" t="s">
        <v>25</v>
      </c>
      <c r="D10366" s="344">
        <v>38380</v>
      </c>
      <c r="E10366" s="502">
        <v>38389.599999999999</v>
      </c>
      <c r="F10366" s="499"/>
      <c r="G10366" s="344">
        <v>100.02501302761856</v>
      </c>
    </row>
    <row r="10367" spans="1:7" hidden="1" x14ac:dyDescent="0.25">
      <c r="A10367" s="342" t="s">
        <v>324</v>
      </c>
      <c r="B10367" s="342" t="s">
        <v>356</v>
      </c>
      <c r="C10367" s="343" t="s">
        <v>133</v>
      </c>
      <c r="D10367" s="344">
        <v>34200</v>
      </c>
      <c r="E10367" s="502">
        <v>32952.44</v>
      </c>
      <c r="F10367" s="499"/>
      <c r="G10367" s="344">
        <v>96.352163742690053</v>
      </c>
    </row>
    <row r="10368" spans="1:7" hidden="1" x14ac:dyDescent="0.25">
      <c r="A10368" s="345" t="s">
        <v>4701</v>
      </c>
      <c r="B10368" s="345" t="s">
        <v>297</v>
      </c>
      <c r="C10368" s="346" t="s">
        <v>134</v>
      </c>
      <c r="D10368" s="347">
        <v>34200</v>
      </c>
      <c r="E10368" s="503">
        <v>32952.44</v>
      </c>
      <c r="F10368" s="499"/>
      <c r="G10368" s="347">
        <v>96.352163742690053</v>
      </c>
    </row>
    <row r="10369" spans="1:7" hidden="1" x14ac:dyDescent="0.25">
      <c r="A10369" s="342" t="s">
        <v>324</v>
      </c>
      <c r="B10369" s="342" t="s">
        <v>363</v>
      </c>
      <c r="C10369" s="343" t="s">
        <v>136</v>
      </c>
      <c r="D10369" s="344">
        <v>4180</v>
      </c>
      <c r="E10369" s="502">
        <v>5437.16</v>
      </c>
      <c r="F10369" s="499"/>
      <c r="G10369" s="344">
        <v>130.07559808612442</v>
      </c>
    </row>
    <row r="10370" spans="1:7" hidden="1" x14ac:dyDescent="0.25">
      <c r="A10370" s="345" t="s">
        <v>4702</v>
      </c>
      <c r="B10370" s="345" t="s">
        <v>299</v>
      </c>
      <c r="C10370" s="346" t="s">
        <v>4703</v>
      </c>
      <c r="D10370" s="347">
        <v>4180</v>
      </c>
      <c r="E10370" s="503">
        <v>5437.16</v>
      </c>
      <c r="F10370" s="499"/>
      <c r="G10370" s="347">
        <v>130.07559808612442</v>
      </c>
    </row>
    <row r="10371" spans="1:7" hidden="1" x14ac:dyDescent="0.25">
      <c r="A10371" s="342" t="s">
        <v>324</v>
      </c>
      <c r="B10371" s="342" t="s">
        <v>366</v>
      </c>
      <c r="C10371" s="343" t="s">
        <v>38</v>
      </c>
      <c r="D10371" s="344">
        <v>6620</v>
      </c>
      <c r="E10371" s="502">
        <v>6618.18</v>
      </c>
      <c r="F10371" s="499"/>
      <c r="G10371" s="344">
        <v>99.972507552870084</v>
      </c>
    </row>
    <row r="10372" spans="1:7" hidden="1" x14ac:dyDescent="0.25">
      <c r="A10372" s="342" t="s">
        <v>324</v>
      </c>
      <c r="B10372" s="342" t="s">
        <v>367</v>
      </c>
      <c r="C10372" s="343" t="s">
        <v>138</v>
      </c>
      <c r="D10372" s="344">
        <v>6620</v>
      </c>
      <c r="E10372" s="502">
        <v>6618.18</v>
      </c>
      <c r="F10372" s="499"/>
      <c r="G10372" s="344">
        <v>99.972507552870084</v>
      </c>
    </row>
    <row r="10373" spans="1:7" hidden="1" x14ac:dyDescent="0.25">
      <c r="A10373" s="345" t="s">
        <v>4704</v>
      </c>
      <c r="B10373" s="345" t="s">
        <v>301</v>
      </c>
      <c r="C10373" s="346" t="s">
        <v>4705</v>
      </c>
      <c r="D10373" s="347">
        <v>6620</v>
      </c>
      <c r="E10373" s="503">
        <v>6618.18</v>
      </c>
      <c r="F10373" s="499"/>
      <c r="G10373" s="347">
        <v>99.972507552870084</v>
      </c>
    </row>
    <row r="10374" spans="1:7" hidden="1" x14ac:dyDescent="0.25">
      <c r="A10374" s="336" t="s">
        <v>352</v>
      </c>
      <c r="B10374" s="336" t="s">
        <v>899</v>
      </c>
      <c r="C10374" s="337" t="s">
        <v>900</v>
      </c>
      <c r="D10374" s="338">
        <v>42900</v>
      </c>
      <c r="E10374" s="498">
        <v>27912.85</v>
      </c>
      <c r="F10374" s="499"/>
      <c r="G10374" s="338">
        <v>65.064918414918409</v>
      </c>
    </row>
    <row r="10375" spans="1:7" hidden="1" x14ac:dyDescent="0.25">
      <c r="A10375" s="339" t="s">
        <v>324</v>
      </c>
      <c r="B10375" s="339" t="s">
        <v>354</v>
      </c>
      <c r="C10375" s="340" t="s">
        <v>24</v>
      </c>
      <c r="D10375" s="341">
        <v>42900</v>
      </c>
      <c r="E10375" s="506">
        <v>27912.85</v>
      </c>
      <c r="F10375" s="499"/>
      <c r="G10375" s="341">
        <v>65.064918414918409</v>
      </c>
    </row>
    <row r="10376" spans="1:7" hidden="1" x14ac:dyDescent="0.25">
      <c r="A10376" s="342" t="s">
        <v>324</v>
      </c>
      <c r="B10376" s="342" t="s">
        <v>355</v>
      </c>
      <c r="C10376" s="343" t="s">
        <v>25</v>
      </c>
      <c r="D10376" s="344">
        <v>37300</v>
      </c>
      <c r="E10376" s="502">
        <v>24208.15</v>
      </c>
      <c r="F10376" s="499"/>
      <c r="G10376" s="344">
        <v>64.90120643431635</v>
      </c>
    </row>
    <row r="10377" spans="1:7" hidden="1" x14ac:dyDescent="0.25">
      <c r="A10377" s="342" t="s">
        <v>324</v>
      </c>
      <c r="B10377" s="342" t="s">
        <v>356</v>
      </c>
      <c r="C10377" s="343" t="s">
        <v>133</v>
      </c>
      <c r="D10377" s="344">
        <v>31600</v>
      </c>
      <c r="E10377" s="502">
        <v>24208.15</v>
      </c>
      <c r="F10377" s="499"/>
      <c r="G10377" s="344">
        <v>76.608069620253161</v>
      </c>
    </row>
    <row r="10378" spans="1:7" hidden="1" x14ac:dyDescent="0.25">
      <c r="A10378" s="345" t="s">
        <v>4706</v>
      </c>
      <c r="B10378" s="345" t="s">
        <v>297</v>
      </c>
      <c r="C10378" s="346" t="s">
        <v>4707</v>
      </c>
      <c r="D10378" s="347">
        <v>31600</v>
      </c>
      <c r="E10378" s="503">
        <v>24208.15</v>
      </c>
      <c r="F10378" s="499"/>
      <c r="G10378" s="347">
        <v>76.608069620253161</v>
      </c>
    </row>
    <row r="10379" spans="1:7" hidden="1" x14ac:dyDescent="0.25">
      <c r="A10379" s="342" t="s">
        <v>324</v>
      </c>
      <c r="B10379" s="342" t="s">
        <v>363</v>
      </c>
      <c r="C10379" s="343" t="s">
        <v>136</v>
      </c>
      <c r="D10379" s="344">
        <v>5700</v>
      </c>
      <c r="E10379" s="502">
        <v>0</v>
      </c>
      <c r="F10379" s="499"/>
      <c r="G10379" s="344">
        <v>0</v>
      </c>
    </row>
    <row r="10380" spans="1:7" hidden="1" x14ac:dyDescent="0.25">
      <c r="A10380" s="345" t="s">
        <v>4708</v>
      </c>
      <c r="B10380" s="345" t="s">
        <v>299</v>
      </c>
      <c r="C10380" s="346" t="s">
        <v>4703</v>
      </c>
      <c r="D10380" s="347">
        <v>5700</v>
      </c>
      <c r="E10380" s="503">
        <v>0</v>
      </c>
      <c r="F10380" s="499"/>
      <c r="G10380" s="347">
        <v>0</v>
      </c>
    </row>
    <row r="10381" spans="1:7" hidden="1" x14ac:dyDescent="0.25">
      <c r="A10381" s="342" t="s">
        <v>324</v>
      </c>
      <c r="B10381" s="342" t="s">
        <v>366</v>
      </c>
      <c r="C10381" s="343" t="s">
        <v>38</v>
      </c>
      <c r="D10381" s="344">
        <v>5600</v>
      </c>
      <c r="E10381" s="502">
        <v>3704.7</v>
      </c>
      <c r="F10381" s="499"/>
      <c r="G10381" s="344">
        <v>66.155357142857142</v>
      </c>
    </row>
    <row r="10382" spans="1:7" hidden="1" x14ac:dyDescent="0.25">
      <c r="A10382" s="342" t="s">
        <v>324</v>
      </c>
      <c r="B10382" s="342" t="s">
        <v>367</v>
      </c>
      <c r="C10382" s="343" t="s">
        <v>138</v>
      </c>
      <c r="D10382" s="344">
        <v>5600</v>
      </c>
      <c r="E10382" s="502">
        <v>3704.7</v>
      </c>
      <c r="F10382" s="499"/>
      <c r="G10382" s="344">
        <v>66.155357142857142</v>
      </c>
    </row>
    <row r="10383" spans="1:7" hidden="1" x14ac:dyDescent="0.25">
      <c r="A10383" s="345" t="s">
        <v>4709</v>
      </c>
      <c r="B10383" s="345" t="s">
        <v>301</v>
      </c>
      <c r="C10383" s="346" t="s">
        <v>4705</v>
      </c>
      <c r="D10383" s="347">
        <v>0</v>
      </c>
      <c r="E10383" s="503">
        <v>0</v>
      </c>
      <c r="F10383" s="499"/>
      <c r="G10383" s="347">
        <v>0</v>
      </c>
    </row>
    <row r="10384" spans="1:7" hidden="1" x14ac:dyDescent="0.25">
      <c r="A10384" s="345" t="s">
        <v>4710</v>
      </c>
      <c r="B10384" s="345" t="s">
        <v>301</v>
      </c>
      <c r="C10384" s="346" t="s">
        <v>371</v>
      </c>
      <c r="D10384" s="347">
        <v>5600</v>
      </c>
      <c r="E10384" s="503">
        <v>3704.7</v>
      </c>
      <c r="F10384" s="499"/>
      <c r="G10384" s="347">
        <v>66.155357142857142</v>
      </c>
    </row>
    <row r="10385" spans="1:13" x14ac:dyDescent="0.25">
      <c r="A10385" s="327" t="s">
        <v>1254</v>
      </c>
      <c r="B10385" s="327" t="s">
        <v>4711</v>
      </c>
      <c r="C10385" s="328" t="s">
        <v>4712</v>
      </c>
      <c r="D10385" s="329">
        <v>19300</v>
      </c>
      <c r="E10385" s="507">
        <v>19941.490000000002</v>
      </c>
      <c r="F10385" s="499"/>
      <c r="G10385" s="329">
        <v>103.32378238341968</v>
      </c>
    </row>
    <row r="10386" spans="1:13" x14ac:dyDescent="0.25">
      <c r="A10386" s="330" t="s">
        <v>349</v>
      </c>
      <c r="B10386" s="330" t="s">
        <v>2770</v>
      </c>
      <c r="C10386" s="331" t="s">
        <v>2771</v>
      </c>
      <c r="D10386" s="332">
        <v>0</v>
      </c>
      <c r="E10386" s="504">
        <v>0</v>
      </c>
      <c r="F10386" s="499"/>
      <c r="G10386" s="332">
        <v>0</v>
      </c>
    </row>
    <row r="10387" spans="1:13" x14ac:dyDescent="0.25">
      <c r="A10387" s="333" t="s">
        <v>349</v>
      </c>
      <c r="B10387" s="333" t="s">
        <v>63</v>
      </c>
      <c r="C10387" s="334" t="s">
        <v>2776</v>
      </c>
      <c r="D10387" s="335">
        <v>0</v>
      </c>
      <c r="E10387" s="505">
        <v>0</v>
      </c>
      <c r="F10387" s="499"/>
      <c r="G10387" s="335">
        <v>0</v>
      </c>
    </row>
    <row r="10388" spans="1:13" x14ac:dyDescent="0.25">
      <c r="A10388" s="336" t="s">
        <v>352</v>
      </c>
      <c r="B10388" s="336" t="s">
        <v>477</v>
      </c>
      <c r="C10388" s="337" t="s">
        <v>478</v>
      </c>
      <c r="D10388" s="338">
        <v>0</v>
      </c>
      <c r="E10388" s="498">
        <v>0</v>
      </c>
      <c r="F10388" s="499"/>
      <c r="G10388" s="338">
        <v>0</v>
      </c>
    </row>
    <row r="10389" spans="1:13" x14ac:dyDescent="0.25">
      <c r="A10389" s="339" t="s">
        <v>324</v>
      </c>
      <c r="B10389" s="339" t="s">
        <v>354</v>
      </c>
      <c r="C10389" s="340" t="s">
        <v>24</v>
      </c>
      <c r="D10389" s="341">
        <v>0</v>
      </c>
      <c r="E10389" s="506">
        <v>0</v>
      </c>
      <c r="F10389" s="499"/>
      <c r="G10389" s="341">
        <v>0</v>
      </c>
    </row>
    <row r="10390" spans="1:13" x14ac:dyDescent="0.25">
      <c r="A10390" s="342" t="s">
        <v>324</v>
      </c>
      <c r="B10390" s="342" t="s">
        <v>1632</v>
      </c>
      <c r="C10390" s="343" t="s">
        <v>167</v>
      </c>
      <c r="D10390" s="344">
        <v>0</v>
      </c>
      <c r="E10390" s="502">
        <v>0</v>
      </c>
      <c r="F10390" s="499"/>
      <c r="G10390" s="344">
        <v>0</v>
      </c>
    </row>
    <row r="10391" spans="1:13" x14ac:dyDescent="0.25">
      <c r="A10391" s="342" t="s">
        <v>324</v>
      </c>
      <c r="B10391" s="342" t="s">
        <v>1749</v>
      </c>
      <c r="C10391" s="343" t="s">
        <v>168</v>
      </c>
      <c r="D10391" s="344">
        <v>0</v>
      </c>
      <c r="E10391" s="502">
        <v>0</v>
      </c>
      <c r="F10391" s="499"/>
      <c r="G10391" s="344">
        <v>0</v>
      </c>
    </row>
    <row r="10392" spans="1:13" x14ac:dyDescent="0.25">
      <c r="A10392" s="345" t="s">
        <v>4713</v>
      </c>
      <c r="B10392" s="345" t="s">
        <v>1751</v>
      </c>
      <c r="C10392" s="346" t="s">
        <v>169</v>
      </c>
      <c r="D10392" s="347">
        <v>0</v>
      </c>
      <c r="E10392" s="503">
        <v>0</v>
      </c>
      <c r="F10392" s="499"/>
      <c r="G10392" s="347">
        <v>0</v>
      </c>
    </row>
    <row r="10393" spans="1:13" x14ac:dyDescent="0.25">
      <c r="A10393" s="330" t="s">
        <v>349</v>
      </c>
      <c r="B10393" s="330" t="s">
        <v>272</v>
      </c>
      <c r="C10393" s="331" t="s">
        <v>3454</v>
      </c>
      <c r="D10393" s="332">
        <v>19300</v>
      </c>
      <c r="E10393" s="504">
        <v>19941.490000000002</v>
      </c>
      <c r="F10393" s="499"/>
      <c r="G10393" s="332">
        <v>103.32378238341968</v>
      </c>
    </row>
    <row r="10394" spans="1:13" x14ac:dyDescent="0.25">
      <c r="A10394" s="333" t="s">
        <v>349</v>
      </c>
      <c r="B10394" s="333" t="s">
        <v>3455</v>
      </c>
      <c r="C10394" s="334" t="s">
        <v>3456</v>
      </c>
      <c r="D10394" s="335">
        <v>19300</v>
      </c>
      <c r="E10394" s="505">
        <v>19941.490000000002</v>
      </c>
      <c r="F10394" s="499"/>
      <c r="G10394" s="335">
        <v>103.32378238341968</v>
      </c>
    </row>
    <row r="10395" spans="1:13" x14ac:dyDescent="0.25">
      <c r="A10395" s="336" t="s">
        <v>352</v>
      </c>
      <c r="B10395" s="336" t="s">
        <v>477</v>
      </c>
      <c r="C10395" s="337" t="s">
        <v>478</v>
      </c>
      <c r="D10395" s="338">
        <v>19300</v>
      </c>
      <c r="E10395" s="498">
        <v>19941.490000000002</v>
      </c>
      <c r="F10395" s="499"/>
      <c r="G10395" s="338">
        <v>103.32378238341968</v>
      </c>
      <c r="L10395" s="498">
        <f t="shared" ref="L10395" si="18">E10395/$L$11</f>
        <v>2646.6905567721815</v>
      </c>
      <c r="M10395" s="499"/>
    </row>
    <row r="10396" spans="1:13" x14ac:dyDescent="0.25">
      <c r="A10396" s="339" t="s">
        <v>324</v>
      </c>
      <c r="B10396" s="339" t="s">
        <v>354</v>
      </c>
      <c r="C10396" s="340" t="s">
        <v>24</v>
      </c>
      <c r="D10396" s="341">
        <v>19300</v>
      </c>
      <c r="E10396" s="506">
        <v>19941.490000000002</v>
      </c>
      <c r="F10396" s="499"/>
      <c r="G10396" s="341">
        <v>103.32378238341968</v>
      </c>
    </row>
    <row r="10397" spans="1:13" x14ac:dyDescent="0.25">
      <c r="A10397" s="342" t="s">
        <v>324</v>
      </c>
      <c r="B10397" s="342" t="s">
        <v>447</v>
      </c>
      <c r="C10397" s="343" t="s">
        <v>164</v>
      </c>
      <c r="D10397" s="344">
        <v>300</v>
      </c>
      <c r="E10397" s="502">
        <v>391.38</v>
      </c>
      <c r="F10397" s="499"/>
      <c r="G10397" s="344">
        <v>130.46</v>
      </c>
    </row>
    <row r="10398" spans="1:13" x14ac:dyDescent="0.25">
      <c r="A10398" s="342" t="s">
        <v>324</v>
      </c>
      <c r="B10398" s="342" t="s">
        <v>448</v>
      </c>
      <c r="C10398" s="343" t="s">
        <v>190</v>
      </c>
      <c r="D10398" s="344">
        <v>300</v>
      </c>
      <c r="E10398" s="502">
        <v>391.38</v>
      </c>
      <c r="F10398" s="499"/>
      <c r="G10398" s="344">
        <v>130.46</v>
      </c>
    </row>
    <row r="10399" spans="1:13" x14ac:dyDescent="0.25">
      <c r="A10399" s="345" t="s">
        <v>4714</v>
      </c>
      <c r="B10399" s="345" t="s">
        <v>293</v>
      </c>
      <c r="C10399" s="346" t="s">
        <v>4715</v>
      </c>
      <c r="D10399" s="347">
        <v>300</v>
      </c>
      <c r="E10399" s="503">
        <v>391.38</v>
      </c>
      <c r="F10399" s="499"/>
      <c r="G10399" s="347">
        <v>130.46</v>
      </c>
    </row>
    <row r="10400" spans="1:13" x14ac:dyDescent="0.25">
      <c r="A10400" s="342" t="s">
        <v>324</v>
      </c>
      <c r="B10400" s="342" t="s">
        <v>1632</v>
      </c>
      <c r="C10400" s="343" t="s">
        <v>167</v>
      </c>
      <c r="D10400" s="344">
        <v>19000</v>
      </c>
      <c r="E10400" s="502">
        <v>19550.11</v>
      </c>
      <c r="F10400" s="499"/>
      <c r="G10400" s="344">
        <v>102.89531578947368</v>
      </c>
    </row>
    <row r="10401" spans="1:7" x14ac:dyDescent="0.25">
      <c r="A10401" s="342" t="s">
        <v>324</v>
      </c>
      <c r="B10401" s="342" t="s">
        <v>1749</v>
      </c>
      <c r="C10401" s="343" t="s">
        <v>168</v>
      </c>
      <c r="D10401" s="344">
        <v>19000</v>
      </c>
      <c r="E10401" s="502">
        <v>19550.11</v>
      </c>
      <c r="F10401" s="499"/>
      <c r="G10401" s="344">
        <v>102.89531578947368</v>
      </c>
    </row>
    <row r="10402" spans="1:7" x14ac:dyDescent="0.25">
      <c r="A10402" s="345" t="s">
        <v>4716</v>
      </c>
      <c r="B10402" s="345" t="s">
        <v>1751</v>
      </c>
      <c r="C10402" s="346" t="s">
        <v>169</v>
      </c>
      <c r="D10402" s="347">
        <v>19000</v>
      </c>
      <c r="E10402" s="503">
        <v>19550.11</v>
      </c>
      <c r="F10402" s="499"/>
      <c r="G10402" s="347">
        <v>102.89531578947368</v>
      </c>
    </row>
    <row r="10403" spans="1:7" hidden="1" x14ac:dyDescent="0.25">
      <c r="A10403" s="321" t="s">
        <v>342</v>
      </c>
      <c r="B10403" s="321" t="s">
        <v>4717</v>
      </c>
      <c r="C10403" s="322" t="s">
        <v>4718</v>
      </c>
      <c r="D10403" s="323">
        <v>166856493.88</v>
      </c>
      <c r="E10403" s="509">
        <v>132762996.98</v>
      </c>
      <c r="F10403" s="499"/>
      <c r="G10403" s="323">
        <v>79.567174098408543</v>
      </c>
    </row>
    <row r="10404" spans="1:7" hidden="1" x14ac:dyDescent="0.25">
      <c r="A10404" s="324" t="s">
        <v>345</v>
      </c>
      <c r="B10404" s="324" t="s">
        <v>346</v>
      </c>
      <c r="C10404" s="325" t="s">
        <v>4718</v>
      </c>
      <c r="D10404" s="326">
        <v>166856493.88</v>
      </c>
      <c r="E10404" s="508">
        <v>132762996.98</v>
      </c>
      <c r="F10404" s="499"/>
      <c r="G10404" s="326">
        <v>79.567174098408543</v>
      </c>
    </row>
    <row r="10405" spans="1:7" hidden="1" x14ac:dyDescent="0.25">
      <c r="A10405" s="327" t="s">
        <v>348</v>
      </c>
      <c r="B10405" s="327" t="s">
        <v>192</v>
      </c>
      <c r="C10405" s="328" t="s">
        <v>22</v>
      </c>
      <c r="D10405" s="329">
        <v>11777667.76</v>
      </c>
      <c r="E10405" s="507">
        <v>2660712.59</v>
      </c>
      <c r="F10405" s="499"/>
      <c r="G10405" s="329">
        <v>22.591166979904688</v>
      </c>
    </row>
    <row r="10406" spans="1:7" hidden="1" x14ac:dyDescent="0.25">
      <c r="A10406" s="330" t="s">
        <v>349</v>
      </c>
      <c r="B10406" s="330" t="s">
        <v>2770</v>
      </c>
      <c r="C10406" s="331" t="s">
        <v>2771</v>
      </c>
      <c r="D10406" s="332">
        <v>1486496</v>
      </c>
      <c r="E10406" s="504">
        <v>1301299.21</v>
      </c>
      <c r="F10406" s="499"/>
      <c r="G10406" s="332">
        <v>87.541386589671276</v>
      </c>
    </row>
    <row r="10407" spans="1:7" hidden="1" x14ac:dyDescent="0.25">
      <c r="A10407" s="333" t="s">
        <v>349</v>
      </c>
      <c r="B10407" s="333" t="s">
        <v>2772</v>
      </c>
      <c r="C10407" s="334" t="s">
        <v>2773</v>
      </c>
      <c r="D10407" s="335">
        <v>1443496</v>
      </c>
      <c r="E10407" s="505">
        <v>1299929.93</v>
      </c>
      <c r="F10407" s="499"/>
      <c r="G10407" s="335">
        <v>90.054280025715343</v>
      </c>
    </row>
    <row r="10408" spans="1:7" hidden="1" x14ac:dyDescent="0.25">
      <c r="A10408" s="336" t="s">
        <v>352</v>
      </c>
      <c r="B10408" s="336" t="s">
        <v>1264</v>
      </c>
      <c r="C10408" s="337" t="s">
        <v>1265</v>
      </c>
      <c r="D10408" s="338">
        <v>209500</v>
      </c>
      <c r="E10408" s="498">
        <v>189714.89</v>
      </c>
      <c r="F10408" s="499"/>
      <c r="G10408" s="338">
        <v>90.556033412887828</v>
      </c>
    </row>
    <row r="10409" spans="1:7" hidden="1" x14ac:dyDescent="0.25">
      <c r="A10409" s="339" t="s">
        <v>324</v>
      </c>
      <c r="B10409" s="339" t="s">
        <v>354</v>
      </c>
      <c r="C10409" s="340" t="s">
        <v>24</v>
      </c>
      <c r="D10409" s="341">
        <v>209500</v>
      </c>
      <c r="E10409" s="506">
        <v>189714.89</v>
      </c>
      <c r="F10409" s="499"/>
      <c r="G10409" s="341">
        <v>90.556033412887828</v>
      </c>
    </row>
    <row r="10410" spans="1:7" hidden="1" x14ac:dyDescent="0.25">
      <c r="A10410" s="342" t="s">
        <v>324</v>
      </c>
      <c r="B10410" s="342" t="s">
        <v>355</v>
      </c>
      <c r="C10410" s="343" t="s">
        <v>25</v>
      </c>
      <c r="D10410" s="344">
        <v>10000</v>
      </c>
      <c r="E10410" s="502">
        <v>9129.66</v>
      </c>
      <c r="F10410" s="499"/>
      <c r="G10410" s="344">
        <v>91.296599999999998</v>
      </c>
    </row>
    <row r="10411" spans="1:7" hidden="1" x14ac:dyDescent="0.25">
      <c r="A10411" s="342" t="s">
        <v>324</v>
      </c>
      <c r="B10411" s="342" t="s">
        <v>356</v>
      </c>
      <c r="C10411" s="343" t="s">
        <v>133</v>
      </c>
      <c r="D10411" s="344">
        <v>0</v>
      </c>
      <c r="E10411" s="502">
        <v>0</v>
      </c>
      <c r="F10411" s="499"/>
      <c r="G10411" s="344">
        <v>0</v>
      </c>
    </row>
    <row r="10412" spans="1:7" hidden="1" x14ac:dyDescent="0.25">
      <c r="A10412" s="345" t="s">
        <v>4719</v>
      </c>
      <c r="B10412" s="345" t="s">
        <v>297</v>
      </c>
      <c r="C10412" s="346" t="s">
        <v>134</v>
      </c>
      <c r="D10412" s="347">
        <v>0</v>
      </c>
      <c r="E10412" s="503">
        <v>0</v>
      </c>
      <c r="F10412" s="499"/>
      <c r="G10412" s="347">
        <v>0</v>
      </c>
    </row>
    <row r="10413" spans="1:7" hidden="1" x14ac:dyDescent="0.25">
      <c r="A10413" s="342" t="s">
        <v>324</v>
      </c>
      <c r="B10413" s="342" t="s">
        <v>361</v>
      </c>
      <c r="C10413" s="343" t="s">
        <v>135</v>
      </c>
      <c r="D10413" s="344">
        <v>10000</v>
      </c>
      <c r="E10413" s="502">
        <v>6000</v>
      </c>
      <c r="F10413" s="499"/>
      <c r="G10413" s="344">
        <v>60</v>
      </c>
    </row>
    <row r="10414" spans="1:7" hidden="1" x14ac:dyDescent="0.25">
      <c r="A10414" s="345" t="s">
        <v>4720</v>
      </c>
      <c r="B10414" s="345" t="s">
        <v>298</v>
      </c>
      <c r="C10414" s="346" t="s">
        <v>135</v>
      </c>
      <c r="D10414" s="347">
        <v>10000</v>
      </c>
      <c r="E10414" s="503">
        <v>6000</v>
      </c>
      <c r="F10414" s="499"/>
      <c r="G10414" s="347">
        <v>60</v>
      </c>
    </row>
    <row r="10415" spans="1:7" hidden="1" x14ac:dyDescent="0.25">
      <c r="A10415" s="342" t="s">
        <v>324</v>
      </c>
      <c r="B10415" s="342" t="s">
        <v>363</v>
      </c>
      <c r="C10415" s="343" t="s">
        <v>136</v>
      </c>
      <c r="D10415" s="344">
        <v>0</v>
      </c>
      <c r="E10415" s="502">
        <v>3129.66</v>
      </c>
      <c r="F10415" s="499"/>
      <c r="G10415" s="344">
        <v>0</v>
      </c>
    </row>
    <row r="10416" spans="1:7" hidden="1" x14ac:dyDescent="0.25">
      <c r="A10416" s="345" t="s">
        <v>4721</v>
      </c>
      <c r="B10416" s="345" t="s">
        <v>3732</v>
      </c>
      <c r="C10416" s="346" t="s">
        <v>3733</v>
      </c>
      <c r="D10416" s="347">
        <v>0</v>
      </c>
      <c r="E10416" s="503">
        <v>1714.88</v>
      </c>
      <c r="F10416" s="499"/>
      <c r="G10416" s="347">
        <v>0</v>
      </c>
    </row>
    <row r="10417" spans="1:7" hidden="1" x14ac:dyDescent="0.25">
      <c r="A10417" s="345" t="s">
        <v>4722</v>
      </c>
      <c r="B10417" s="345" t="s">
        <v>299</v>
      </c>
      <c r="C10417" s="346" t="s">
        <v>365</v>
      </c>
      <c r="D10417" s="347">
        <v>0</v>
      </c>
      <c r="E10417" s="503">
        <v>1414.78</v>
      </c>
      <c r="F10417" s="499"/>
      <c r="G10417" s="347">
        <v>0</v>
      </c>
    </row>
    <row r="10418" spans="1:7" hidden="1" x14ac:dyDescent="0.25">
      <c r="A10418" s="342" t="s">
        <v>324</v>
      </c>
      <c r="B10418" s="342" t="s">
        <v>366</v>
      </c>
      <c r="C10418" s="343" t="s">
        <v>38</v>
      </c>
      <c r="D10418" s="344">
        <v>194500</v>
      </c>
      <c r="E10418" s="502">
        <v>177213.17</v>
      </c>
      <c r="F10418" s="499"/>
      <c r="G10418" s="344">
        <v>91.112169665809773</v>
      </c>
    </row>
    <row r="10419" spans="1:7" hidden="1" x14ac:dyDescent="0.25">
      <c r="A10419" s="342" t="s">
        <v>324</v>
      </c>
      <c r="B10419" s="342" t="s">
        <v>367</v>
      </c>
      <c r="C10419" s="343" t="s">
        <v>138</v>
      </c>
      <c r="D10419" s="344">
        <v>35000</v>
      </c>
      <c r="E10419" s="502">
        <v>10321.41</v>
      </c>
      <c r="F10419" s="499"/>
      <c r="G10419" s="344">
        <v>29.489742857142858</v>
      </c>
    </row>
    <row r="10420" spans="1:7" hidden="1" x14ac:dyDescent="0.25">
      <c r="A10420" s="345" t="s">
        <v>4723</v>
      </c>
      <c r="B10420" s="345" t="s">
        <v>300</v>
      </c>
      <c r="C10420" s="346" t="s">
        <v>87</v>
      </c>
      <c r="D10420" s="347">
        <v>30000</v>
      </c>
      <c r="E10420" s="503">
        <v>9774</v>
      </c>
      <c r="F10420" s="499"/>
      <c r="G10420" s="347">
        <v>32.58</v>
      </c>
    </row>
    <row r="10421" spans="1:7" hidden="1" x14ac:dyDescent="0.25">
      <c r="A10421" s="345" t="s">
        <v>4724</v>
      </c>
      <c r="B10421" s="345" t="s">
        <v>301</v>
      </c>
      <c r="C10421" s="346" t="s">
        <v>371</v>
      </c>
      <c r="D10421" s="347">
        <v>0</v>
      </c>
      <c r="E10421" s="503">
        <v>491.41</v>
      </c>
      <c r="F10421" s="499"/>
      <c r="G10421" s="347">
        <v>0</v>
      </c>
    </row>
    <row r="10422" spans="1:7" hidden="1" x14ac:dyDescent="0.25">
      <c r="A10422" s="345" t="s">
        <v>4725</v>
      </c>
      <c r="B10422" s="345" t="s">
        <v>415</v>
      </c>
      <c r="C10422" s="346" t="s">
        <v>88</v>
      </c>
      <c r="D10422" s="347">
        <v>5000</v>
      </c>
      <c r="E10422" s="503">
        <v>0</v>
      </c>
      <c r="F10422" s="499"/>
      <c r="G10422" s="347">
        <v>0</v>
      </c>
    </row>
    <row r="10423" spans="1:7" hidden="1" x14ac:dyDescent="0.25">
      <c r="A10423" s="345" t="s">
        <v>4726</v>
      </c>
      <c r="B10423" s="345" t="s">
        <v>417</v>
      </c>
      <c r="C10423" s="346" t="s">
        <v>421</v>
      </c>
      <c r="D10423" s="347">
        <v>0</v>
      </c>
      <c r="E10423" s="503">
        <v>56</v>
      </c>
      <c r="F10423" s="499"/>
      <c r="G10423" s="347">
        <v>0</v>
      </c>
    </row>
    <row r="10424" spans="1:7" hidden="1" x14ac:dyDescent="0.25">
      <c r="A10424" s="342" t="s">
        <v>324</v>
      </c>
      <c r="B10424" s="342" t="s">
        <v>419</v>
      </c>
      <c r="C10424" s="343" t="s">
        <v>108</v>
      </c>
      <c r="D10424" s="344">
        <v>42000</v>
      </c>
      <c r="E10424" s="502">
        <v>37859.620000000003</v>
      </c>
      <c r="F10424" s="499"/>
      <c r="G10424" s="344">
        <v>90.141952380952375</v>
      </c>
    </row>
    <row r="10425" spans="1:7" hidden="1" x14ac:dyDescent="0.25">
      <c r="A10425" s="345" t="s">
        <v>4727</v>
      </c>
      <c r="B10425" s="345" t="s">
        <v>316</v>
      </c>
      <c r="C10425" s="346" t="s">
        <v>421</v>
      </c>
      <c r="D10425" s="347">
        <v>10000</v>
      </c>
      <c r="E10425" s="503">
        <v>6859.69</v>
      </c>
      <c r="F10425" s="499"/>
      <c r="G10425" s="347">
        <v>68.596900000000005</v>
      </c>
    </row>
    <row r="10426" spans="1:7" hidden="1" x14ac:dyDescent="0.25">
      <c r="A10426" s="345" t="s">
        <v>4728</v>
      </c>
      <c r="B10426" s="345" t="s">
        <v>423</v>
      </c>
      <c r="C10426" s="346" t="s">
        <v>90</v>
      </c>
      <c r="D10426" s="347">
        <v>15000</v>
      </c>
      <c r="E10426" s="503">
        <v>21716.93</v>
      </c>
      <c r="F10426" s="499"/>
      <c r="G10426" s="347">
        <v>144.77953333333335</v>
      </c>
    </row>
    <row r="10427" spans="1:7" hidden="1" x14ac:dyDescent="0.25">
      <c r="A10427" s="345" t="s">
        <v>4729</v>
      </c>
      <c r="B10427" s="345" t="s">
        <v>303</v>
      </c>
      <c r="C10427" s="346" t="s">
        <v>975</v>
      </c>
      <c r="D10427" s="347">
        <v>5000</v>
      </c>
      <c r="E10427" s="503">
        <v>2082.38</v>
      </c>
      <c r="F10427" s="499"/>
      <c r="G10427" s="347">
        <v>41.647599999999997</v>
      </c>
    </row>
    <row r="10428" spans="1:7" hidden="1" x14ac:dyDescent="0.25">
      <c r="A10428" s="345" t="s">
        <v>4730</v>
      </c>
      <c r="B10428" s="345" t="s">
        <v>318</v>
      </c>
      <c r="C10428" s="346" t="s">
        <v>425</v>
      </c>
      <c r="D10428" s="347">
        <v>10000</v>
      </c>
      <c r="E10428" s="503">
        <v>7200.62</v>
      </c>
      <c r="F10428" s="499"/>
      <c r="G10428" s="347">
        <v>72.006200000000007</v>
      </c>
    </row>
    <row r="10429" spans="1:7" hidden="1" x14ac:dyDescent="0.25">
      <c r="A10429" s="345" t="s">
        <v>4731</v>
      </c>
      <c r="B10429" s="345" t="s">
        <v>427</v>
      </c>
      <c r="C10429" s="346" t="s">
        <v>4732</v>
      </c>
      <c r="D10429" s="347">
        <v>2000</v>
      </c>
      <c r="E10429" s="503">
        <v>0</v>
      </c>
      <c r="F10429" s="499"/>
      <c r="G10429" s="347">
        <v>0</v>
      </c>
    </row>
    <row r="10430" spans="1:7" hidden="1" x14ac:dyDescent="0.25">
      <c r="A10430" s="342" t="s">
        <v>324</v>
      </c>
      <c r="B10430" s="342" t="s">
        <v>429</v>
      </c>
      <c r="C10430" s="343" t="s">
        <v>110</v>
      </c>
      <c r="D10430" s="344">
        <v>102500</v>
      </c>
      <c r="E10430" s="502">
        <v>112955.94</v>
      </c>
      <c r="F10430" s="499"/>
      <c r="G10430" s="344">
        <v>110.20091707317073</v>
      </c>
    </row>
    <row r="10431" spans="1:7" hidden="1" x14ac:dyDescent="0.25">
      <c r="A10431" s="345" t="s">
        <v>4733</v>
      </c>
      <c r="B10431" s="345" t="s">
        <v>431</v>
      </c>
      <c r="C10431" s="346" t="s">
        <v>160</v>
      </c>
      <c r="D10431" s="347">
        <v>10000</v>
      </c>
      <c r="E10431" s="503">
        <v>3077.51</v>
      </c>
      <c r="F10431" s="499"/>
      <c r="G10431" s="347">
        <v>30.775099999999998</v>
      </c>
    </row>
    <row r="10432" spans="1:7" hidden="1" x14ac:dyDescent="0.25">
      <c r="A10432" s="345" t="s">
        <v>4734</v>
      </c>
      <c r="B10432" s="345" t="s">
        <v>304</v>
      </c>
      <c r="C10432" s="346" t="s">
        <v>1083</v>
      </c>
      <c r="D10432" s="347">
        <v>32500</v>
      </c>
      <c r="E10432" s="503">
        <v>13933.02</v>
      </c>
      <c r="F10432" s="499"/>
      <c r="G10432" s="347">
        <v>42.870830769230771</v>
      </c>
    </row>
    <row r="10433" spans="1:7" hidden="1" x14ac:dyDescent="0.25">
      <c r="A10433" s="345" t="s">
        <v>4735</v>
      </c>
      <c r="B10433" s="345" t="s">
        <v>463</v>
      </c>
      <c r="C10433" s="346" t="s">
        <v>94</v>
      </c>
      <c r="D10433" s="347">
        <v>2500</v>
      </c>
      <c r="E10433" s="503">
        <v>0</v>
      </c>
      <c r="F10433" s="499"/>
      <c r="G10433" s="347">
        <v>0</v>
      </c>
    </row>
    <row r="10434" spans="1:7" hidden="1" x14ac:dyDescent="0.25">
      <c r="A10434" s="345" t="s">
        <v>4736</v>
      </c>
      <c r="B10434" s="345" t="s">
        <v>433</v>
      </c>
      <c r="C10434" s="346" t="s">
        <v>95</v>
      </c>
      <c r="D10434" s="347">
        <v>2500</v>
      </c>
      <c r="E10434" s="503">
        <v>3417.99</v>
      </c>
      <c r="F10434" s="499"/>
      <c r="G10434" s="347">
        <v>136.71960000000001</v>
      </c>
    </row>
    <row r="10435" spans="1:7" hidden="1" x14ac:dyDescent="0.25">
      <c r="A10435" s="345" t="s">
        <v>4737</v>
      </c>
      <c r="B10435" s="345" t="s">
        <v>466</v>
      </c>
      <c r="C10435" s="346" t="s">
        <v>96</v>
      </c>
      <c r="D10435" s="347">
        <v>0</v>
      </c>
      <c r="E10435" s="503">
        <v>3935.55</v>
      </c>
      <c r="F10435" s="499"/>
      <c r="G10435" s="347">
        <v>0</v>
      </c>
    </row>
    <row r="10436" spans="1:7" hidden="1" x14ac:dyDescent="0.25">
      <c r="A10436" s="345" t="s">
        <v>4738</v>
      </c>
      <c r="B10436" s="345" t="s">
        <v>312</v>
      </c>
      <c r="C10436" s="346" t="s">
        <v>97</v>
      </c>
      <c r="D10436" s="347">
        <v>1000</v>
      </c>
      <c r="E10436" s="503">
        <v>1200</v>
      </c>
      <c r="F10436" s="499"/>
      <c r="G10436" s="347">
        <v>120</v>
      </c>
    </row>
    <row r="10437" spans="1:7" hidden="1" x14ac:dyDescent="0.25">
      <c r="A10437" s="345" t="s">
        <v>4739</v>
      </c>
      <c r="B10437" s="345" t="s">
        <v>436</v>
      </c>
      <c r="C10437" s="346" t="s">
        <v>98</v>
      </c>
      <c r="D10437" s="347">
        <v>41500</v>
      </c>
      <c r="E10437" s="503">
        <v>84296.57</v>
      </c>
      <c r="F10437" s="499"/>
      <c r="G10437" s="347">
        <v>203.12426506024096</v>
      </c>
    </row>
    <row r="10438" spans="1:7" hidden="1" x14ac:dyDescent="0.25">
      <c r="A10438" s="345" t="s">
        <v>4740</v>
      </c>
      <c r="B10438" s="345" t="s">
        <v>302</v>
      </c>
      <c r="C10438" s="346" t="s">
        <v>99</v>
      </c>
      <c r="D10438" s="347">
        <v>5000</v>
      </c>
      <c r="E10438" s="503">
        <v>2532.8000000000002</v>
      </c>
      <c r="F10438" s="499"/>
      <c r="G10438" s="347">
        <v>50.655999999999999</v>
      </c>
    </row>
    <row r="10439" spans="1:7" hidden="1" x14ac:dyDescent="0.25">
      <c r="A10439" s="345" t="s">
        <v>4741</v>
      </c>
      <c r="B10439" s="345" t="s">
        <v>439</v>
      </c>
      <c r="C10439" s="346" t="s">
        <v>100</v>
      </c>
      <c r="D10439" s="347">
        <v>7500</v>
      </c>
      <c r="E10439" s="503">
        <v>562.5</v>
      </c>
      <c r="F10439" s="499"/>
      <c r="G10439" s="347">
        <v>7.5</v>
      </c>
    </row>
    <row r="10440" spans="1:7" hidden="1" x14ac:dyDescent="0.25">
      <c r="A10440" s="342" t="s">
        <v>324</v>
      </c>
      <c r="B10440" s="342" t="s">
        <v>372</v>
      </c>
      <c r="C10440" s="343" t="s">
        <v>373</v>
      </c>
      <c r="D10440" s="344">
        <v>0</v>
      </c>
      <c r="E10440" s="502">
        <v>300</v>
      </c>
      <c r="F10440" s="499"/>
      <c r="G10440" s="344">
        <v>0</v>
      </c>
    </row>
    <row r="10441" spans="1:7" hidden="1" x14ac:dyDescent="0.25">
      <c r="A10441" s="345" t="s">
        <v>4742</v>
      </c>
      <c r="B10441" s="345" t="s">
        <v>375</v>
      </c>
      <c r="C10441" s="346" t="s">
        <v>373</v>
      </c>
      <c r="D10441" s="347">
        <v>0</v>
      </c>
      <c r="E10441" s="503">
        <v>300</v>
      </c>
      <c r="F10441" s="499"/>
      <c r="G10441" s="347">
        <v>0</v>
      </c>
    </row>
    <row r="10442" spans="1:7" hidden="1" x14ac:dyDescent="0.25">
      <c r="A10442" s="342" t="s">
        <v>324</v>
      </c>
      <c r="B10442" s="342" t="s">
        <v>401</v>
      </c>
      <c r="C10442" s="343" t="s">
        <v>104</v>
      </c>
      <c r="D10442" s="344">
        <v>15000</v>
      </c>
      <c r="E10442" s="502">
        <v>15776.2</v>
      </c>
      <c r="F10442" s="499"/>
      <c r="G10442" s="344">
        <v>105.17466666666667</v>
      </c>
    </row>
    <row r="10443" spans="1:7" hidden="1" x14ac:dyDescent="0.25">
      <c r="A10443" s="345" t="s">
        <v>4743</v>
      </c>
      <c r="B10443" s="345" t="s">
        <v>294</v>
      </c>
      <c r="C10443" s="346" t="s">
        <v>101</v>
      </c>
      <c r="D10443" s="347">
        <v>10000</v>
      </c>
      <c r="E10443" s="503">
        <v>12663</v>
      </c>
      <c r="F10443" s="499"/>
      <c r="G10443" s="347">
        <v>126.63</v>
      </c>
    </row>
    <row r="10444" spans="1:7" hidden="1" x14ac:dyDescent="0.25">
      <c r="A10444" s="345" t="s">
        <v>4744</v>
      </c>
      <c r="B10444" s="345" t="s">
        <v>296</v>
      </c>
      <c r="C10444" s="346" t="s">
        <v>104</v>
      </c>
      <c r="D10444" s="347">
        <v>5000</v>
      </c>
      <c r="E10444" s="503">
        <v>3113.2</v>
      </c>
      <c r="F10444" s="499"/>
      <c r="G10444" s="347">
        <v>62.264000000000003</v>
      </c>
    </row>
    <row r="10445" spans="1:7" hidden="1" x14ac:dyDescent="0.25">
      <c r="A10445" s="342" t="s">
        <v>324</v>
      </c>
      <c r="B10445" s="342" t="s">
        <v>447</v>
      </c>
      <c r="C10445" s="343" t="s">
        <v>164</v>
      </c>
      <c r="D10445" s="344">
        <v>5000</v>
      </c>
      <c r="E10445" s="502">
        <v>3372.06</v>
      </c>
      <c r="F10445" s="499"/>
      <c r="G10445" s="344">
        <v>67.441199999999995</v>
      </c>
    </row>
    <row r="10446" spans="1:7" hidden="1" x14ac:dyDescent="0.25">
      <c r="A10446" s="342" t="s">
        <v>324</v>
      </c>
      <c r="B10446" s="342" t="s">
        <v>448</v>
      </c>
      <c r="C10446" s="343" t="s">
        <v>190</v>
      </c>
      <c r="D10446" s="344">
        <v>5000</v>
      </c>
      <c r="E10446" s="502">
        <v>3372.06</v>
      </c>
      <c r="F10446" s="499"/>
      <c r="G10446" s="344">
        <v>67.441199999999995</v>
      </c>
    </row>
    <row r="10447" spans="1:7" hidden="1" x14ac:dyDescent="0.25">
      <c r="A10447" s="345" t="s">
        <v>4745</v>
      </c>
      <c r="B10447" s="345" t="s">
        <v>293</v>
      </c>
      <c r="C10447" s="346" t="s">
        <v>450</v>
      </c>
      <c r="D10447" s="347">
        <v>5000</v>
      </c>
      <c r="E10447" s="503">
        <v>1800.73</v>
      </c>
      <c r="F10447" s="499"/>
      <c r="G10447" s="347">
        <v>36.014600000000002</v>
      </c>
    </row>
    <row r="10448" spans="1:7" hidden="1" x14ac:dyDescent="0.25">
      <c r="A10448" s="345" t="s">
        <v>4746</v>
      </c>
      <c r="B10448" s="345" t="s">
        <v>4747</v>
      </c>
      <c r="C10448" s="346" t="s">
        <v>4748</v>
      </c>
      <c r="D10448" s="347">
        <v>0</v>
      </c>
      <c r="E10448" s="503">
        <v>1562.44</v>
      </c>
      <c r="F10448" s="499"/>
      <c r="G10448" s="347">
        <v>0</v>
      </c>
    </row>
    <row r="10449" spans="1:7" hidden="1" x14ac:dyDescent="0.25">
      <c r="A10449" s="345" t="s">
        <v>4749</v>
      </c>
      <c r="B10449" s="345" t="s">
        <v>305</v>
      </c>
      <c r="C10449" s="346" t="s">
        <v>166</v>
      </c>
      <c r="D10449" s="347">
        <v>0</v>
      </c>
      <c r="E10449" s="503">
        <v>8.89</v>
      </c>
      <c r="F10449" s="499"/>
      <c r="G10449" s="347">
        <v>0</v>
      </c>
    </row>
    <row r="10450" spans="1:7" hidden="1" x14ac:dyDescent="0.25">
      <c r="A10450" s="336" t="s">
        <v>352</v>
      </c>
      <c r="B10450" s="336" t="s">
        <v>1288</v>
      </c>
      <c r="C10450" s="337" t="s">
        <v>1289</v>
      </c>
      <c r="D10450" s="338">
        <v>308020</v>
      </c>
      <c r="E10450" s="498">
        <v>241277.69</v>
      </c>
      <c r="F10450" s="499"/>
      <c r="G10450" s="338">
        <v>78.331825855463933</v>
      </c>
    </row>
    <row r="10451" spans="1:7" hidden="1" x14ac:dyDescent="0.25">
      <c r="A10451" s="339" t="s">
        <v>324</v>
      </c>
      <c r="B10451" s="339" t="s">
        <v>354</v>
      </c>
      <c r="C10451" s="340" t="s">
        <v>24</v>
      </c>
      <c r="D10451" s="341">
        <v>308020</v>
      </c>
      <c r="E10451" s="506">
        <v>239832.94</v>
      </c>
      <c r="F10451" s="499"/>
      <c r="G10451" s="341">
        <v>77.862781637555997</v>
      </c>
    </row>
    <row r="10452" spans="1:7" hidden="1" x14ac:dyDescent="0.25">
      <c r="A10452" s="342" t="s">
        <v>324</v>
      </c>
      <c r="B10452" s="342" t="s">
        <v>355</v>
      </c>
      <c r="C10452" s="343" t="s">
        <v>25</v>
      </c>
      <c r="D10452" s="344">
        <v>0</v>
      </c>
      <c r="E10452" s="502">
        <v>11715.07</v>
      </c>
      <c r="F10452" s="499"/>
      <c r="G10452" s="344">
        <v>0</v>
      </c>
    </row>
    <row r="10453" spans="1:7" hidden="1" x14ac:dyDescent="0.25">
      <c r="A10453" s="342" t="s">
        <v>324</v>
      </c>
      <c r="B10453" s="342" t="s">
        <v>356</v>
      </c>
      <c r="C10453" s="343" t="s">
        <v>133</v>
      </c>
      <c r="D10453" s="344">
        <v>0</v>
      </c>
      <c r="E10453" s="502">
        <v>715.07</v>
      </c>
      <c r="F10453" s="499"/>
      <c r="G10453" s="344">
        <v>0</v>
      </c>
    </row>
    <row r="10454" spans="1:7" hidden="1" x14ac:dyDescent="0.25">
      <c r="A10454" s="345" t="s">
        <v>4750</v>
      </c>
      <c r="B10454" s="345" t="s">
        <v>297</v>
      </c>
      <c r="C10454" s="346" t="s">
        <v>134</v>
      </c>
      <c r="D10454" s="347">
        <v>0</v>
      </c>
      <c r="E10454" s="503">
        <v>715.07</v>
      </c>
      <c r="F10454" s="499"/>
      <c r="G10454" s="347">
        <v>0</v>
      </c>
    </row>
    <row r="10455" spans="1:7" hidden="1" x14ac:dyDescent="0.25">
      <c r="A10455" s="342" t="s">
        <v>324</v>
      </c>
      <c r="B10455" s="342" t="s">
        <v>361</v>
      </c>
      <c r="C10455" s="343" t="s">
        <v>135</v>
      </c>
      <c r="D10455" s="344">
        <v>0</v>
      </c>
      <c r="E10455" s="502">
        <v>11000</v>
      </c>
      <c r="F10455" s="499"/>
      <c r="G10455" s="344">
        <v>0</v>
      </c>
    </row>
    <row r="10456" spans="1:7" hidden="1" x14ac:dyDescent="0.25">
      <c r="A10456" s="345" t="s">
        <v>4751</v>
      </c>
      <c r="B10456" s="345" t="s">
        <v>298</v>
      </c>
      <c r="C10456" s="346" t="s">
        <v>4752</v>
      </c>
      <c r="D10456" s="347">
        <v>0</v>
      </c>
      <c r="E10456" s="503">
        <v>11000</v>
      </c>
      <c r="F10456" s="499"/>
      <c r="G10456" s="347">
        <v>0</v>
      </c>
    </row>
    <row r="10457" spans="1:7" hidden="1" x14ac:dyDescent="0.25">
      <c r="A10457" s="342" t="s">
        <v>324</v>
      </c>
      <c r="B10457" s="342" t="s">
        <v>366</v>
      </c>
      <c r="C10457" s="343" t="s">
        <v>38</v>
      </c>
      <c r="D10457" s="344">
        <v>306820</v>
      </c>
      <c r="E10457" s="502">
        <v>226780.37</v>
      </c>
      <c r="F10457" s="499"/>
      <c r="G10457" s="344">
        <v>73.913164070138848</v>
      </c>
    </row>
    <row r="10458" spans="1:7" hidden="1" x14ac:dyDescent="0.25">
      <c r="A10458" s="342" t="s">
        <v>324</v>
      </c>
      <c r="B10458" s="342" t="s">
        <v>367</v>
      </c>
      <c r="C10458" s="343" t="s">
        <v>138</v>
      </c>
      <c r="D10458" s="344">
        <v>59000</v>
      </c>
      <c r="E10458" s="502">
        <v>29272.95</v>
      </c>
      <c r="F10458" s="499"/>
      <c r="G10458" s="344">
        <v>49.615169491525421</v>
      </c>
    </row>
    <row r="10459" spans="1:7" hidden="1" x14ac:dyDescent="0.25">
      <c r="A10459" s="345" t="s">
        <v>4753</v>
      </c>
      <c r="B10459" s="345" t="s">
        <v>300</v>
      </c>
      <c r="C10459" s="346" t="s">
        <v>87</v>
      </c>
      <c r="D10459" s="347">
        <v>50000</v>
      </c>
      <c r="E10459" s="503">
        <v>23981.97</v>
      </c>
      <c r="F10459" s="499"/>
      <c r="G10459" s="347">
        <v>47.963940000000001</v>
      </c>
    </row>
    <row r="10460" spans="1:7" hidden="1" x14ac:dyDescent="0.25">
      <c r="A10460" s="345" t="s">
        <v>4754</v>
      </c>
      <c r="B10460" s="345" t="s">
        <v>415</v>
      </c>
      <c r="C10460" s="346" t="s">
        <v>88</v>
      </c>
      <c r="D10460" s="347">
        <v>8000</v>
      </c>
      <c r="E10460" s="503">
        <v>5014.9799999999996</v>
      </c>
      <c r="F10460" s="499"/>
      <c r="G10460" s="347">
        <v>62.687249999999999</v>
      </c>
    </row>
    <row r="10461" spans="1:7" hidden="1" x14ac:dyDescent="0.25">
      <c r="A10461" s="345" t="s">
        <v>4755</v>
      </c>
      <c r="B10461" s="345" t="s">
        <v>417</v>
      </c>
      <c r="C10461" s="346" t="s">
        <v>418</v>
      </c>
      <c r="D10461" s="347">
        <v>1000</v>
      </c>
      <c r="E10461" s="503">
        <v>276</v>
      </c>
      <c r="F10461" s="499"/>
      <c r="G10461" s="347">
        <v>27.6</v>
      </c>
    </row>
    <row r="10462" spans="1:7" hidden="1" x14ac:dyDescent="0.25">
      <c r="A10462" s="342" t="s">
        <v>324</v>
      </c>
      <c r="B10462" s="342" t="s">
        <v>419</v>
      </c>
      <c r="C10462" s="343" t="s">
        <v>108</v>
      </c>
      <c r="D10462" s="344">
        <v>75810.53</v>
      </c>
      <c r="E10462" s="502">
        <v>54487.89</v>
      </c>
      <c r="F10462" s="499"/>
      <c r="G10462" s="344">
        <v>71.87377531854743</v>
      </c>
    </row>
    <row r="10463" spans="1:7" hidden="1" x14ac:dyDescent="0.25">
      <c r="A10463" s="345" t="s">
        <v>4756</v>
      </c>
      <c r="B10463" s="345" t="s">
        <v>316</v>
      </c>
      <c r="C10463" s="346" t="s">
        <v>421</v>
      </c>
      <c r="D10463" s="347">
        <v>0</v>
      </c>
      <c r="E10463" s="503">
        <v>14095.16</v>
      </c>
      <c r="F10463" s="499"/>
      <c r="G10463" s="347">
        <v>0</v>
      </c>
    </row>
    <row r="10464" spans="1:7" hidden="1" x14ac:dyDescent="0.25">
      <c r="A10464" s="345" t="s">
        <v>4757</v>
      </c>
      <c r="B10464" s="345" t="s">
        <v>317</v>
      </c>
      <c r="C10464" s="346" t="s">
        <v>193</v>
      </c>
      <c r="D10464" s="347">
        <v>0</v>
      </c>
      <c r="E10464" s="503">
        <v>5808.7</v>
      </c>
      <c r="F10464" s="499"/>
      <c r="G10464" s="347">
        <v>0</v>
      </c>
    </row>
    <row r="10465" spans="1:7" hidden="1" x14ac:dyDescent="0.25">
      <c r="A10465" s="345" t="s">
        <v>4758</v>
      </c>
      <c r="B10465" s="345" t="s">
        <v>423</v>
      </c>
      <c r="C10465" s="346" t="s">
        <v>90</v>
      </c>
      <c r="D10465" s="347">
        <v>49810.53</v>
      </c>
      <c r="E10465" s="503">
        <v>3189.82</v>
      </c>
      <c r="F10465" s="499"/>
      <c r="G10465" s="347">
        <v>6.4039069650533733</v>
      </c>
    </row>
    <row r="10466" spans="1:7" hidden="1" x14ac:dyDescent="0.25">
      <c r="A10466" s="345" t="s">
        <v>4759</v>
      </c>
      <c r="B10466" s="345" t="s">
        <v>303</v>
      </c>
      <c r="C10466" s="346" t="s">
        <v>975</v>
      </c>
      <c r="D10466" s="347">
        <v>0</v>
      </c>
      <c r="E10466" s="503">
        <v>2277.9299999999998</v>
      </c>
      <c r="F10466" s="499"/>
      <c r="G10466" s="347">
        <v>0</v>
      </c>
    </row>
    <row r="10467" spans="1:7" hidden="1" x14ac:dyDescent="0.25">
      <c r="A10467" s="345" t="s">
        <v>4760</v>
      </c>
      <c r="B10467" s="345" t="s">
        <v>318</v>
      </c>
      <c r="C10467" s="346" t="s">
        <v>425</v>
      </c>
      <c r="D10467" s="347">
        <v>22000</v>
      </c>
      <c r="E10467" s="503">
        <v>20600.990000000002</v>
      </c>
      <c r="F10467" s="499"/>
      <c r="G10467" s="347">
        <v>93.640863636363633</v>
      </c>
    </row>
    <row r="10468" spans="1:7" hidden="1" x14ac:dyDescent="0.25">
      <c r="A10468" s="345" t="s">
        <v>4761</v>
      </c>
      <c r="B10468" s="345" t="s">
        <v>427</v>
      </c>
      <c r="C10468" s="346" t="s">
        <v>428</v>
      </c>
      <c r="D10468" s="347">
        <v>4000</v>
      </c>
      <c r="E10468" s="503">
        <v>8515.2900000000009</v>
      </c>
      <c r="F10468" s="499"/>
      <c r="G10468" s="347">
        <v>212.88225</v>
      </c>
    </row>
    <row r="10469" spans="1:7" hidden="1" x14ac:dyDescent="0.25">
      <c r="A10469" s="342" t="s">
        <v>324</v>
      </c>
      <c r="B10469" s="342" t="s">
        <v>429</v>
      </c>
      <c r="C10469" s="343" t="s">
        <v>110</v>
      </c>
      <c r="D10469" s="344">
        <v>101809.47</v>
      </c>
      <c r="E10469" s="502">
        <v>110114.4</v>
      </c>
      <c r="F10469" s="499"/>
      <c r="G10469" s="344">
        <v>108.15732563974647</v>
      </c>
    </row>
    <row r="10470" spans="1:7" hidden="1" x14ac:dyDescent="0.25">
      <c r="A10470" s="345" t="s">
        <v>4762</v>
      </c>
      <c r="B10470" s="345" t="s">
        <v>431</v>
      </c>
      <c r="C10470" s="346" t="s">
        <v>160</v>
      </c>
      <c r="D10470" s="347">
        <v>2000</v>
      </c>
      <c r="E10470" s="503">
        <v>4322.82</v>
      </c>
      <c r="F10470" s="499"/>
      <c r="G10470" s="347">
        <v>216.14099999999999</v>
      </c>
    </row>
    <row r="10471" spans="1:7" hidden="1" x14ac:dyDescent="0.25">
      <c r="A10471" s="345" t="s">
        <v>4763</v>
      </c>
      <c r="B10471" s="345" t="s">
        <v>304</v>
      </c>
      <c r="C10471" s="346" t="s">
        <v>1083</v>
      </c>
      <c r="D10471" s="347">
        <v>0</v>
      </c>
      <c r="E10471" s="503">
        <v>3748.74</v>
      </c>
      <c r="F10471" s="499"/>
      <c r="G10471" s="347">
        <v>0</v>
      </c>
    </row>
    <row r="10472" spans="1:7" hidden="1" x14ac:dyDescent="0.25">
      <c r="A10472" s="345" t="s">
        <v>4764</v>
      </c>
      <c r="B10472" s="345" t="s">
        <v>463</v>
      </c>
      <c r="C10472" s="346" t="s">
        <v>94</v>
      </c>
      <c r="D10472" s="347">
        <v>5425.72</v>
      </c>
      <c r="E10472" s="503">
        <v>9946.75</v>
      </c>
      <c r="F10472" s="499"/>
      <c r="G10472" s="347">
        <v>183.32589960410783</v>
      </c>
    </row>
    <row r="10473" spans="1:7" hidden="1" x14ac:dyDescent="0.25">
      <c r="A10473" s="345" t="s">
        <v>4765</v>
      </c>
      <c r="B10473" s="345" t="s">
        <v>433</v>
      </c>
      <c r="C10473" s="346" t="s">
        <v>95</v>
      </c>
      <c r="D10473" s="347">
        <v>0</v>
      </c>
      <c r="E10473" s="503">
        <v>2026</v>
      </c>
      <c r="F10473" s="499"/>
      <c r="G10473" s="347">
        <v>0</v>
      </c>
    </row>
    <row r="10474" spans="1:7" hidden="1" x14ac:dyDescent="0.25">
      <c r="A10474" s="345" t="s">
        <v>4766</v>
      </c>
      <c r="B10474" s="345" t="s">
        <v>312</v>
      </c>
      <c r="C10474" s="346" t="s">
        <v>97</v>
      </c>
      <c r="D10474" s="347">
        <v>6000</v>
      </c>
      <c r="E10474" s="503">
        <v>2254.5100000000002</v>
      </c>
      <c r="F10474" s="499"/>
      <c r="G10474" s="347">
        <v>37.575166666666668</v>
      </c>
    </row>
    <row r="10475" spans="1:7" hidden="1" x14ac:dyDescent="0.25">
      <c r="A10475" s="345" t="s">
        <v>4767</v>
      </c>
      <c r="B10475" s="345" t="s">
        <v>436</v>
      </c>
      <c r="C10475" s="346" t="s">
        <v>98</v>
      </c>
      <c r="D10475" s="347">
        <v>80000</v>
      </c>
      <c r="E10475" s="503">
        <v>85093.68</v>
      </c>
      <c r="F10475" s="499"/>
      <c r="G10475" s="347">
        <v>106.36709999999999</v>
      </c>
    </row>
    <row r="10476" spans="1:7" hidden="1" x14ac:dyDescent="0.25">
      <c r="A10476" s="345" t="s">
        <v>4768</v>
      </c>
      <c r="B10476" s="345" t="s">
        <v>302</v>
      </c>
      <c r="C10476" s="346" t="s">
        <v>99</v>
      </c>
      <c r="D10476" s="347">
        <v>4062.5</v>
      </c>
      <c r="E10476" s="503">
        <v>0</v>
      </c>
      <c r="F10476" s="499"/>
      <c r="G10476" s="347">
        <v>0</v>
      </c>
    </row>
    <row r="10477" spans="1:7" hidden="1" x14ac:dyDescent="0.25">
      <c r="A10477" s="345" t="s">
        <v>4769</v>
      </c>
      <c r="B10477" s="345" t="s">
        <v>439</v>
      </c>
      <c r="C10477" s="346" t="s">
        <v>100</v>
      </c>
      <c r="D10477" s="347">
        <v>4321.25</v>
      </c>
      <c r="E10477" s="503">
        <v>2721.9</v>
      </c>
      <c r="F10477" s="499"/>
      <c r="G10477" s="347">
        <v>62.988718542088513</v>
      </c>
    </row>
    <row r="10478" spans="1:7" hidden="1" x14ac:dyDescent="0.25">
      <c r="A10478" s="342" t="s">
        <v>324</v>
      </c>
      <c r="B10478" s="342" t="s">
        <v>401</v>
      </c>
      <c r="C10478" s="343" t="s">
        <v>104</v>
      </c>
      <c r="D10478" s="344">
        <v>70200</v>
      </c>
      <c r="E10478" s="502">
        <v>32905.129999999997</v>
      </c>
      <c r="F10478" s="499"/>
      <c r="G10478" s="344">
        <v>46.873404558404559</v>
      </c>
    </row>
    <row r="10479" spans="1:7" hidden="1" x14ac:dyDescent="0.25">
      <c r="A10479" s="345" t="s">
        <v>4770</v>
      </c>
      <c r="B10479" s="345" t="s">
        <v>310</v>
      </c>
      <c r="C10479" s="346" t="s">
        <v>163</v>
      </c>
      <c r="D10479" s="347">
        <v>17700</v>
      </c>
      <c r="E10479" s="503">
        <v>333.81</v>
      </c>
      <c r="F10479" s="499"/>
      <c r="G10479" s="347">
        <v>1.8859322033898305</v>
      </c>
    </row>
    <row r="10480" spans="1:7" hidden="1" x14ac:dyDescent="0.25">
      <c r="A10480" s="345" t="s">
        <v>4771</v>
      </c>
      <c r="B10480" s="345" t="s">
        <v>294</v>
      </c>
      <c r="C10480" s="346" t="s">
        <v>101</v>
      </c>
      <c r="D10480" s="347">
        <v>15000</v>
      </c>
      <c r="E10480" s="503">
        <v>17977.310000000001</v>
      </c>
      <c r="F10480" s="499"/>
      <c r="G10480" s="347">
        <v>119.84873333333333</v>
      </c>
    </row>
    <row r="10481" spans="1:7" hidden="1" x14ac:dyDescent="0.25">
      <c r="A10481" s="345" t="s">
        <v>4772</v>
      </c>
      <c r="B10481" s="345" t="s">
        <v>442</v>
      </c>
      <c r="C10481" s="346" t="s">
        <v>443</v>
      </c>
      <c r="D10481" s="347">
        <v>0</v>
      </c>
      <c r="E10481" s="503">
        <v>0</v>
      </c>
      <c r="F10481" s="499"/>
      <c r="G10481" s="347">
        <v>0</v>
      </c>
    </row>
    <row r="10482" spans="1:7" hidden="1" x14ac:dyDescent="0.25">
      <c r="A10482" s="345" t="s">
        <v>4773</v>
      </c>
      <c r="B10482" s="345" t="s">
        <v>314</v>
      </c>
      <c r="C10482" s="346" t="s">
        <v>445</v>
      </c>
      <c r="D10482" s="347">
        <v>2500</v>
      </c>
      <c r="E10482" s="503">
        <v>2186</v>
      </c>
      <c r="F10482" s="499"/>
      <c r="G10482" s="347">
        <v>87.44</v>
      </c>
    </row>
    <row r="10483" spans="1:7" hidden="1" x14ac:dyDescent="0.25">
      <c r="A10483" s="345" t="s">
        <v>4774</v>
      </c>
      <c r="B10483" s="345" t="s">
        <v>296</v>
      </c>
      <c r="C10483" s="346" t="s">
        <v>104</v>
      </c>
      <c r="D10483" s="347">
        <v>35000</v>
      </c>
      <c r="E10483" s="503">
        <v>12408.01</v>
      </c>
      <c r="F10483" s="499"/>
      <c r="G10483" s="347">
        <v>35.451457142857144</v>
      </c>
    </row>
    <row r="10484" spans="1:7" hidden="1" x14ac:dyDescent="0.25">
      <c r="A10484" s="342" t="s">
        <v>324</v>
      </c>
      <c r="B10484" s="342" t="s">
        <v>447</v>
      </c>
      <c r="C10484" s="343" t="s">
        <v>164</v>
      </c>
      <c r="D10484" s="344">
        <v>1200</v>
      </c>
      <c r="E10484" s="502">
        <v>951.97</v>
      </c>
      <c r="F10484" s="499"/>
      <c r="G10484" s="344">
        <v>79.330833333333331</v>
      </c>
    </row>
    <row r="10485" spans="1:7" hidden="1" x14ac:dyDescent="0.25">
      <c r="A10485" s="342" t="s">
        <v>324</v>
      </c>
      <c r="B10485" s="342" t="s">
        <v>448</v>
      </c>
      <c r="C10485" s="343" t="s">
        <v>190</v>
      </c>
      <c r="D10485" s="344">
        <v>1200</v>
      </c>
      <c r="E10485" s="502">
        <v>951.97</v>
      </c>
      <c r="F10485" s="499"/>
      <c r="G10485" s="344">
        <v>79.330833333333331</v>
      </c>
    </row>
    <row r="10486" spans="1:7" hidden="1" x14ac:dyDescent="0.25">
      <c r="A10486" s="345" t="s">
        <v>4775</v>
      </c>
      <c r="B10486" s="345" t="s">
        <v>293</v>
      </c>
      <c r="C10486" s="346" t="s">
        <v>450</v>
      </c>
      <c r="D10486" s="347">
        <v>1000</v>
      </c>
      <c r="E10486" s="503">
        <v>759.72</v>
      </c>
      <c r="F10486" s="499"/>
      <c r="G10486" s="347">
        <v>75.971999999999994</v>
      </c>
    </row>
    <row r="10487" spans="1:7" hidden="1" x14ac:dyDescent="0.25">
      <c r="A10487" s="345" t="s">
        <v>4776</v>
      </c>
      <c r="B10487" s="345" t="s">
        <v>305</v>
      </c>
      <c r="C10487" s="346" t="s">
        <v>4777</v>
      </c>
      <c r="D10487" s="347">
        <v>200</v>
      </c>
      <c r="E10487" s="503">
        <v>192.25</v>
      </c>
      <c r="F10487" s="499"/>
      <c r="G10487" s="347">
        <v>96.125</v>
      </c>
    </row>
    <row r="10488" spans="1:7" hidden="1" x14ac:dyDescent="0.25">
      <c r="A10488" s="342" t="s">
        <v>324</v>
      </c>
      <c r="B10488" s="342" t="s">
        <v>1632</v>
      </c>
      <c r="C10488" s="343" t="s">
        <v>167</v>
      </c>
      <c r="D10488" s="344">
        <v>0</v>
      </c>
      <c r="E10488" s="502">
        <v>385.53</v>
      </c>
      <c r="F10488" s="499"/>
      <c r="G10488" s="344">
        <v>0</v>
      </c>
    </row>
    <row r="10489" spans="1:7" hidden="1" x14ac:dyDescent="0.25">
      <c r="A10489" s="342" t="s">
        <v>324</v>
      </c>
      <c r="B10489" s="342" t="s">
        <v>1749</v>
      </c>
      <c r="C10489" s="343" t="s">
        <v>168</v>
      </c>
      <c r="D10489" s="344">
        <v>0</v>
      </c>
      <c r="E10489" s="502">
        <v>385.53</v>
      </c>
      <c r="F10489" s="499"/>
      <c r="G10489" s="344">
        <v>0</v>
      </c>
    </row>
    <row r="10490" spans="1:7" hidden="1" x14ac:dyDescent="0.25">
      <c r="A10490" s="345" t="s">
        <v>4778</v>
      </c>
      <c r="B10490" s="345" t="s">
        <v>3475</v>
      </c>
      <c r="C10490" s="346" t="s">
        <v>3476</v>
      </c>
      <c r="D10490" s="347">
        <v>0</v>
      </c>
      <c r="E10490" s="503">
        <v>385.53</v>
      </c>
      <c r="F10490" s="499"/>
      <c r="G10490" s="347">
        <v>0</v>
      </c>
    </row>
    <row r="10491" spans="1:7" hidden="1" x14ac:dyDescent="0.25">
      <c r="A10491" s="339" t="s">
        <v>324</v>
      </c>
      <c r="B10491" s="339" t="s">
        <v>1163</v>
      </c>
      <c r="C10491" s="340" t="s">
        <v>26</v>
      </c>
      <c r="D10491" s="341">
        <v>0</v>
      </c>
      <c r="E10491" s="506">
        <v>1444.75</v>
      </c>
      <c r="F10491" s="499"/>
      <c r="G10491" s="341">
        <v>0</v>
      </c>
    </row>
    <row r="10492" spans="1:7" hidden="1" x14ac:dyDescent="0.25">
      <c r="A10492" s="342" t="s">
        <v>324</v>
      </c>
      <c r="B10492" s="342" t="s">
        <v>1164</v>
      </c>
      <c r="C10492" s="343" t="s">
        <v>1165</v>
      </c>
      <c r="D10492" s="344">
        <v>0</v>
      </c>
      <c r="E10492" s="502">
        <v>1444.75</v>
      </c>
      <c r="F10492" s="499"/>
      <c r="G10492" s="344">
        <v>0</v>
      </c>
    </row>
    <row r="10493" spans="1:7" hidden="1" x14ac:dyDescent="0.25">
      <c r="A10493" s="342" t="s">
        <v>324</v>
      </c>
      <c r="B10493" s="342" t="s">
        <v>2988</v>
      </c>
      <c r="C10493" s="343" t="s">
        <v>178</v>
      </c>
      <c r="D10493" s="344">
        <v>0</v>
      </c>
      <c r="E10493" s="502">
        <v>1444.75</v>
      </c>
      <c r="F10493" s="499"/>
      <c r="G10493" s="344">
        <v>0</v>
      </c>
    </row>
    <row r="10494" spans="1:7" hidden="1" x14ac:dyDescent="0.25">
      <c r="A10494" s="345" t="s">
        <v>4779</v>
      </c>
      <c r="B10494" s="345" t="s">
        <v>309</v>
      </c>
      <c r="C10494" s="346" t="s">
        <v>2990</v>
      </c>
      <c r="D10494" s="347">
        <v>0</v>
      </c>
      <c r="E10494" s="503">
        <v>44.75</v>
      </c>
      <c r="F10494" s="499"/>
      <c r="G10494" s="347">
        <v>0</v>
      </c>
    </row>
    <row r="10495" spans="1:7" hidden="1" x14ac:dyDescent="0.25">
      <c r="A10495" s="345" t="s">
        <v>4780</v>
      </c>
      <c r="B10495" s="345" t="s">
        <v>4781</v>
      </c>
      <c r="C10495" s="346" t="s">
        <v>4782</v>
      </c>
      <c r="D10495" s="347">
        <v>0</v>
      </c>
      <c r="E10495" s="503">
        <v>1400</v>
      </c>
      <c r="F10495" s="499"/>
      <c r="G10495" s="347">
        <v>0</v>
      </c>
    </row>
    <row r="10496" spans="1:7" hidden="1" x14ac:dyDescent="0.25">
      <c r="A10496" s="336" t="s">
        <v>352</v>
      </c>
      <c r="B10496" s="336" t="s">
        <v>1310</v>
      </c>
      <c r="C10496" s="337" t="s">
        <v>1311</v>
      </c>
      <c r="D10496" s="338">
        <v>100</v>
      </c>
      <c r="E10496" s="498">
        <v>59.97</v>
      </c>
      <c r="F10496" s="499"/>
      <c r="G10496" s="338">
        <v>59.97</v>
      </c>
    </row>
    <row r="10497" spans="1:7" hidden="1" x14ac:dyDescent="0.25">
      <c r="A10497" s="339" t="s">
        <v>324</v>
      </c>
      <c r="B10497" s="339" t="s">
        <v>354</v>
      </c>
      <c r="C10497" s="340" t="s">
        <v>24</v>
      </c>
      <c r="D10497" s="341">
        <v>100</v>
      </c>
      <c r="E10497" s="506">
        <v>59.97</v>
      </c>
      <c r="F10497" s="499"/>
      <c r="G10497" s="341">
        <v>59.97</v>
      </c>
    </row>
    <row r="10498" spans="1:7" hidden="1" x14ac:dyDescent="0.25">
      <c r="A10498" s="342" t="s">
        <v>324</v>
      </c>
      <c r="B10498" s="342" t="s">
        <v>366</v>
      </c>
      <c r="C10498" s="343" t="s">
        <v>38</v>
      </c>
      <c r="D10498" s="344">
        <v>100</v>
      </c>
      <c r="E10498" s="502">
        <v>59.97</v>
      </c>
      <c r="F10498" s="499"/>
      <c r="G10498" s="344">
        <v>59.97</v>
      </c>
    </row>
    <row r="10499" spans="1:7" hidden="1" x14ac:dyDescent="0.25">
      <c r="A10499" s="342" t="s">
        <v>324</v>
      </c>
      <c r="B10499" s="342" t="s">
        <v>419</v>
      </c>
      <c r="C10499" s="343" t="s">
        <v>108</v>
      </c>
      <c r="D10499" s="344">
        <v>100</v>
      </c>
      <c r="E10499" s="502">
        <v>59.97</v>
      </c>
      <c r="F10499" s="499"/>
      <c r="G10499" s="344">
        <v>59.97</v>
      </c>
    </row>
    <row r="10500" spans="1:7" hidden="1" x14ac:dyDescent="0.25">
      <c r="A10500" s="345" t="s">
        <v>4783</v>
      </c>
      <c r="B10500" s="345" t="s">
        <v>316</v>
      </c>
      <c r="C10500" s="346" t="s">
        <v>421</v>
      </c>
      <c r="D10500" s="347">
        <v>100</v>
      </c>
      <c r="E10500" s="503">
        <v>59.97</v>
      </c>
      <c r="F10500" s="499"/>
      <c r="G10500" s="347">
        <v>59.97</v>
      </c>
    </row>
    <row r="10501" spans="1:7" hidden="1" x14ac:dyDescent="0.25">
      <c r="A10501" s="336" t="s">
        <v>352</v>
      </c>
      <c r="B10501" s="336" t="s">
        <v>1329</v>
      </c>
      <c r="C10501" s="337" t="s">
        <v>1330</v>
      </c>
      <c r="D10501" s="338">
        <v>5800</v>
      </c>
      <c r="E10501" s="498">
        <v>973.65</v>
      </c>
      <c r="F10501" s="499"/>
      <c r="G10501" s="338">
        <v>16.787068965517243</v>
      </c>
    </row>
    <row r="10502" spans="1:7" hidden="1" x14ac:dyDescent="0.25">
      <c r="A10502" s="339" t="s">
        <v>324</v>
      </c>
      <c r="B10502" s="339" t="s">
        <v>354</v>
      </c>
      <c r="C10502" s="340" t="s">
        <v>24</v>
      </c>
      <c r="D10502" s="341">
        <v>5800</v>
      </c>
      <c r="E10502" s="506">
        <v>973.65</v>
      </c>
      <c r="F10502" s="499"/>
      <c r="G10502" s="341">
        <v>16.787068965517243</v>
      </c>
    </row>
    <row r="10503" spans="1:7" hidden="1" x14ac:dyDescent="0.25">
      <c r="A10503" s="342" t="s">
        <v>324</v>
      </c>
      <c r="B10503" s="342" t="s">
        <v>366</v>
      </c>
      <c r="C10503" s="343" t="s">
        <v>38</v>
      </c>
      <c r="D10503" s="344">
        <v>5800</v>
      </c>
      <c r="E10503" s="502">
        <v>973.65</v>
      </c>
      <c r="F10503" s="499"/>
      <c r="G10503" s="344">
        <v>16.787068965517243</v>
      </c>
    </row>
    <row r="10504" spans="1:7" hidden="1" x14ac:dyDescent="0.25">
      <c r="A10504" s="342" t="s">
        <v>324</v>
      </c>
      <c r="B10504" s="342" t="s">
        <v>367</v>
      </c>
      <c r="C10504" s="343" t="s">
        <v>138</v>
      </c>
      <c r="D10504" s="344">
        <v>0</v>
      </c>
      <c r="E10504" s="502">
        <v>0</v>
      </c>
      <c r="F10504" s="499"/>
      <c r="G10504" s="344">
        <v>0</v>
      </c>
    </row>
    <row r="10505" spans="1:7" hidden="1" x14ac:dyDescent="0.25">
      <c r="A10505" s="345" t="s">
        <v>4784</v>
      </c>
      <c r="B10505" s="345" t="s">
        <v>300</v>
      </c>
      <c r="C10505" s="346" t="s">
        <v>87</v>
      </c>
      <c r="D10505" s="347">
        <v>0</v>
      </c>
      <c r="E10505" s="503">
        <v>0</v>
      </c>
      <c r="F10505" s="499"/>
      <c r="G10505" s="347">
        <v>0</v>
      </c>
    </row>
    <row r="10506" spans="1:7" hidden="1" x14ac:dyDescent="0.25">
      <c r="A10506" s="342" t="s">
        <v>324</v>
      </c>
      <c r="B10506" s="342" t="s">
        <v>419</v>
      </c>
      <c r="C10506" s="343" t="s">
        <v>108</v>
      </c>
      <c r="D10506" s="344">
        <v>4000</v>
      </c>
      <c r="E10506" s="502">
        <v>0</v>
      </c>
      <c r="F10506" s="499"/>
      <c r="G10506" s="344">
        <v>0</v>
      </c>
    </row>
    <row r="10507" spans="1:7" hidden="1" x14ac:dyDescent="0.25">
      <c r="A10507" s="345" t="s">
        <v>4785</v>
      </c>
      <c r="B10507" s="345" t="s">
        <v>316</v>
      </c>
      <c r="C10507" s="346" t="s">
        <v>421</v>
      </c>
      <c r="D10507" s="347">
        <v>0</v>
      </c>
      <c r="E10507" s="503">
        <v>0</v>
      </c>
      <c r="F10507" s="499"/>
      <c r="G10507" s="347">
        <v>0</v>
      </c>
    </row>
    <row r="10508" spans="1:7" hidden="1" x14ac:dyDescent="0.25">
      <c r="A10508" s="345" t="s">
        <v>4786</v>
      </c>
      <c r="B10508" s="345" t="s">
        <v>423</v>
      </c>
      <c r="C10508" s="346" t="s">
        <v>90</v>
      </c>
      <c r="D10508" s="347">
        <v>4000</v>
      </c>
      <c r="E10508" s="503">
        <v>0</v>
      </c>
      <c r="F10508" s="499"/>
      <c r="G10508" s="347">
        <v>0</v>
      </c>
    </row>
    <row r="10509" spans="1:7" hidden="1" x14ac:dyDescent="0.25">
      <c r="A10509" s="342" t="s">
        <v>324</v>
      </c>
      <c r="B10509" s="342" t="s">
        <v>429</v>
      </c>
      <c r="C10509" s="343" t="s">
        <v>110</v>
      </c>
      <c r="D10509" s="344">
        <v>300</v>
      </c>
      <c r="E10509" s="502">
        <v>300</v>
      </c>
      <c r="F10509" s="499"/>
      <c r="G10509" s="344">
        <v>100</v>
      </c>
    </row>
    <row r="10510" spans="1:7" hidden="1" x14ac:dyDescent="0.25">
      <c r="A10510" s="345" t="s">
        <v>4787</v>
      </c>
      <c r="B10510" s="345" t="s">
        <v>463</v>
      </c>
      <c r="C10510" s="346" t="s">
        <v>94</v>
      </c>
      <c r="D10510" s="347">
        <v>300</v>
      </c>
      <c r="E10510" s="503">
        <v>300</v>
      </c>
      <c r="F10510" s="499"/>
      <c r="G10510" s="347">
        <v>100</v>
      </c>
    </row>
    <row r="10511" spans="1:7" hidden="1" x14ac:dyDescent="0.25">
      <c r="A10511" s="345" t="s">
        <v>4788</v>
      </c>
      <c r="B10511" s="345" t="s">
        <v>466</v>
      </c>
      <c r="C10511" s="346" t="s">
        <v>96</v>
      </c>
      <c r="D10511" s="347">
        <v>0</v>
      </c>
      <c r="E10511" s="503">
        <v>0</v>
      </c>
      <c r="F10511" s="499"/>
      <c r="G10511" s="347">
        <v>0</v>
      </c>
    </row>
    <row r="10512" spans="1:7" hidden="1" x14ac:dyDescent="0.25">
      <c r="A10512" s="345" t="s">
        <v>4789</v>
      </c>
      <c r="B10512" s="345" t="s">
        <v>436</v>
      </c>
      <c r="C10512" s="346" t="s">
        <v>98</v>
      </c>
      <c r="D10512" s="347">
        <v>0</v>
      </c>
      <c r="E10512" s="503">
        <v>0</v>
      </c>
      <c r="F10512" s="499"/>
      <c r="G10512" s="347">
        <v>0</v>
      </c>
    </row>
    <row r="10513" spans="1:7" hidden="1" x14ac:dyDescent="0.25">
      <c r="A10513" s="345" t="s">
        <v>4790</v>
      </c>
      <c r="B10513" s="345" t="s">
        <v>302</v>
      </c>
      <c r="C10513" s="346" t="s">
        <v>99</v>
      </c>
      <c r="D10513" s="347">
        <v>0</v>
      </c>
      <c r="E10513" s="503">
        <v>0</v>
      </c>
      <c r="F10513" s="499"/>
      <c r="G10513" s="347">
        <v>0</v>
      </c>
    </row>
    <row r="10514" spans="1:7" hidden="1" x14ac:dyDescent="0.25">
      <c r="A10514" s="342" t="s">
        <v>324</v>
      </c>
      <c r="B10514" s="342" t="s">
        <v>401</v>
      </c>
      <c r="C10514" s="343" t="s">
        <v>104</v>
      </c>
      <c r="D10514" s="344">
        <v>1500</v>
      </c>
      <c r="E10514" s="502">
        <v>673.65</v>
      </c>
      <c r="F10514" s="499"/>
      <c r="G10514" s="344">
        <v>44.91</v>
      </c>
    </row>
    <row r="10515" spans="1:7" hidden="1" x14ac:dyDescent="0.25">
      <c r="A10515" s="345" t="s">
        <v>4791</v>
      </c>
      <c r="B10515" s="345" t="s">
        <v>295</v>
      </c>
      <c r="C10515" s="346" t="s">
        <v>1697</v>
      </c>
      <c r="D10515" s="347">
        <v>0</v>
      </c>
      <c r="E10515" s="503">
        <v>0</v>
      </c>
      <c r="F10515" s="499"/>
      <c r="G10515" s="347">
        <v>0</v>
      </c>
    </row>
    <row r="10516" spans="1:7" hidden="1" x14ac:dyDescent="0.25">
      <c r="A10516" s="345" t="s">
        <v>4792</v>
      </c>
      <c r="B10516" s="345" t="s">
        <v>296</v>
      </c>
      <c r="C10516" s="346" t="s">
        <v>104</v>
      </c>
      <c r="D10516" s="347">
        <v>1500</v>
      </c>
      <c r="E10516" s="503">
        <v>673.65</v>
      </c>
      <c r="F10516" s="499"/>
      <c r="G10516" s="347">
        <v>44.91</v>
      </c>
    </row>
    <row r="10517" spans="1:7" hidden="1" x14ac:dyDescent="0.25">
      <c r="A10517" s="336" t="s">
        <v>352</v>
      </c>
      <c r="B10517" s="336" t="s">
        <v>1353</v>
      </c>
      <c r="C10517" s="337" t="s">
        <v>1354</v>
      </c>
      <c r="D10517" s="338">
        <v>107700</v>
      </c>
      <c r="E10517" s="498">
        <v>74769.67</v>
      </c>
      <c r="F10517" s="499"/>
      <c r="G10517" s="338">
        <v>69.424020427112353</v>
      </c>
    </row>
    <row r="10518" spans="1:7" hidden="1" x14ac:dyDescent="0.25">
      <c r="A10518" s="339" t="s">
        <v>324</v>
      </c>
      <c r="B10518" s="339" t="s">
        <v>354</v>
      </c>
      <c r="C10518" s="340" t="s">
        <v>24</v>
      </c>
      <c r="D10518" s="341">
        <v>107700</v>
      </c>
      <c r="E10518" s="506">
        <v>74769.67</v>
      </c>
      <c r="F10518" s="499"/>
      <c r="G10518" s="341">
        <v>69.424020427112353</v>
      </c>
    </row>
    <row r="10519" spans="1:7" hidden="1" x14ac:dyDescent="0.25">
      <c r="A10519" s="342" t="s">
        <v>324</v>
      </c>
      <c r="B10519" s="342" t="s">
        <v>366</v>
      </c>
      <c r="C10519" s="343" t="s">
        <v>38</v>
      </c>
      <c r="D10519" s="344">
        <v>107700</v>
      </c>
      <c r="E10519" s="502">
        <v>74744.67</v>
      </c>
      <c r="F10519" s="499"/>
      <c r="G10519" s="344">
        <v>69.400807799442902</v>
      </c>
    </row>
    <row r="10520" spans="1:7" hidden="1" x14ac:dyDescent="0.25">
      <c r="A10520" s="342" t="s">
        <v>324</v>
      </c>
      <c r="B10520" s="342" t="s">
        <v>367</v>
      </c>
      <c r="C10520" s="343" t="s">
        <v>138</v>
      </c>
      <c r="D10520" s="344">
        <v>19500</v>
      </c>
      <c r="E10520" s="502">
        <v>3806.7</v>
      </c>
      <c r="F10520" s="499"/>
      <c r="G10520" s="344">
        <v>19.521538461538462</v>
      </c>
    </row>
    <row r="10521" spans="1:7" hidden="1" x14ac:dyDescent="0.25">
      <c r="A10521" s="345" t="s">
        <v>4793</v>
      </c>
      <c r="B10521" s="345" t="s">
        <v>300</v>
      </c>
      <c r="C10521" s="346" t="s">
        <v>87</v>
      </c>
      <c r="D10521" s="347">
        <v>16000</v>
      </c>
      <c r="E10521" s="503">
        <v>956.7</v>
      </c>
      <c r="F10521" s="499"/>
      <c r="G10521" s="347">
        <v>5.9793750000000001</v>
      </c>
    </row>
    <row r="10522" spans="1:7" hidden="1" x14ac:dyDescent="0.25">
      <c r="A10522" s="345" t="s">
        <v>4794</v>
      </c>
      <c r="B10522" s="345" t="s">
        <v>415</v>
      </c>
      <c r="C10522" s="346" t="s">
        <v>88</v>
      </c>
      <c r="D10522" s="347">
        <v>0</v>
      </c>
      <c r="E10522" s="503">
        <v>100</v>
      </c>
      <c r="F10522" s="499"/>
      <c r="G10522" s="347">
        <v>0</v>
      </c>
    </row>
    <row r="10523" spans="1:7" hidden="1" x14ac:dyDescent="0.25">
      <c r="A10523" s="345" t="s">
        <v>4795</v>
      </c>
      <c r="B10523" s="345" t="s">
        <v>415</v>
      </c>
      <c r="C10523" s="346" t="s">
        <v>88</v>
      </c>
      <c r="D10523" s="347">
        <v>0</v>
      </c>
      <c r="E10523" s="503">
        <v>0</v>
      </c>
      <c r="F10523" s="499"/>
      <c r="G10523" s="347">
        <v>0</v>
      </c>
    </row>
    <row r="10524" spans="1:7" hidden="1" x14ac:dyDescent="0.25">
      <c r="A10524" s="345" t="s">
        <v>4796</v>
      </c>
      <c r="B10524" s="345" t="s">
        <v>417</v>
      </c>
      <c r="C10524" s="346" t="s">
        <v>418</v>
      </c>
      <c r="D10524" s="347">
        <v>3500</v>
      </c>
      <c r="E10524" s="503">
        <v>2750</v>
      </c>
      <c r="F10524" s="499"/>
      <c r="G10524" s="347">
        <v>78.571428571428569</v>
      </c>
    </row>
    <row r="10525" spans="1:7" hidden="1" x14ac:dyDescent="0.25">
      <c r="A10525" s="342" t="s">
        <v>324</v>
      </c>
      <c r="B10525" s="342" t="s">
        <v>419</v>
      </c>
      <c r="C10525" s="343" t="s">
        <v>108</v>
      </c>
      <c r="D10525" s="344">
        <v>21500</v>
      </c>
      <c r="E10525" s="502">
        <v>34125.699999999997</v>
      </c>
      <c r="F10525" s="499"/>
      <c r="G10525" s="344">
        <v>158.72418604651162</v>
      </c>
    </row>
    <row r="10526" spans="1:7" hidden="1" x14ac:dyDescent="0.25">
      <c r="A10526" s="345" t="s">
        <v>4797</v>
      </c>
      <c r="B10526" s="345" t="s">
        <v>316</v>
      </c>
      <c r="C10526" s="346" t="s">
        <v>421</v>
      </c>
      <c r="D10526" s="347">
        <v>1500</v>
      </c>
      <c r="E10526" s="503">
        <v>5066.79</v>
      </c>
      <c r="F10526" s="499"/>
      <c r="G10526" s="347">
        <v>337.786</v>
      </c>
    </row>
    <row r="10527" spans="1:7" hidden="1" x14ac:dyDescent="0.25">
      <c r="A10527" s="345" t="s">
        <v>4798</v>
      </c>
      <c r="B10527" s="345" t="s">
        <v>423</v>
      </c>
      <c r="C10527" s="346" t="s">
        <v>90</v>
      </c>
      <c r="D10527" s="347">
        <v>20000</v>
      </c>
      <c r="E10527" s="503">
        <v>28096.15</v>
      </c>
      <c r="F10527" s="499"/>
      <c r="G10527" s="347">
        <v>140.48075</v>
      </c>
    </row>
    <row r="10528" spans="1:7" hidden="1" x14ac:dyDescent="0.25">
      <c r="A10528" s="345" t="s">
        <v>4799</v>
      </c>
      <c r="B10528" s="345" t="s">
        <v>303</v>
      </c>
      <c r="C10528" s="346" t="s">
        <v>975</v>
      </c>
      <c r="D10528" s="347">
        <v>0</v>
      </c>
      <c r="E10528" s="503">
        <v>826.81</v>
      </c>
      <c r="F10528" s="499"/>
      <c r="G10528" s="347">
        <v>0</v>
      </c>
    </row>
    <row r="10529" spans="1:7" hidden="1" x14ac:dyDescent="0.25">
      <c r="A10529" s="345" t="s">
        <v>4800</v>
      </c>
      <c r="B10529" s="345" t="s">
        <v>318</v>
      </c>
      <c r="C10529" s="346" t="s">
        <v>425</v>
      </c>
      <c r="D10529" s="347">
        <v>0</v>
      </c>
      <c r="E10529" s="503">
        <v>135.94999999999999</v>
      </c>
      <c r="F10529" s="499"/>
      <c r="G10529" s="347">
        <v>0</v>
      </c>
    </row>
    <row r="10530" spans="1:7" hidden="1" x14ac:dyDescent="0.25">
      <c r="A10530" s="345" t="s">
        <v>4801</v>
      </c>
      <c r="B10530" s="345" t="s">
        <v>427</v>
      </c>
      <c r="C10530" s="346" t="s">
        <v>428</v>
      </c>
      <c r="D10530" s="347">
        <v>0</v>
      </c>
      <c r="E10530" s="503">
        <v>0</v>
      </c>
      <c r="F10530" s="499"/>
      <c r="G10530" s="347">
        <v>0</v>
      </c>
    </row>
    <row r="10531" spans="1:7" hidden="1" x14ac:dyDescent="0.25">
      <c r="A10531" s="342" t="s">
        <v>324</v>
      </c>
      <c r="B10531" s="342" t="s">
        <v>429</v>
      </c>
      <c r="C10531" s="343" t="s">
        <v>110</v>
      </c>
      <c r="D10531" s="344">
        <v>49500</v>
      </c>
      <c r="E10531" s="502">
        <v>20067.29</v>
      </c>
      <c r="F10531" s="499"/>
      <c r="G10531" s="344">
        <v>40.539979797979797</v>
      </c>
    </row>
    <row r="10532" spans="1:7" hidden="1" x14ac:dyDescent="0.25">
      <c r="A10532" s="345" t="s">
        <v>4802</v>
      </c>
      <c r="B10532" s="345" t="s">
        <v>431</v>
      </c>
      <c r="C10532" s="346" t="s">
        <v>160</v>
      </c>
      <c r="D10532" s="347">
        <v>3500</v>
      </c>
      <c r="E10532" s="503">
        <v>887.1</v>
      </c>
      <c r="F10532" s="499"/>
      <c r="G10532" s="347">
        <v>25.345714285714287</v>
      </c>
    </row>
    <row r="10533" spans="1:7" hidden="1" x14ac:dyDescent="0.25">
      <c r="A10533" s="345" t="s">
        <v>4803</v>
      </c>
      <c r="B10533" s="345" t="s">
        <v>431</v>
      </c>
      <c r="C10533" s="346" t="s">
        <v>160</v>
      </c>
      <c r="D10533" s="347">
        <v>8000</v>
      </c>
      <c r="E10533" s="503">
        <v>0</v>
      </c>
      <c r="F10533" s="499"/>
      <c r="G10533" s="347">
        <v>0</v>
      </c>
    </row>
    <row r="10534" spans="1:7" hidden="1" x14ac:dyDescent="0.25">
      <c r="A10534" s="345" t="s">
        <v>4804</v>
      </c>
      <c r="B10534" s="345" t="s">
        <v>304</v>
      </c>
      <c r="C10534" s="346" t="s">
        <v>1083</v>
      </c>
      <c r="D10534" s="347">
        <v>20000</v>
      </c>
      <c r="E10534" s="503">
        <v>8761.75</v>
      </c>
      <c r="F10534" s="499"/>
      <c r="G10534" s="347">
        <v>43.808750000000003</v>
      </c>
    </row>
    <row r="10535" spans="1:7" hidden="1" x14ac:dyDescent="0.25">
      <c r="A10535" s="345" t="s">
        <v>4805</v>
      </c>
      <c r="B10535" s="345" t="s">
        <v>463</v>
      </c>
      <c r="C10535" s="346" t="s">
        <v>94</v>
      </c>
      <c r="D10535" s="347">
        <v>0</v>
      </c>
      <c r="E10535" s="503">
        <v>949.38</v>
      </c>
      <c r="F10535" s="499"/>
      <c r="G10535" s="347">
        <v>0</v>
      </c>
    </row>
    <row r="10536" spans="1:7" hidden="1" x14ac:dyDescent="0.25">
      <c r="A10536" s="345" t="s">
        <v>4806</v>
      </c>
      <c r="B10536" s="345" t="s">
        <v>433</v>
      </c>
      <c r="C10536" s="346" t="s">
        <v>95</v>
      </c>
      <c r="D10536" s="347">
        <v>8000</v>
      </c>
      <c r="E10536" s="503">
        <v>2102.5</v>
      </c>
      <c r="F10536" s="499"/>
      <c r="G10536" s="347">
        <v>26.28125</v>
      </c>
    </row>
    <row r="10537" spans="1:7" hidden="1" x14ac:dyDescent="0.25">
      <c r="A10537" s="345" t="s">
        <v>4807</v>
      </c>
      <c r="B10537" s="345" t="s">
        <v>466</v>
      </c>
      <c r="C10537" s="346" t="s">
        <v>96</v>
      </c>
      <c r="D10537" s="347">
        <v>0</v>
      </c>
      <c r="E10537" s="503">
        <v>500.78</v>
      </c>
      <c r="F10537" s="499"/>
      <c r="G10537" s="347">
        <v>0</v>
      </c>
    </row>
    <row r="10538" spans="1:7" hidden="1" x14ac:dyDescent="0.25">
      <c r="A10538" s="345" t="s">
        <v>4808</v>
      </c>
      <c r="B10538" s="345" t="s">
        <v>312</v>
      </c>
      <c r="C10538" s="346" t="s">
        <v>97</v>
      </c>
      <c r="D10538" s="347">
        <v>0</v>
      </c>
      <c r="E10538" s="503">
        <v>74.349999999999994</v>
      </c>
      <c r="F10538" s="499"/>
      <c r="G10538" s="347">
        <v>0</v>
      </c>
    </row>
    <row r="10539" spans="1:7" hidden="1" x14ac:dyDescent="0.25">
      <c r="A10539" s="345" t="s">
        <v>4809</v>
      </c>
      <c r="B10539" s="345" t="s">
        <v>436</v>
      </c>
      <c r="C10539" s="346" t="s">
        <v>98</v>
      </c>
      <c r="D10539" s="347">
        <v>10000</v>
      </c>
      <c r="E10539" s="503">
        <v>6296.99</v>
      </c>
      <c r="F10539" s="499"/>
      <c r="G10539" s="347">
        <v>62.969900000000003</v>
      </c>
    </row>
    <row r="10540" spans="1:7" hidden="1" x14ac:dyDescent="0.25">
      <c r="A10540" s="345" t="s">
        <v>4810</v>
      </c>
      <c r="B10540" s="345" t="s">
        <v>302</v>
      </c>
      <c r="C10540" s="346" t="s">
        <v>99</v>
      </c>
      <c r="D10540" s="347">
        <v>0</v>
      </c>
      <c r="E10540" s="503">
        <v>0</v>
      </c>
      <c r="F10540" s="499"/>
      <c r="G10540" s="347">
        <v>0</v>
      </c>
    </row>
    <row r="10541" spans="1:7" hidden="1" x14ac:dyDescent="0.25">
      <c r="A10541" s="345" t="s">
        <v>4811</v>
      </c>
      <c r="B10541" s="345" t="s">
        <v>439</v>
      </c>
      <c r="C10541" s="346" t="s">
        <v>100</v>
      </c>
      <c r="D10541" s="347">
        <v>0</v>
      </c>
      <c r="E10541" s="503">
        <v>494.44</v>
      </c>
      <c r="F10541" s="499"/>
      <c r="G10541" s="347">
        <v>0</v>
      </c>
    </row>
    <row r="10542" spans="1:7" hidden="1" x14ac:dyDescent="0.25">
      <c r="A10542" s="342" t="s">
        <v>324</v>
      </c>
      <c r="B10542" s="342" t="s">
        <v>401</v>
      </c>
      <c r="C10542" s="343" t="s">
        <v>104</v>
      </c>
      <c r="D10542" s="344">
        <v>17200</v>
      </c>
      <c r="E10542" s="502">
        <v>16744.98</v>
      </c>
      <c r="F10542" s="499"/>
      <c r="G10542" s="344">
        <v>97.35453488372093</v>
      </c>
    </row>
    <row r="10543" spans="1:7" hidden="1" x14ac:dyDescent="0.25">
      <c r="A10543" s="345" t="s">
        <v>4812</v>
      </c>
      <c r="B10543" s="345" t="s">
        <v>294</v>
      </c>
      <c r="C10543" s="346" t="s">
        <v>101</v>
      </c>
      <c r="D10543" s="347">
        <v>5000</v>
      </c>
      <c r="E10543" s="503">
        <v>5786.21</v>
      </c>
      <c r="F10543" s="499"/>
      <c r="G10543" s="347">
        <v>115.7242</v>
      </c>
    </row>
    <row r="10544" spans="1:7" hidden="1" x14ac:dyDescent="0.25">
      <c r="A10544" s="345" t="s">
        <v>4813</v>
      </c>
      <c r="B10544" s="345" t="s">
        <v>442</v>
      </c>
      <c r="C10544" s="346" t="s">
        <v>443</v>
      </c>
      <c r="D10544" s="347">
        <v>0</v>
      </c>
      <c r="E10544" s="503">
        <v>22.7</v>
      </c>
      <c r="F10544" s="499"/>
      <c r="G10544" s="347">
        <v>0</v>
      </c>
    </row>
    <row r="10545" spans="1:7" hidden="1" x14ac:dyDescent="0.25">
      <c r="A10545" s="345" t="s">
        <v>4814</v>
      </c>
      <c r="B10545" s="345" t="s">
        <v>314</v>
      </c>
      <c r="C10545" s="346" t="s">
        <v>445</v>
      </c>
      <c r="D10545" s="347">
        <v>200</v>
      </c>
      <c r="E10545" s="503">
        <v>53.75</v>
      </c>
      <c r="F10545" s="499"/>
      <c r="G10545" s="347">
        <v>26.875</v>
      </c>
    </row>
    <row r="10546" spans="1:7" hidden="1" x14ac:dyDescent="0.25">
      <c r="A10546" s="345" t="s">
        <v>4815</v>
      </c>
      <c r="B10546" s="345" t="s">
        <v>296</v>
      </c>
      <c r="C10546" s="346" t="s">
        <v>104</v>
      </c>
      <c r="D10546" s="347">
        <v>12000</v>
      </c>
      <c r="E10546" s="503">
        <v>10882.32</v>
      </c>
      <c r="F10546" s="499"/>
      <c r="G10546" s="347">
        <v>90.686000000000007</v>
      </c>
    </row>
    <row r="10547" spans="1:7" hidden="1" x14ac:dyDescent="0.25">
      <c r="A10547" s="342" t="s">
        <v>324</v>
      </c>
      <c r="B10547" s="342" t="s">
        <v>447</v>
      </c>
      <c r="C10547" s="343" t="s">
        <v>164</v>
      </c>
      <c r="D10547" s="344">
        <v>0</v>
      </c>
      <c r="E10547" s="502">
        <v>25</v>
      </c>
      <c r="F10547" s="499"/>
      <c r="G10547" s="344">
        <v>0</v>
      </c>
    </row>
    <row r="10548" spans="1:7" hidden="1" x14ac:dyDescent="0.25">
      <c r="A10548" s="342" t="s">
        <v>324</v>
      </c>
      <c r="B10548" s="342" t="s">
        <v>448</v>
      </c>
      <c r="C10548" s="343" t="s">
        <v>190</v>
      </c>
      <c r="D10548" s="344">
        <v>0</v>
      </c>
      <c r="E10548" s="502">
        <v>25</v>
      </c>
      <c r="F10548" s="499"/>
      <c r="G10548" s="344">
        <v>0</v>
      </c>
    </row>
    <row r="10549" spans="1:7" hidden="1" x14ac:dyDescent="0.25">
      <c r="A10549" s="345" t="s">
        <v>4816</v>
      </c>
      <c r="B10549" s="345" t="s">
        <v>293</v>
      </c>
      <c r="C10549" s="346" t="s">
        <v>450</v>
      </c>
      <c r="D10549" s="347">
        <v>0</v>
      </c>
      <c r="E10549" s="503">
        <v>25</v>
      </c>
      <c r="F10549" s="499"/>
      <c r="G10549" s="347">
        <v>0</v>
      </c>
    </row>
    <row r="10550" spans="1:7" hidden="1" x14ac:dyDescent="0.25">
      <c r="A10550" s="336" t="s">
        <v>352</v>
      </c>
      <c r="B10550" s="336" t="s">
        <v>1371</v>
      </c>
      <c r="C10550" s="337" t="s">
        <v>1372</v>
      </c>
      <c r="D10550" s="338">
        <v>69060</v>
      </c>
      <c r="E10550" s="498">
        <v>123703.48</v>
      </c>
      <c r="F10550" s="499"/>
      <c r="G10550" s="338">
        <v>179.12464523602665</v>
      </c>
    </row>
    <row r="10551" spans="1:7" hidden="1" x14ac:dyDescent="0.25">
      <c r="A10551" s="339" t="s">
        <v>324</v>
      </c>
      <c r="B10551" s="339" t="s">
        <v>354</v>
      </c>
      <c r="C10551" s="340" t="s">
        <v>24</v>
      </c>
      <c r="D10551" s="341">
        <v>69060</v>
      </c>
      <c r="E10551" s="506">
        <v>123703.48</v>
      </c>
      <c r="F10551" s="499"/>
      <c r="G10551" s="341">
        <v>179.12464523602665</v>
      </c>
    </row>
    <row r="10552" spans="1:7" hidden="1" x14ac:dyDescent="0.25">
      <c r="A10552" s="342" t="s">
        <v>324</v>
      </c>
      <c r="B10552" s="342" t="s">
        <v>366</v>
      </c>
      <c r="C10552" s="343" t="s">
        <v>38</v>
      </c>
      <c r="D10552" s="344">
        <v>68116</v>
      </c>
      <c r="E10552" s="502">
        <v>122272.08</v>
      </c>
      <c r="F10552" s="499"/>
      <c r="G10552" s="344">
        <v>179.50566680368783</v>
      </c>
    </row>
    <row r="10553" spans="1:7" hidden="1" x14ac:dyDescent="0.25">
      <c r="A10553" s="342" t="s">
        <v>324</v>
      </c>
      <c r="B10553" s="342" t="s">
        <v>367</v>
      </c>
      <c r="C10553" s="343" t="s">
        <v>138</v>
      </c>
      <c r="D10553" s="344">
        <v>0</v>
      </c>
      <c r="E10553" s="502">
        <v>15538</v>
      </c>
      <c r="F10553" s="499"/>
      <c r="G10553" s="344">
        <v>0</v>
      </c>
    </row>
    <row r="10554" spans="1:7" hidden="1" x14ac:dyDescent="0.25">
      <c r="A10554" s="345" t="s">
        <v>4817</v>
      </c>
      <c r="B10554" s="345" t="s">
        <v>300</v>
      </c>
      <c r="C10554" s="346" t="s">
        <v>87</v>
      </c>
      <c r="D10554" s="347">
        <v>0</v>
      </c>
      <c r="E10554" s="503">
        <v>200</v>
      </c>
      <c r="F10554" s="499"/>
      <c r="G10554" s="347">
        <v>0</v>
      </c>
    </row>
    <row r="10555" spans="1:7" hidden="1" x14ac:dyDescent="0.25">
      <c r="A10555" s="345" t="s">
        <v>4818</v>
      </c>
      <c r="B10555" s="345" t="s">
        <v>301</v>
      </c>
      <c r="C10555" s="346" t="s">
        <v>371</v>
      </c>
      <c r="D10555" s="347">
        <v>0</v>
      </c>
      <c r="E10555" s="503">
        <v>15138</v>
      </c>
      <c r="F10555" s="499"/>
      <c r="G10555" s="347">
        <v>0</v>
      </c>
    </row>
    <row r="10556" spans="1:7" hidden="1" x14ac:dyDescent="0.25">
      <c r="A10556" s="345" t="s">
        <v>4819</v>
      </c>
      <c r="B10556" s="345" t="s">
        <v>415</v>
      </c>
      <c r="C10556" s="346" t="s">
        <v>88</v>
      </c>
      <c r="D10556" s="347">
        <v>0</v>
      </c>
      <c r="E10556" s="503">
        <v>200</v>
      </c>
      <c r="F10556" s="499"/>
      <c r="G10556" s="347">
        <v>0</v>
      </c>
    </row>
    <row r="10557" spans="1:7" hidden="1" x14ac:dyDescent="0.25">
      <c r="A10557" s="345" t="s">
        <v>4820</v>
      </c>
      <c r="B10557" s="345" t="s">
        <v>417</v>
      </c>
      <c r="C10557" s="346" t="s">
        <v>418</v>
      </c>
      <c r="D10557" s="347">
        <v>0</v>
      </c>
      <c r="E10557" s="503">
        <v>0</v>
      </c>
      <c r="F10557" s="499"/>
      <c r="G10557" s="347">
        <v>0</v>
      </c>
    </row>
    <row r="10558" spans="1:7" hidden="1" x14ac:dyDescent="0.25">
      <c r="A10558" s="342" t="s">
        <v>324</v>
      </c>
      <c r="B10558" s="342" t="s">
        <v>419</v>
      </c>
      <c r="C10558" s="343" t="s">
        <v>108</v>
      </c>
      <c r="D10558" s="344">
        <v>0</v>
      </c>
      <c r="E10558" s="502">
        <v>7024.09</v>
      </c>
      <c r="F10558" s="499"/>
      <c r="G10558" s="344">
        <v>0</v>
      </c>
    </row>
    <row r="10559" spans="1:7" hidden="1" x14ac:dyDescent="0.25">
      <c r="A10559" s="345" t="s">
        <v>4821</v>
      </c>
      <c r="B10559" s="345" t="s">
        <v>316</v>
      </c>
      <c r="C10559" s="346" t="s">
        <v>421</v>
      </c>
      <c r="D10559" s="347">
        <v>0</v>
      </c>
      <c r="E10559" s="503">
        <v>3628.65</v>
      </c>
      <c r="F10559" s="499"/>
      <c r="G10559" s="347">
        <v>0</v>
      </c>
    </row>
    <row r="10560" spans="1:7" hidden="1" x14ac:dyDescent="0.25">
      <c r="A10560" s="345" t="s">
        <v>4822</v>
      </c>
      <c r="B10560" s="345" t="s">
        <v>317</v>
      </c>
      <c r="C10560" s="346" t="s">
        <v>193</v>
      </c>
      <c r="D10560" s="347">
        <v>0</v>
      </c>
      <c r="E10560" s="503">
        <v>383.96</v>
      </c>
      <c r="F10560" s="499"/>
      <c r="G10560" s="347">
        <v>0</v>
      </c>
    </row>
    <row r="10561" spans="1:7" hidden="1" x14ac:dyDescent="0.25">
      <c r="A10561" s="345" t="s">
        <v>4823</v>
      </c>
      <c r="B10561" s="345" t="s">
        <v>423</v>
      </c>
      <c r="C10561" s="346" t="s">
        <v>90</v>
      </c>
      <c r="D10561" s="347">
        <v>0</v>
      </c>
      <c r="E10561" s="503">
        <v>0</v>
      </c>
      <c r="F10561" s="499"/>
      <c r="G10561" s="347">
        <v>0</v>
      </c>
    </row>
    <row r="10562" spans="1:7" hidden="1" x14ac:dyDescent="0.25">
      <c r="A10562" s="345" t="s">
        <v>4824</v>
      </c>
      <c r="B10562" s="345" t="s">
        <v>318</v>
      </c>
      <c r="C10562" s="346" t="s">
        <v>425</v>
      </c>
      <c r="D10562" s="347">
        <v>0</v>
      </c>
      <c r="E10562" s="503">
        <v>0</v>
      </c>
      <c r="F10562" s="499"/>
      <c r="G10562" s="347">
        <v>0</v>
      </c>
    </row>
    <row r="10563" spans="1:7" hidden="1" x14ac:dyDescent="0.25">
      <c r="A10563" s="345" t="s">
        <v>4825</v>
      </c>
      <c r="B10563" s="345" t="s">
        <v>427</v>
      </c>
      <c r="C10563" s="346" t="s">
        <v>428</v>
      </c>
      <c r="D10563" s="347">
        <v>0</v>
      </c>
      <c r="E10563" s="503">
        <v>3011.48</v>
      </c>
      <c r="F10563" s="499"/>
      <c r="G10563" s="347">
        <v>0</v>
      </c>
    </row>
    <row r="10564" spans="1:7" hidden="1" x14ac:dyDescent="0.25">
      <c r="A10564" s="342" t="s">
        <v>324</v>
      </c>
      <c r="B10564" s="342" t="s">
        <v>429</v>
      </c>
      <c r="C10564" s="343" t="s">
        <v>110</v>
      </c>
      <c r="D10564" s="344">
        <v>58116</v>
      </c>
      <c r="E10564" s="502">
        <v>89051.09</v>
      </c>
      <c r="F10564" s="499"/>
      <c r="G10564" s="344">
        <v>153.22990226443665</v>
      </c>
    </row>
    <row r="10565" spans="1:7" hidden="1" x14ac:dyDescent="0.25">
      <c r="A10565" s="345" t="s">
        <v>4826</v>
      </c>
      <c r="B10565" s="345" t="s">
        <v>431</v>
      </c>
      <c r="C10565" s="346" t="s">
        <v>160</v>
      </c>
      <c r="D10565" s="347">
        <v>0</v>
      </c>
      <c r="E10565" s="503">
        <v>0</v>
      </c>
      <c r="F10565" s="499"/>
      <c r="G10565" s="347">
        <v>0</v>
      </c>
    </row>
    <row r="10566" spans="1:7" hidden="1" x14ac:dyDescent="0.25">
      <c r="A10566" s="345" t="s">
        <v>4827</v>
      </c>
      <c r="B10566" s="345" t="s">
        <v>463</v>
      </c>
      <c r="C10566" s="346" t="s">
        <v>94</v>
      </c>
      <c r="D10566" s="347">
        <v>0</v>
      </c>
      <c r="E10566" s="503">
        <v>0</v>
      </c>
      <c r="F10566" s="499"/>
      <c r="G10566" s="347">
        <v>0</v>
      </c>
    </row>
    <row r="10567" spans="1:7" hidden="1" x14ac:dyDescent="0.25">
      <c r="A10567" s="345" t="s">
        <v>4828</v>
      </c>
      <c r="B10567" s="345" t="s">
        <v>433</v>
      </c>
      <c r="C10567" s="346" t="s">
        <v>95</v>
      </c>
      <c r="D10567" s="347">
        <v>0</v>
      </c>
      <c r="E10567" s="503">
        <v>2245</v>
      </c>
      <c r="F10567" s="499"/>
      <c r="G10567" s="347">
        <v>0</v>
      </c>
    </row>
    <row r="10568" spans="1:7" hidden="1" x14ac:dyDescent="0.25">
      <c r="A10568" s="345" t="s">
        <v>4829</v>
      </c>
      <c r="B10568" s="345" t="s">
        <v>466</v>
      </c>
      <c r="C10568" s="346" t="s">
        <v>96</v>
      </c>
      <c r="D10568" s="347">
        <v>250</v>
      </c>
      <c r="E10568" s="503">
        <v>770.26</v>
      </c>
      <c r="F10568" s="499"/>
      <c r="G10568" s="347">
        <v>308.10399999999998</v>
      </c>
    </row>
    <row r="10569" spans="1:7" hidden="1" x14ac:dyDescent="0.25">
      <c r="A10569" s="345" t="s">
        <v>4830</v>
      </c>
      <c r="B10569" s="345" t="s">
        <v>312</v>
      </c>
      <c r="C10569" s="346" t="s">
        <v>97</v>
      </c>
      <c r="D10569" s="347">
        <v>0</v>
      </c>
      <c r="E10569" s="503">
        <v>0</v>
      </c>
      <c r="F10569" s="499"/>
      <c r="G10569" s="347">
        <v>0</v>
      </c>
    </row>
    <row r="10570" spans="1:7" hidden="1" x14ac:dyDescent="0.25">
      <c r="A10570" s="345" t="s">
        <v>4831</v>
      </c>
      <c r="B10570" s="345" t="s">
        <v>436</v>
      </c>
      <c r="C10570" s="346" t="s">
        <v>98</v>
      </c>
      <c r="D10570" s="347">
        <v>57866</v>
      </c>
      <c r="E10570" s="503">
        <v>86035.83</v>
      </c>
      <c r="F10570" s="499"/>
      <c r="G10570" s="347">
        <v>148.68114263989216</v>
      </c>
    </row>
    <row r="10571" spans="1:7" hidden="1" x14ac:dyDescent="0.25">
      <c r="A10571" s="345" t="s">
        <v>4832</v>
      </c>
      <c r="B10571" s="345" t="s">
        <v>302</v>
      </c>
      <c r="C10571" s="346" t="s">
        <v>99</v>
      </c>
      <c r="D10571" s="347">
        <v>0</v>
      </c>
      <c r="E10571" s="503">
        <v>0</v>
      </c>
      <c r="F10571" s="499"/>
      <c r="G10571" s="347">
        <v>0</v>
      </c>
    </row>
    <row r="10572" spans="1:7" hidden="1" x14ac:dyDescent="0.25">
      <c r="A10572" s="345" t="s">
        <v>4833</v>
      </c>
      <c r="B10572" s="345" t="s">
        <v>439</v>
      </c>
      <c r="C10572" s="346" t="s">
        <v>100</v>
      </c>
      <c r="D10572" s="347">
        <v>0</v>
      </c>
      <c r="E10572" s="503">
        <v>0</v>
      </c>
      <c r="F10572" s="499"/>
      <c r="G10572" s="347">
        <v>0</v>
      </c>
    </row>
    <row r="10573" spans="1:7" hidden="1" x14ac:dyDescent="0.25">
      <c r="A10573" s="342" t="s">
        <v>324</v>
      </c>
      <c r="B10573" s="342" t="s">
        <v>401</v>
      </c>
      <c r="C10573" s="343" t="s">
        <v>104</v>
      </c>
      <c r="D10573" s="344">
        <v>10000</v>
      </c>
      <c r="E10573" s="502">
        <v>10658.9</v>
      </c>
      <c r="F10573" s="499"/>
      <c r="G10573" s="344">
        <v>106.589</v>
      </c>
    </row>
    <row r="10574" spans="1:7" hidden="1" x14ac:dyDescent="0.25">
      <c r="A10574" s="345" t="s">
        <v>4834</v>
      </c>
      <c r="B10574" s="345" t="s">
        <v>310</v>
      </c>
      <c r="C10574" s="346" t="s">
        <v>163</v>
      </c>
      <c r="D10574" s="347">
        <v>10000</v>
      </c>
      <c r="E10574" s="503">
        <v>10658.9</v>
      </c>
      <c r="F10574" s="499"/>
      <c r="G10574" s="347">
        <v>106.589</v>
      </c>
    </row>
    <row r="10575" spans="1:7" hidden="1" x14ac:dyDescent="0.25">
      <c r="A10575" s="345" t="s">
        <v>4835</v>
      </c>
      <c r="B10575" s="345" t="s">
        <v>294</v>
      </c>
      <c r="C10575" s="346" t="s">
        <v>101</v>
      </c>
      <c r="D10575" s="347">
        <v>0</v>
      </c>
      <c r="E10575" s="503">
        <v>0</v>
      </c>
      <c r="F10575" s="499"/>
      <c r="G10575" s="347">
        <v>0</v>
      </c>
    </row>
    <row r="10576" spans="1:7" hidden="1" x14ac:dyDescent="0.25">
      <c r="A10576" s="345" t="s">
        <v>4836</v>
      </c>
      <c r="B10576" s="345" t="s">
        <v>442</v>
      </c>
      <c r="C10576" s="346" t="s">
        <v>443</v>
      </c>
      <c r="D10576" s="347">
        <v>0</v>
      </c>
      <c r="E10576" s="503">
        <v>0</v>
      </c>
      <c r="F10576" s="499"/>
      <c r="G10576" s="347">
        <v>0</v>
      </c>
    </row>
    <row r="10577" spans="1:7" hidden="1" x14ac:dyDescent="0.25">
      <c r="A10577" s="345" t="s">
        <v>4837</v>
      </c>
      <c r="B10577" s="345" t="s">
        <v>296</v>
      </c>
      <c r="C10577" s="346" t="s">
        <v>104</v>
      </c>
      <c r="D10577" s="347">
        <v>0</v>
      </c>
      <c r="E10577" s="503">
        <v>0</v>
      </c>
      <c r="F10577" s="499"/>
      <c r="G10577" s="347">
        <v>0</v>
      </c>
    </row>
    <row r="10578" spans="1:7" hidden="1" x14ac:dyDescent="0.25">
      <c r="A10578" s="342" t="s">
        <v>324</v>
      </c>
      <c r="B10578" s="342" t="s">
        <v>447</v>
      </c>
      <c r="C10578" s="343" t="s">
        <v>164</v>
      </c>
      <c r="D10578" s="344">
        <v>944</v>
      </c>
      <c r="E10578" s="502">
        <v>1431.4</v>
      </c>
      <c r="F10578" s="499"/>
      <c r="G10578" s="344">
        <v>151.63135593220338</v>
      </c>
    </row>
    <row r="10579" spans="1:7" hidden="1" x14ac:dyDescent="0.25">
      <c r="A10579" s="342" t="s">
        <v>324</v>
      </c>
      <c r="B10579" s="342" t="s">
        <v>448</v>
      </c>
      <c r="C10579" s="343" t="s">
        <v>190</v>
      </c>
      <c r="D10579" s="344">
        <v>944</v>
      </c>
      <c r="E10579" s="502">
        <v>1431.4</v>
      </c>
      <c r="F10579" s="499"/>
      <c r="G10579" s="344">
        <v>151.63135593220338</v>
      </c>
    </row>
    <row r="10580" spans="1:7" hidden="1" x14ac:dyDescent="0.25">
      <c r="A10580" s="345" t="s">
        <v>4838</v>
      </c>
      <c r="B10580" s="345" t="s">
        <v>293</v>
      </c>
      <c r="C10580" s="346" t="s">
        <v>450</v>
      </c>
      <c r="D10580" s="347">
        <v>944</v>
      </c>
      <c r="E10580" s="503">
        <v>1431.4</v>
      </c>
      <c r="F10580" s="499"/>
      <c r="G10580" s="347">
        <v>151.63135593220338</v>
      </c>
    </row>
    <row r="10581" spans="1:7" hidden="1" x14ac:dyDescent="0.25">
      <c r="A10581" s="336" t="s">
        <v>352</v>
      </c>
      <c r="B10581" s="336" t="s">
        <v>1396</v>
      </c>
      <c r="C10581" s="337" t="s">
        <v>1397</v>
      </c>
      <c r="D10581" s="338">
        <v>15500</v>
      </c>
      <c r="E10581" s="498">
        <v>897.43</v>
      </c>
      <c r="F10581" s="499"/>
      <c r="G10581" s="338">
        <v>5.7898709677419351</v>
      </c>
    </row>
    <row r="10582" spans="1:7" hidden="1" x14ac:dyDescent="0.25">
      <c r="A10582" s="339" t="s">
        <v>324</v>
      </c>
      <c r="B10582" s="339" t="s">
        <v>354</v>
      </c>
      <c r="C10582" s="340" t="s">
        <v>24</v>
      </c>
      <c r="D10582" s="341">
        <v>15500</v>
      </c>
      <c r="E10582" s="506">
        <v>897.43</v>
      </c>
      <c r="F10582" s="499"/>
      <c r="G10582" s="341">
        <v>5.7898709677419351</v>
      </c>
    </row>
    <row r="10583" spans="1:7" hidden="1" x14ac:dyDescent="0.25">
      <c r="A10583" s="342" t="s">
        <v>324</v>
      </c>
      <c r="B10583" s="342" t="s">
        <v>366</v>
      </c>
      <c r="C10583" s="343" t="s">
        <v>38</v>
      </c>
      <c r="D10583" s="344">
        <v>15300</v>
      </c>
      <c r="E10583" s="502">
        <v>897.43</v>
      </c>
      <c r="F10583" s="499"/>
      <c r="G10583" s="344">
        <v>5.8655555555555559</v>
      </c>
    </row>
    <row r="10584" spans="1:7" hidden="1" x14ac:dyDescent="0.25">
      <c r="A10584" s="342" t="s">
        <v>324</v>
      </c>
      <c r="B10584" s="342" t="s">
        <v>367</v>
      </c>
      <c r="C10584" s="343" t="s">
        <v>138</v>
      </c>
      <c r="D10584" s="344">
        <v>4600</v>
      </c>
      <c r="E10584" s="502">
        <v>817.45</v>
      </c>
      <c r="F10584" s="499"/>
      <c r="G10584" s="344">
        <v>17.770652173913042</v>
      </c>
    </row>
    <row r="10585" spans="1:7" hidden="1" x14ac:dyDescent="0.25">
      <c r="A10585" s="345" t="s">
        <v>4839</v>
      </c>
      <c r="B10585" s="345" t="s">
        <v>300</v>
      </c>
      <c r="C10585" s="346" t="s">
        <v>87</v>
      </c>
      <c r="D10585" s="347">
        <v>3600</v>
      </c>
      <c r="E10585" s="503">
        <v>251.2</v>
      </c>
      <c r="F10585" s="499"/>
      <c r="G10585" s="347">
        <v>6.9777777777777779</v>
      </c>
    </row>
    <row r="10586" spans="1:7" hidden="1" x14ac:dyDescent="0.25">
      <c r="A10586" s="345" t="s">
        <v>4840</v>
      </c>
      <c r="B10586" s="345" t="s">
        <v>415</v>
      </c>
      <c r="C10586" s="346" t="s">
        <v>88</v>
      </c>
      <c r="D10586" s="347">
        <v>1000</v>
      </c>
      <c r="E10586" s="503">
        <v>566.25</v>
      </c>
      <c r="F10586" s="499"/>
      <c r="G10586" s="347">
        <v>56.625</v>
      </c>
    </row>
    <row r="10587" spans="1:7" hidden="1" x14ac:dyDescent="0.25">
      <c r="A10587" s="342" t="s">
        <v>324</v>
      </c>
      <c r="B10587" s="342" t="s">
        <v>419</v>
      </c>
      <c r="C10587" s="343" t="s">
        <v>108</v>
      </c>
      <c r="D10587" s="344">
        <v>7500</v>
      </c>
      <c r="E10587" s="502">
        <v>0</v>
      </c>
      <c r="F10587" s="499"/>
      <c r="G10587" s="344">
        <v>0</v>
      </c>
    </row>
    <row r="10588" spans="1:7" hidden="1" x14ac:dyDescent="0.25">
      <c r="A10588" s="345" t="s">
        <v>4841</v>
      </c>
      <c r="B10588" s="345" t="s">
        <v>316</v>
      </c>
      <c r="C10588" s="346" t="s">
        <v>421</v>
      </c>
      <c r="D10588" s="347">
        <v>1000</v>
      </c>
      <c r="E10588" s="503">
        <v>0</v>
      </c>
      <c r="F10588" s="499"/>
      <c r="G10588" s="347">
        <v>0</v>
      </c>
    </row>
    <row r="10589" spans="1:7" hidden="1" x14ac:dyDescent="0.25">
      <c r="A10589" s="345" t="s">
        <v>4842</v>
      </c>
      <c r="B10589" s="345" t="s">
        <v>423</v>
      </c>
      <c r="C10589" s="346" t="s">
        <v>90</v>
      </c>
      <c r="D10589" s="347">
        <v>6000</v>
      </c>
      <c r="E10589" s="503">
        <v>0</v>
      </c>
      <c r="F10589" s="499"/>
      <c r="G10589" s="347">
        <v>0</v>
      </c>
    </row>
    <row r="10590" spans="1:7" hidden="1" x14ac:dyDescent="0.25">
      <c r="A10590" s="345" t="s">
        <v>4843</v>
      </c>
      <c r="B10590" s="345" t="s">
        <v>427</v>
      </c>
      <c r="C10590" s="346" t="s">
        <v>428</v>
      </c>
      <c r="D10590" s="347">
        <v>500</v>
      </c>
      <c r="E10590" s="503">
        <v>0</v>
      </c>
      <c r="F10590" s="499"/>
      <c r="G10590" s="347">
        <v>0</v>
      </c>
    </row>
    <row r="10591" spans="1:7" hidden="1" x14ac:dyDescent="0.25">
      <c r="A10591" s="342" t="s">
        <v>324</v>
      </c>
      <c r="B10591" s="342" t="s">
        <v>429</v>
      </c>
      <c r="C10591" s="343" t="s">
        <v>110</v>
      </c>
      <c r="D10591" s="344">
        <v>1200</v>
      </c>
      <c r="E10591" s="502">
        <v>0</v>
      </c>
      <c r="F10591" s="499"/>
      <c r="G10591" s="344">
        <v>0</v>
      </c>
    </row>
    <row r="10592" spans="1:7" hidden="1" x14ac:dyDescent="0.25">
      <c r="A10592" s="345" t="s">
        <v>4844</v>
      </c>
      <c r="B10592" s="345" t="s">
        <v>431</v>
      </c>
      <c r="C10592" s="346" t="s">
        <v>160</v>
      </c>
      <c r="D10592" s="347">
        <v>200</v>
      </c>
      <c r="E10592" s="503">
        <v>0</v>
      </c>
      <c r="F10592" s="499"/>
      <c r="G10592" s="347">
        <v>0</v>
      </c>
    </row>
    <row r="10593" spans="1:7" hidden="1" x14ac:dyDescent="0.25">
      <c r="A10593" s="345" t="s">
        <v>4845</v>
      </c>
      <c r="B10593" s="345" t="s">
        <v>433</v>
      </c>
      <c r="C10593" s="346" t="s">
        <v>975</v>
      </c>
      <c r="D10593" s="347">
        <v>500</v>
      </c>
      <c r="E10593" s="503">
        <v>0</v>
      </c>
      <c r="F10593" s="499"/>
      <c r="G10593" s="347">
        <v>0</v>
      </c>
    </row>
    <row r="10594" spans="1:7" hidden="1" x14ac:dyDescent="0.25">
      <c r="A10594" s="345" t="s">
        <v>4846</v>
      </c>
      <c r="B10594" s="345" t="s">
        <v>439</v>
      </c>
      <c r="C10594" s="346" t="s">
        <v>100</v>
      </c>
      <c r="D10594" s="347">
        <v>500</v>
      </c>
      <c r="E10594" s="503">
        <v>0</v>
      </c>
      <c r="F10594" s="499"/>
      <c r="G10594" s="347">
        <v>0</v>
      </c>
    </row>
    <row r="10595" spans="1:7" hidden="1" x14ac:dyDescent="0.25">
      <c r="A10595" s="342" t="s">
        <v>324</v>
      </c>
      <c r="B10595" s="342" t="s">
        <v>401</v>
      </c>
      <c r="C10595" s="343" t="s">
        <v>104</v>
      </c>
      <c r="D10595" s="344">
        <v>2000</v>
      </c>
      <c r="E10595" s="502">
        <v>79.98</v>
      </c>
      <c r="F10595" s="499"/>
      <c r="G10595" s="344">
        <v>3.9990000000000001</v>
      </c>
    </row>
    <row r="10596" spans="1:7" hidden="1" x14ac:dyDescent="0.25">
      <c r="A10596" s="345" t="s">
        <v>4847</v>
      </c>
      <c r="B10596" s="345" t="s">
        <v>310</v>
      </c>
      <c r="C10596" s="346" t="s">
        <v>163</v>
      </c>
      <c r="D10596" s="347">
        <v>1000</v>
      </c>
      <c r="E10596" s="503">
        <v>0</v>
      </c>
      <c r="F10596" s="499"/>
      <c r="G10596" s="347">
        <v>0</v>
      </c>
    </row>
    <row r="10597" spans="1:7" hidden="1" x14ac:dyDescent="0.25">
      <c r="A10597" s="345" t="s">
        <v>4848</v>
      </c>
      <c r="B10597" s="345" t="s">
        <v>294</v>
      </c>
      <c r="C10597" s="346" t="s">
        <v>101</v>
      </c>
      <c r="D10597" s="347">
        <v>0</v>
      </c>
      <c r="E10597" s="503">
        <v>49.98</v>
      </c>
      <c r="F10597" s="499"/>
      <c r="G10597" s="347">
        <v>0</v>
      </c>
    </row>
    <row r="10598" spans="1:7" hidden="1" x14ac:dyDescent="0.25">
      <c r="A10598" s="345" t="s">
        <v>4849</v>
      </c>
      <c r="B10598" s="345" t="s">
        <v>314</v>
      </c>
      <c r="C10598" s="346" t="s">
        <v>445</v>
      </c>
      <c r="D10598" s="347">
        <v>0</v>
      </c>
      <c r="E10598" s="503">
        <v>30</v>
      </c>
      <c r="F10598" s="499"/>
      <c r="G10598" s="347">
        <v>0</v>
      </c>
    </row>
    <row r="10599" spans="1:7" hidden="1" x14ac:dyDescent="0.25">
      <c r="A10599" s="345" t="s">
        <v>4850</v>
      </c>
      <c r="B10599" s="345" t="s">
        <v>296</v>
      </c>
      <c r="C10599" s="346" t="s">
        <v>104</v>
      </c>
      <c r="D10599" s="347">
        <v>1000</v>
      </c>
      <c r="E10599" s="503">
        <v>0</v>
      </c>
      <c r="F10599" s="499"/>
      <c r="G10599" s="347">
        <v>0</v>
      </c>
    </row>
    <row r="10600" spans="1:7" hidden="1" x14ac:dyDescent="0.25">
      <c r="A10600" s="342" t="s">
        <v>324</v>
      </c>
      <c r="B10600" s="342" t="s">
        <v>447</v>
      </c>
      <c r="C10600" s="343" t="s">
        <v>164</v>
      </c>
      <c r="D10600" s="344">
        <v>200</v>
      </c>
      <c r="E10600" s="502">
        <v>0</v>
      </c>
      <c r="F10600" s="499"/>
      <c r="G10600" s="344">
        <v>0</v>
      </c>
    </row>
    <row r="10601" spans="1:7" hidden="1" x14ac:dyDescent="0.25">
      <c r="A10601" s="342" t="s">
        <v>324</v>
      </c>
      <c r="B10601" s="342" t="s">
        <v>448</v>
      </c>
      <c r="C10601" s="343" t="s">
        <v>190</v>
      </c>
      <c r="D10601" s="344">
        <v>200</v>
      </c>
      <c r="E10601" s="502">
        <v>0</v>
      </c>
      <c r="F10601" s="499"/>
      <c r="G10601" s="344">
        <v>0</v>
      </c>
    </row>
    <row r="10602" spans="1:7" hidden="1" x14ac:dyDescent="0.25">
      <c r="A10602" s="345" t="s">
        <v>4851</v>
      </c>
      <c r="B10602" s="345" t="s">
        <v>293</v>
      </c>
      <c r="C10602" s="346" t="s">
        <v>450</v>
      </c>
      <c r="D10602" s="347">
        <v>200</v>
      </c>
      <c r="E10602" s="503">
        <v>0</v>
      </c>
      <c r="F10602" s="499"/>
      <c r="G10602" s="347">
        <v>0</v>
      </c>
    </row>
    <row r="10603" spans="1:7" hidden="1" x14ac:dyDescent="0.25">
      <c r="A10603" s="336" t="s">
        <v>352</v>
      </c>
      <c r="B10603" s="336" t="s">
        <v>1419</v>
      </c>
      <c r="C10603" s="337" t="s">
        <v>1420</v>
      </c>
      <c r="D10603" s="338">
        <v>58750</v>
      </c>
      <c r="E10603" s="498">
        <v>153898.46</v>
      </c>
      <c r="F10603" s="499"/>
      <c r="G10603" s="338">
        <v>261.95482553191488</v>
      </c>
    </row>
    <row r="10604" spans="1:7" hidden="1" x14ac:dyDescent="0.25">
      <c r="A10604" s="339" t="s">
        <v>324</v>
      </c>
      <c r="B10604" s="339" t="s">
        <v>354</v>
      </c>
      <c r="C10604" s="340" t="s">
        <v>24</v>
      </c>
      <c r="D10604" s="341">
        <v>58750</v>
      </c>
      <c r="E10604" s="506">
        <v>153898.46</v>
      </c>
      <c r="F10604" s="499"/>
      <c r="G10604" s="341">
        <v>261.95482553191488</v>
      </c>
    </row>
    <row r="10605" spans="1:7" hidden="1" x14ac:dyDescent="0.25">
      <c r="A10605" s="342" t="s">
        <v>324</v>
      </c>
      <c r="B10605" s="342" t="s">
        <v>366</v>
      </c>
      <c r="C10605" s="343" t="s">
        <v>38</v>
      </c>
      <c r="D10605" s="344">
        <v>58750</v>
      </c>
      <c r="E10605" s="502">
        <v>153898.46</v>
      </c>
      <c r="F10605" s="499"/>
      <c r="G10605" s="344">
        <v>261.95482553191488</v>
      </c>
    </row>
    <row r="10606" spans="1:7" hidden="1" x14ac:dyDescent="0.25">
      <c r="A10606" s="342" t="s">
        <v>324</v>
      </c>
      <c r="B10606" s="342" t="s">
        <v>367</v>
      </c>
      <c r="C10606" s="343" t="s">
        <v>138</v>
      </c>
      <c r="D10606" s="344">
        <v>500</v>
      </c>
      <c r="E10606" s="502">
        <v>600</v>
      </c>
      <c r="F10606" s="499"/>
      <c r="G10606" s="344">
        <v>120</v>
      </c>
    </row>
    <row r="10607" spans="1:7" hidden="1" x14ac:dyDescent="0.25">
      <c r="A10607" s="345" t="s">
        <v>4852</v>
      </c>
      <c r="B10607" s="345" t="s">
        <v>300</v>
      </c>
      <c r="C10607" s="346" t="s">
        <v>87</v>
      </c>
      <c r="D10607" s="347">
        <v>500</v>
      </c>
      <c r="E10607" s="503">
        <v>600</v>
      </c>
      <c r="F10607" s="499"/>
      <c r="G10607" s="347">
        <v>120</v>
      </c>
    </row>
    <row r="10608" spans="1:7" hidden="1" x14ac:dyDescent="0.25">
      <c r="A10608" s="342" t="s">
        <v>324</v>
      </c>
      <c r="B10608" s="342" t="s">
        <v>419</v>
      </c>
      <c r="C10608" s="343" t="s">
        <v>108</v>
      </c>
      <c r="D10608" s="344">
        <v>28500</v>
      </c>
      <c r="E10608" s="502">
        <v>125103.84</v>
      </c>
      <c r="F10608" s="499"/>
      <c r="G10608" s="344">
        <v>438.96084210526317</v>
      </c>
    </row>
    <row r="10609" spans="1:7" hidden="1" x14ac:dyDescent="0.25">
      <c r="A10609" s="345" t="s">
        <v>4853</v>
      </c>
      <c r="B10609" s="345" t="s">
        <v>316</v>
      </c>
      <c r="C10609" s="346" t="s">
        <v>421</v>
      </c>
      <c r="D10609" s="347">
        <v>18000</v>
      </c>
      <c r="E10609" s="503">
        <v>1200.27</v>
      </c>
      <c r="F10609" s="499"/>
      <c r="G10609" s="347">
        <v>6.668166666666667</v>
      </c>
    </row>
    <row r="10610" spans="1:7" hidden="1" x14ac:dyDescent="0.25">
      <c r="A10610" s="345" t="s">
        <v>4854</v>
      </c>
      <c r="B10610" s="345" t="s">
        <v>423</v>
      </c>
      <c r="C10610" s="346" t="s">
        <v>90</v>
      </c>
      <c r="D10610" s="347">
        <v>3500</v>
      </c>
      <c r="E10610" s="503">
        <v>101207.86</v>
      </c>
      <c r="F10610" s="499"/>
      <c r="G10610" s="347">
        <v>2891.6531428571429</v>
      </c>
    </row>
    <row r="10611" spans="1:7" hidden="1" x14ac:dyDescent="0.25">
      <c r="A10611" s="345" t="s">
        <v>4855</v>
      </c>
      <c r="B10611" s="345" t="s">
        <v>303</v>
      </c>
      <c r="C10611" s="346" t="s">
        <v>975</v>
      </c>
      <c r="D10611" s="347">
        <v>2000</v>
      </c>
      <c r="E10611" s="503">
        <v>5824.11</v>
      </c>
      <c r="F10611" s="499"/>
      <c r="G10611" s="347">
        <v>291.20549999999997</v>
      </c>
    </row>
    <row r="10612" spans="1:7" hidden="1" x14ac:dyDescent="0.25">
      <c r="A10612" s="345" t="s">
        <v>4856</v>
      </c>
      <c r="B10612" s="345" t="s">
        <v>318</v>
      </c>
      <c r="C10612" s="346" t="s">
        <v>425</v>
      </c>
      <c r="D10612" s="347">
        <v>5000</v>
      </c>
      <c r="E10612" s="503">
        <v>16871.599999999999</v>
      </c>
      <c r="F10612" s="499"/>
      <c r="G10612" s="347">
        <v>337.43200000000002</v>
      </c>
    </row>
    <row r="10613" spans="1:7" hidden="1" x14ac:dyDescent="0.25">
      <c r="A10613" s="342" t="s">
        <v>324</v>
      </c>
      <c r="B10613" s="342" t="s">
        <v>429</v>
      </c>
      <c r="C10613" s="343" t="s">
        <v>110</v>
      </c>
      <c r="D10613" s="344">
        <v>12750</v>
      </c>
      <c r="E10613" s="502">
        <v>10591.56</v>
      </c>
      <c r="F10613" s="499"/>
      <c r="G10613" s="344">
        <v>83.071058823529413</v>
      </c>
    </row>
    <row r="10614" spans="1:7" hidden="1" x14ac:dyDescent="0.25">
      <c r="A10614" s="345" t="s">
        <v>4857</v>
      </c>
      <c r="B10614" s="345" t="s">
        <v>431</v>
      </c>
      <c r="C10614" s="346" t="s">
        <v>160</v>
      </c>
      <c r="D10614" s="347">
        <v>1000</v>
      </c>
      <c r="E10614" s="503">
        <v>750</v>
      </c>
      <c r="F10614" s="499"/>
      <c r="G10614" s="347">
        <v>75</v>
      </c>
    </row>
    <row r="10615" spans="1:7" hidden="1" x14ac:dyDescent="0.25">
      <c r="A10615" s="345" t="s">
        <v>4858</v>
      </c>
      <c r="B10615" s="345" t="s">
        <v>433</v>
      </c>
      <c r="C10615" s="346" t="s">
        <v>95</v>
      </c>
      <c r="D10615" s="347">
        <v>2000</v>
      </c>
      <c r="E10615" s="503">
        <v>9638.56</v>
      </c>
      <c r="F10615" s="499"/>
      <c r="G10615" s="347">
        <v>481.928</v>
      </c>
    </row>
    <row r="10616" spans="1:7" hidden="1" x14ac:dyDescent="0.25">
      <c r="A10616" s="345" t="s">
        <v>4859</v>
      </c>
      <c r="B10616" s="345" t="s">
        <v>312</v>
      </c>
      <c r="C10616" s="346" t="s">
        <v>97</v>
      </c>
      <c r="D10616" s="347">
        <v>8750</v>
      </c>
      <c r="E10616" s="503">
        <v>203</v>
      </c>
      <c r="F10616" s="499"/>
      <c r="G10616" s="347">
        <v>2.3199999999999998</v>
      </c>
    </row>
    <row r="10617" spans="1:7" hidden="1" x14ac:dyDescent="0.25">
      <c r="A10617" s="345" t="s">
        <v>4860</v>
      </c>
      <c r="B10617" s="345" t="s">
        <v>436</v>
      </c>
      <c r="C10617" s="346" t="s">
        <v>98</v>
      </c>
      <c r="D10617" s="347">
        <v>1000</v>
      </c>
      <c r="E10617" s="503">
        <v>0</v>
      </c>
      <c r="F10617" s="499"/>
      <c r="G10617" s="347">
        <v>0</v>
      </c>
    </row>
    <row r="10618" spans="1:7" hidden="1" x14ac:dyDescent="0.25">
      <c r="A10618" s="342" t="s">
        <v>324</v>
      </c>
      <c r="B10618" s="342" t="s">
        <v>401</v>
      </c>
      <c r="C10618" s="343" t="s">
        <v>104</v>
      </c>
      <c r="D10618" s="344">
        <v>17000</v>
      </c>
      <c r="E10618" s="502">
        <v>17603.060000000001</v>
      </c>
      <c r="F10618" s="499"/>
      <c r="G10618" s="344">
        <v>103.54741176470588</v>
      </c>
    </row>
    <row r="10619" spans="1:7" hidden="1" x14ac:dyDescent="0.25">
      <c r="A10619" s="345" t="s">
        <v>4861</v>
      </c>
      <c r="B10619" s="345" t="s">
        <v>310</v>
      </c>
      <c r="C10619" s="346" t="s">
        <v>163</v>
      </c>
      <c r="D10619" s="347">
        <v>11000</v>
      </c>
      <c r="E10619" s="503">
        <v>15975</v>
      </c>
      <c r="F10619" s="499"/>
      <c r="G10619" s="347">
        <v>145.22727272727272</v>
      </c>
    </row>
    <row r="10620" spans="1:7" hidden="1" x14ac:dyDescent="0.25">
      <c r="A10620" s="345" t="s">
        <v>4862</v>
      </c>
      <c r="B10620" s="345" t="s">
        <v>294</v>
      </c>
      <c r="C10620" s="346" t="s">
        <v>101</v>
      </c>
      <c r="D10620" s="347">
        <v>6000</v>
      </c>
      <c r="E10620" s="503">
        <v>1628.06</v>
      </c>
      <c r="F10620" s="499"/>
      <c r="G10620" s="347">
        <v>27.134333333333334</v>
      </c>
    </row>
    <row r="10621" spans="1:7" hidden="1" x14ac:dyDescent="0.25">
      <c r="A10621" s="336" t="s">
        <v>352</v>
      </c>
      <c r="B10621" s="336" t="s">
        <v>1446</v>
      </c>
      <c r="C10621" s="337" t="s">
        <v>1447</v>
      </c>
      <c r="D10621" s="338">
        <v>76850</v>
      </c>
      <c r="E10621" s="498">
        <v>44130.87</v>
      </c>
      <c r="F10621" s="499"/>
      <c r="G10621" s="338">
        <v>57.424684450227716</v>
      </c>
    </row>
    <row r="10622" spans="1:7" hidden="1" x14ac:dyDescent="0.25">
      <c r="A10622" s="339" t="s">
        <v>324</v>
      </c>
      <c r="B10622" s="339" t="s">
        <v>354</v>
      </c>
      <c r="C10622" s="340" t="s">
        <v>24</v>
      </c>
      <c r="D10622" s="341">
        <v>76850</v>
      </c>
      <c r="E10622" s="506">
        <v>44130.87</v>
      </c>
      <c r="F10622" s="499"/>
      <c r="G10622" s="341">
        <v>57.424684450227716</v>
      </c>
    </row>
    <row r="10623" spans="1:7" hidden="1" x14ac:dyDescent="0.25">
      <c r="A10623" s="342" t="s">
        <v>324</v>
      </c>
      <c r="B10623" s="342" t="s">
        <v>366</v>
      </c>
      <c r="C10623" s="343" t="s">
        <v>38</v>
      </c>
      <c r="D10623" s="344">
        <v>76850</v>
      </c>
      <c r="E10623" s="502">
        <v>44130.87</v>
      </c>
      <c r="F10623" s="499"/>
      <c r="G10623" s="344">
        <v>57.424684450227716</v>
      </c>
    </row>
    <row r="10624" spans="1:7" hidden="1" x14ac:dyDescent="0.25">
      <c r="A10624" s="342" t="s">
        <v>324</v>
      </c>
      <c r="B10624" s="342" t="s">
        <v>419</v>
      </c>
      <c r="C10624" s="343" t="s">
        <v>108</v>
      </c>
      <c r="D10624" s="344">
        <v>30650</v>
      </c>
      <c r="E10624" s="502">
        <v>10866.79</v>
      </c>
      <c r="F10624" s="499"/>
      <c r="G10624" s="344">
        <v>35.454453507340943</v>
      </c>
    </row>
    <row r="10625" spans="1:7" hidden="1" x14ac:dyDescent="0.25">
      <c r="A10625" s="345" t="s">
        <v>4863</v>
      </c>
      <c r="B10625" s="345" t="s">
        <v>316</v>
      </c>
      <c r="C10625" s="346" t="s">
        <v>421</v>
      </c>
      <c r="D10625" s="347">
        <v>3650</v>
      </c>
      <c r="E10625" s="503">
        <v>9905.7900000000009</v>
      </c>
      <c r="F10625" s="499"/>
      <c r="G10625" s="347">
        <v>271.39150684931508</v>
      </c>
    </row>
    <row r="10626" spans="1:7" hidden="1" x14ac:dyDescent="0.25">
      <c r="A10626" s="345" t="s">
        <v>4864</v>
      </c>
      <c r="B10626" s="345" t="s">
        <v>303</v>
      </c>
      <c r="C10626" s="346" t="s">
        <v>975</v>
      </c>
      <c r="D10626" s="347">
        <v>27000</v>
      </c>
      <c r="E10626" s="503">
        <v>961</v>
      </c>
      <c r="F10626" s="499"/>
      <c r="G10626" s="347">
        <v>3.5592592592592593</v>
      </c>
    </row>
    <row r="10627" spans="1:7" hidden="1" x14ac:dyDescent="0.25">
      <c r="A10627" s="342" t="s">
        <v>324</v>
      </c>
      <c r="B10627" s="342" t="s">
        <v>429</v>
      </c>
      <c r="C10627" s="343" t="s">
        <v>110</v>
      </c>
      <c r="D10627" s="344">
        <v>36200</v>
      </c>
      <c r="E10627" s="502">
        <v>28643.08</v>
      </c>
      <c r="F10627" s="499"/>
      <c r="G10627" s="344">
        <v>79.124530386740332</v>
      </c>
    </row>
    <row r="10628" spans="1:7" hidden="1" x14ac:dyDescent="0.25">
      <c r="A10628" s="345" t="s">
        <v>4865</v>
      </c>
      <c r="B10628" s="345" t="s">
        <v>304</v>
      </c>
      <c r="C10628" s="346" t="s">
        <v>1083</v>
      </c>
      <c r="D10628" s="347">
        <v>5000</v>
      </c>
      <c r="E10628" s="503">
        <v>21797.71</v>
      </c>
      <c r="F10628" s="499"/>
      <c r="G10628" s="347">
        <v>435.95420000000001</v>
      </c>
    </row>
    <row r="10629" spans="1:7" hidden="1" x14ac:dyDescent="0.25">
      <c r="A10629" s="345" t="s">
        <v>4866</v>
      </c>
      <c r="B10629" s="345" t="s">
        <v>433</v>
      </c>
      <c r="C10629" s="346" t="s">
        <v>95</v>
      </c>
      <c r="D10629" s="347">
        <v>31200</v>
      </c>
      <c r="E10629" s="503">
        <v>6845.37</v>
      </c>
      <c r="F10629" s="499"/>
      <c r="G10629" s="347">
        <v>21.940288461538461</v>
      </c>
    </row>
    <row r="10630" spans="1:7" hidden="1" x14ac:dyDescent="0.25">
      <c r="A10630" s="342" t="s">
        <v>324</v>
      </c>
      <c r="B10630" s="342" t="s">
        <v>401</v>
      </c>
      <c r="C10630" s="343" t="s">
        <v>104</v>
      </c>
      <c r="D10630" s="344">
        <v>10000</v>
      </c>
      <c r="E10630" s="502">
        <v>4621</v>
      </c>
      <c r="F10630" s="499"/>
      <c r="G10630" s="344">
        <v>46.21</v>
      </c>
    </row>
    <row r="10631" spans="1:7" hidden="1" x14ac:dyDescent="0.25">
      <c r="A10631" s="345" t="s">
        <v>4867</v>
      </c>
      <c r="B10631" s="345" t="s">
        <v>294</v>
      </c>
      <c r="C10631" s="346" t="s">
        <v>101</v>
      </c>
      <c r="D10631" s="347">
        <v>5000</v>
      </c>
      <c r="E10631" s="503">
        <v>4621</v>
      </c>
      <c r="F10631" s="499"/>
      <c r="G10631" s="347">
        <v>92.42</v>
      </c>
    </row>
    <row r="10632" spans="1:7" hidden="1" x14ac:dyDescent="0.25">
      <c r="A10632" s="345" t="s">
        <v>4868</v>
      </c>
      <c r="B10632" s="345" t="s">
        <v>296</v>
      </c>
      <c r="C10632" s="346" t="s">
        <v>104</v>
      </c>
      <c r="D10632" s="347">
        <v>5000</v>
      </c>
      <c r="E10632" s="503">
        <v>0</v>
      </c>
      <c r="F10632" s="499"/>
      <c r="G10632" s="347">
        <v>0</v>
      </c>
    </row>
    <row r="10633" spans="1:7" hidden="1" x14ac:dyDescent="0.25">
      <c r="A10633" s="336" t="s">
        <v>352</v>
      </c>
      <c r="B10633" s="336" t="s">
        <v>1466</v>
      </c>
      <c r="C10633" s="337" t="s">
        <v>1467</v>
      </c>
      <c r="D10633" s="338">
        <v>57600</v>
      </c>
      <c r="E10633" s="498">
        <v>77491</v>
      </c>
      <c r="F10633" s="499"/>
      <c r="G10633" s="338">
        <v>134.53298611111111</v>
      </c>
    </row>
    <row r="10634" spans="1:7" hidden="1" x14ac:dyDescent="0.25">
      <c r="A10634" s="339" t="s">
        <v>324</v>
      </c>
      <c r="B10634" s="339" t="s">
        <v>354</v>
      </c>
      <c r="C10634" s="340" t="s">
        <v>24</v>
      </c>
      <c r="D10634" s="341">
        <v>47600</v>
      </c>
      <c r="E10634" s="506">
        <v>49892</v>
      </c>
      <c r="F10634" s="499"/>
      <c r="G10634" s="341">
        <v>104.81512605042016</v>
      </c>
    </row>
    <row r="10635" spans="1:7" hidden="1" x14ac:dyDescent="0.25">
      <c r="A10635" s="342" t="s">
        <v>324</v>
      </c>
      <c r="B10635" s="342" t="s">
        <v>366</v>
      </c>
      <c r="C10635" s="343" t="s">
        <v>38</v>
      </c>
      <c r="D10635" s="344">
        <v>47600</v>
      </c>
      <c r="E10635" s="502">
        <v>49892</v>
      </c>
      <c r="F10635" s="499"/>
      <c r="G10635" s="344">
        <v>104.81512605042016</v>
      </c>
    </row>
    <row r="10636" spans="1:7" hidden="1" x14ac:dyDescent="0.25">
      <c r="A10636" s="342" t="s">
        <v>324</v>
      </c>
      <c r="B10636" s="342" t="s">
        <v>367</v>
      </c>
      <c r="C10636" s="343" t="s">
        <v>138</v>
      </c>
      <c r="D10636" s="344">
        <v>3000</v>
      </c>
      <c r="E10636" s="502">
        <v>12775</v>
      </c>
      <c r="F10636" s="499"/>
      <c r="G10636" s="344">
        <v>425.83333333333331</v>
      </c>
    </row>
    <row r="10637" spans="1:7" hidden="1" x14ac:dyDescent="0.25">
      <c r="A10637" s="345" t="s">
        <v>4869</v>
      </c>
      <c r="B10637" s="345" t="s">
        <v>300</v>
      </c>
      <c r="C10637" s="346" t="s">
        <v>87</v>
      </c>
      <c r="D10637" s="347">
        <v>2000</v>
      </c>
      <c r="E10637" s="503">
        <v>12775</v>
      </c>
      <c r="F10637" s="499"/>
      <c r="G10637" s="347">
        <v>638.75</v>
      </c>
    </row>
    <row r="10638" spans="1:7" hidden="1" x14ac:dyDescent="0.25">
      <c r="A10638" s="345" t="s">
        <v>4870</v>
      </c>
      <c r="B10638" s="345" t="s">
        <v>415</v>
      </c>
      <c r="C10638" s="346" t="s">
        <v>88</v>
      </c>
      <c r="D10638" s="347">
        <v>1000</v>
      </c>
      <c r="E10638" s="503">
        <v>0</v>
      </c>
      <c r="F10638" s="499"/>
      <c r="G10638" s="347">
        <v>0</v>
      </c>
    </row>
    <row r="10639" spans="1:7" hidden="1" x14ac:dyDescent="0.25">
      <c r="A10639" s="342" t="s">
        <v>324</v>
      </c>
      <c r="B10639" s="342" t="s">
        <v>419</v>
      </c>
      <c r="C10639" s="343" t="s">
        <v>108</v>
      </c>
      <c r="D10639" s="344">
        <v>9000</v>
      </c>
      <c r="E10639" s="502">
        <v>18272</v>
      </c>
      <c r="F10639" s="499"/>
      <c r="G10639" s="344">
        <v>203.02222222222221</v>
      </c>
    </row>
    <row r="10640" spans="1:7" hidden="1" x14ac:dyDescent="0.25">
      <c r="A10640" s="345" t="s">
        <v>4871</v>
      </c>
      <c r="B10640" s="345" t="s">
        <v>316</v>
      </c>
      <c r="C10640" s="346" t="s">
        <v>421</v>
      </c>
      <c r="D10640" s="347">
        <v>2000</v>
      </c>
      <c r="E10640" s="503">
        <v>5733</v>
      </c>
      <c r="F10640" s="499"/>
      <c r="G10640" s="347">
        <v>286.64999999999998</v>
      </c>
    </row>
    <row r="10641" spans="1:7" hidden="1" x14ac:dyDescent="0.25">
      <c r="A10641" s="345" t="s">
        <v>4872</v>
      </c>
      <c r="B10641" s="345" t="s">
        <v>317</v>
      </c>
      <c r="C10641" s="346" t="s">
        <v>193</v>
      </c>
      <c r="D10641" s="347">
        <v>0</v>
      </c>
      <c r="E10641" s="503">
        <v>3678</v>
      </c>
      <c r="F10641" s="499"/>
      <c r="G10641" s="347">
        <v>0</v>
      </c>
    </row>
    <row r="10642" spans="1:7" hidden="1" x14ac:dyDescent="0.25">
      <c r="A10642" s="345" t="s">
        <v>4873</v>
      </c>
      <c r="B10642" s="345" t="s">
        <v>423</v>
      </c>
      <c r="C10642" s="346" t="s">
        <v>90</v>
      </c>
      <c r="D10642" s="347">
        <v>0</v>
      </c>
      <c r="E10642" s="503">
        <v>0</v>
      </c>
      <c r="F10642" s="499"/>
      <c r="G10642" s="347">
        <v>0</v>
      </c>
    </row>
    <row r="10643" spans="1:7" hidden="1" x14ac:dyDescent="0.25">
      <c r="A10643" s="345" t="s">
        <v>4874</v>
      </c>
      <c r="B10643" s="345" t="s">
        <v>303</v>
      </c>
      <c r="C10643" s="346" t="s">
        <v>975</v>
      </c>
      <c r="D10643" s="347">
        <v>5000</v>
      </c>
      <c r="E10643" s="503">
        <v>8586</v>
      </c>
      <c r="F10643" s="499"/>
      <c r="G10643" s="347">
        <v>171.72</v>
      </c>
    </row>
    <row r="10644" spans="1:7" hidden="1" x14ac:dyDescent="0.25">
      <c r="A10644" s="345" t="s">
        <v>4875</v>
      </c>
      <c r="B10644" s="345" t="s">
        <v>318</v>
      </c>
      <c r="C10644" s="346" t="s">
        <v>425</v>
      </c>
      <c r="D10644" s="347">
        <v>2000</v>
      </c>
      <c r="E10644" s="503">
        <v>275</v>
      </c>
      <c r="F10644" s="499"/>
      <c r="G10644" s="347">
        <v>13.75</v>
      </c>
    </row>
    <row r="10645" spans="1:7" hidden="1" x14ac:dyDescent="0.25">
      <c r="A10645" s="342" t="s">
        <v>324</v>
      </c>
      <c r="B10645" s="342" t="s">
        <v>429</v>
      </c>
      <c r="C10645" s="343" t="s">
        <v>110</v>
      </c>
      <c r="D10645" s="344">
        <v>30600</v>
      </c>
      <c r="E10645" s="502">
        <v>11762</v>
      </c>
      <c r="F10645" s="499"/>
      <c r="G10645" s="344">
        <v>38.437908496732028</v>
      </c>
    </row>
    <row r="10646" spans="1:7" hidden="1" x14ac:dyDescent="0.25">
      <c r="A10646" s="345" t="s">
        <v>4876</v>
      </c>
      <c r="B10646" s="345" t="s">
        <v>304</v>
      </c>
      <c r="C10646" s="346" t="s">
        <v>1083</v>
      </c>
      <c r="D10646" s="347">
        <v>10000</v>
      </c>
      <c r="E10646" s="503">
        <v>5408</v>
      </c>
      <c r="F10646" s="499"/>
      <c r="G10646" s="347">
        <v>54.08</v>
      </c>
    </row>
    <row r="10647" spans="1:7" hidden="1" x14ac:dyDescent="0.25">
      <c r="A10647" s="345" t="s">
        <v>4877</v>
      </c>
      <c r="B10647" s="345" t="s">
        <v>433</v>
      </c>
      <c r="C10647" s="346" t="s">
        <v>95</v>
      </c>
      <c r="D10647" s="347">
        <v>20600</v>
      </c>
      <c r="E10647" s="503">
        <v>6353</v>
      </c>
      <c r="F10647" s="499"/>
      <c r="G10647" s="347">
        <v>30.839805825242717</v>
      </c>
    </row>
    <row r="10648" spans="1:7" hidden="1" x14ac:dyDescent="0.25">
      <c r="A10648" s="345" t="s">
        <v>4878</v>
      </c>
      <c r="B10648" s="345" t="s">
        <v>302</v>
      </c>
      <c r="C10648" s="346" t="s">
        <v>99</v>
      </c>
      <c r="D10648" s="347">
        <v>0</v>
      </c>
      <c r="E10648" s="503">
        <v>0</v>
      </c>
      <c r="F10648" s="499"/>
      <c r="G10648" s="347">
        <v>0</v>
      </c>
    </row>
    <row r="10649" spans="1:7" hidden="1" x14ac:dyDescent="0.25">
      <c r="A10649" s="345" t="s">
        <v>4879</v>
      </c>
      <c r="B10649" s="345" t="s">
        <v>439</v>
      </c>
      <c r="C10649" s="346" t="s">
        <v>100</v>
      </c>
      <c r="D10649" s="347">
        <v>0</v>
      </c>
      <c r="E10649" s="503">
        <v>1</v>
      </c>
      <c r="F10649" s="499"/>
      <c r="G10649" s="347">
        <v>0</v>
      </c>
    </row>
    <row r="10650" spans="1:7" hidden="1" x14ac:dyDescent="0.25">
      <c r="A10650" s="342" t="s">
        <v>324</v>
      </c>
      <c r="B10650" s="342" t="s">
        <v>401</v>
      </c>
      <c r="C10650" s="343" t="s">
        <v>104</v>
      </c>
      <c r="D10650" s="344">
        <v>5000</v>
      </c>
      <c r="E10650" s="502">
        <v>7083</v>
      </c>
      <c r="F10650" s="499"/>
      <c r="G10650" s="344">
        <v>141.66</v>
      </c>
    </row>
    <row r="10651" spans="1:7" hidden="1" x14ac:dyDescent="0.25">
      <c r="A10651" s="345" t="s">
        <v>4880</v>
      </c>
      <c r="B10651" s="345" t="s">
        <v>294</v>
      </c>
      <c r="C10651" s="346" t="s">
        <v>101</v>
      </c>
      <c r="D10651" s="347">
        <v>5000</v>
      </c>
      <c r="E10651" s="503">
        <v>0</v>
      </c>
      <c r="F10651" s="499"/>
      <c r="G10651" s="347">
        <v>0</v>
      </c>
    </row>
    <row r="10652" spans="1:7" hidden="1" x14ac:dyDescent="0.25">
      <c r="A10652" s="345" t="s">
        <v>4881</v>
      </c>
      <c r="B10652" s="345" t="s">
        <v>296</v>
      </c>
      <c r="C10652" s="346" t="s">
        <v>104</v>
      </c>
      <c r="D10652" s="347">
        <v>0</v>
      </c>
      <c r="E10652" s="503">
        <v>7083</v>
      </c>
      <c r="F10652" s="499"/>
      <c r="G10652" s="347">
        <v>0</v>
      </c>
    </row>
    <row r="10653" spans="1:7" hidden="1" x14ac:dyDescent="0.25">
      <c r="A10653" s="342" t="s">
        <v>324</v>
      </c>
      <c r="B10653" s="342" t="s">
        <v>447</v>
      </c>
      <c r="C10653" s="343" t="s">
        <v>164</v>
      </c>
      <c r="D10653" s="344">
        <v>0</v>
      </c>
      <c r="E10653" s="502">
        <v>0</v>
      </c>
      <c r="F10653" s="499"/>
      <c r="G10653" s="344">
        <v>0</v>
      </c>
    </row>
    <row r="10654" spans="1:7" hidden="1" x14ac:dyDescent="0.25">
      <c r="A10654" s="342" t="s">
        <v>324</v>
      </c>
      <c r="B10654" s="342" t="s">
        <v>448</v>
      </c>
      <c r="C10654" s="343" t="s">
        <v>190</v>
      </c>
      <c r="D10654" s="344">
        <v>0</v>
      </c>
      <c r="E10654" s="502">
        <v>0</v>
      </c>
      <c r="F10654" s="499"/>
      <c r="G10654" s="344">
        <v>0</v>
      </c>
    </row>
    <row r="10655" spans="1:7" hidden="1" x14ac:dyDescent="0.25">
      <c r="A10655" s="345" t="s">
        <v>4882</v>
      </c>
      <c r="B10655" s="345" t="s">
        <v>293</v>
      </c>
      <c r="C10655" s="346" t="s">
        <v>2816</v>
      </c>
      <c r="D10655" s="347">
        <v>0</v>
      </c>
      <c r="E10655" s="503">
        <v>0</v>
      </c>
      <c r="F10655" s="499"/>
      <c r="G10655" s="347">
        <v>0</v>
      </c>
    </row>
    <row r="10656" spans="1:7" hidden="1" x14ac:dyDescent="0.25">
      <c r="A10656" s="339" t="s">
        <v>324</v>
      </c>
      <c r="B10656" s="339" t="s">
        <v>1163</v>
      </c>
      <c r="C10656" s="340" t="s">
        <v>26</v>
      </c>
      <c r="D10656" s="341">
        <v>10000</v>
      </c>
      <c r="E10656" s="506">
        <v>27599</v>
      </c>
      <c r="F10656" s="499"/>
      <c r="G10656" s="341">
        <v>275.99</v>
      </c>
    </row>
    <row r="10657" spans="1:7" hidden="1" x14ac:dyDescent="0.25">
      <c r="A10657" s="342" t="s">
        <v>324</v>
      </c>
      <c r="B10657" s="342" t="s">
        <v>1164</v>
      </c>
      <c r="C10657" s="343" t="s">
        <v>1165</v>
      </c>
      <c r="D10657" s="344">
        <v>10000</v>
      </c>
      <c r="E10657" s="502">
        <v>27599</v>
      </c>
      <c r="F10657" s="499"/>
      <c r="G10657" s="344">
        <v>275.99</v>
      </c>
    </row>
    <row r="10658" spans="1:7" hidden="1" x14ac:dyDescent="0.25">
      <c r="A10658" s="342" t="s">
        <v>324</v>
      </c>
      <c r="B10658" s="342" t="s">
        <v>2576</v>
      </c>
      <c r="C10658" s="343" t="s">
        <v>171</v>
      </c>
      <c r="D10658" s="344">
        <v>10000</v>
      </c>
      <c r="E10658" s="502">
        <v>27599</v>
      </c>
      <c r="F10658" s="499"/>
      <c r="G10658" s="344">
        <v>275.99</v>
      </c>
    </row>
    <row r="10659" spans="1:7" hidden="1" x14ac:dyDescent="0.25">
      <c r="A10659" s="345" t="s">
        <v>4883</v>
      </c>
      <c r="B10659" s="345" t="s">
        <v>306</v>
      </c>
      <c r="C10659" s="346" t="s">
        <v>173</v>
      </c>
      <c r="D10659" s="347">
        <v>10000</v>
      </c>
      <c r="E10659" s="503">
        <v>27599</v>
      </c>
      <c r="F10659" s="499"/>
      <c r="G10659" s="347">
        <v>275.99</v>
      </c>
    </row>
    <row r="10660" spans="1:7" hidden="1" x14ac:dyDescent="0.25">
      <c r="A10660" s="336" t="s">
        <v>352</v>
      </c>
      <c r="B10660" s="336" t="s">
        <v>1487</v>
      </c>
      <c r="C10660" s="337" t="s">
        <v>1488</v>
      </c>
      <c r="D10660" s="338">
        <v>407000</v>
      </c>
      <c r="E10660" s="498">
        <v>257465.23</v>
      </c>
      <c r="F10660" s="499"/>
      <c r="G10660" s="338">
        <v>63.259270270270271</v>
      </c>
    </row>
    <row r="10661" spans="1:7" hidden="1" x14ac:dyDescent="0.25">
      <c r="A10661" s="339" t="s">
        <v>324</v>
      </c>
      <c r="B10661" s="339" t="s">
        <v>354</v>
      </c>
      <c r="C10661" s="340" t="s">
        <v>24</v>
      </c>
      <c r="D10661" s="341">
        <v>407000</v>
      </c>
      <c r="E10661" s="506">
        <v>257465.23</v>
      </c>
      <c r="F10661" s="499"/>
      <c r="G10661" s="341">
        <v>63.259270270270271</v>
      </c>
    </row>
    <row r="10662" spans="1:7" hidden="1" x14ac:dyDescent="0.25">
      <c r="A10662" s="342" t="s">
        <v>324</v>
      </c>
      <c r="B10662" s="342" t="s">
        <v>366</v>
      </c>
      <c r="C10662" s="343" t="s">
        <v>38</v>
      </c>
      <c r="D10662" s="344">
        <v>398500</v>
      </c>
      <c r="E10662" s="502">
        <v>253167.37</v>
      </c>
      <c r="F10662" s="499"/>
      <c r="G10662" s="344">
        <v>63.530080301129232</v>
      </c>
    </row>
    <row r="10663" spans="1:7" hidden="1" x14ac:dyDescent="0.25">
      <c r="A10663" s="342" t="s">
        <v>324</v>
      </c>
      <c r="B10663" s="342" t="s">
        <v>367</v>
      </c>
      <c r="C10663" s="343" t="s">
        <v>138</v>
      </c>
      <c r="D10663" s="344">
        <v>17000</v>
      </c>
      <c r="E10663" s="502">
        <v>21394.6</v>
      </c>
      <c r="F10663" s="499"/>
      <c r="G10663" s="344">
        <v>125.85058823529411</v>
      </c>
    </row>
    <row r="10664" spans="1:7" hidden="1" x14ac:dyDescent="0.25">
      <c r="A10664" s="345" t="s">
        <v>4884</v>
      </c>
      <c r="B10664" s="345" t="s">
        <v>300</v>
      </c>
      <c r="C10664" s="346" t="s">
        <v>87</v>
      </c>
      <c r="D10664" s="347">
        <v>10000</v>
      </c>
      <c r="E10664" s="503">
        <v>16804.099999999999</v>
      </c>
      <c r="F10664" s="499"/>
      <c r="G10664" s="347">
        <v>168.041</v>
      </c>
    </row>
    <row r="10665" spans="1:7" hidden="1" x14ac:dyDescent="0.25">
      <c r="A10665" s="345" t="s">
        <v>4885</v>
      </c>
      <c r="B10665" s="345" t="s">
        <v>415</v>
      </c>
      <c r="C10665" s="346" t="s">
        <v>88</v>
      </c>
      <c r="D10665" s="347">
        <v>5000</v>
      </c>
      <c r="E10665" s="503">
        <v>4442.5</v>
      </c>
      <c r="F10665" s="499"/>
      <c r="G10665" s="347">
        <v>88.85</v>
      </c>
    </row>
    <row r="10666" spans="1:7" hidden="1" x14ac:dyDescent="0.25">
      <c r="A10666" s="345" t="s">
        <v>4886</v>
      </c>
      <c r="B10666" s="345" t="s">
        <v>417</v>
      </c>
      <c r="C10666" s="346" t="s">
        <v>418</v>
      </c>
      <c r="D10666" s="347">
        <v>2000</v>
      </c>
      <c r="E10666" s="503">
        <v>148</v>
      </c>
      <c r="F10666" s="499"/>
      <c r="G10666" s="347">
        <v>7.4</v>
      </c>
    </row>
    <row r="10667" spans="1:7" hidden="1" x14ac:dyDescent="0.25">
      <c r="A10667" s="342" t="s">
        <v>324</v>
      </c>
      <c r="B10667" s="342" t="s">
        <v>419</v>
      </c>
      <c r="C10667" s="343" t="s">
        <v>108</v>
      </c>
      <c r="D10667" s="344">
        <v>205000</v>
      </c>
      <c r="E10667" s="502">
        <v>114765.7</v>
      </c>
      <c r="F10667" s="499"/>
      <c r="G10667" s="344">
        <v>55.983268292682929</v>
      </c>
    </row>
    <row r="10668" spans="1:7" hidden="1" x14ac:dyDescent="0.25">
      <c r="A10668" s="345" t="s">
        <v>4887</v>
      </c>
      <c r="B10668" s="345" t="s">
        <v>316</v>
      </c>
      <c r="C10668" s="346" t="s">
        <v>421</v>
      </c>
      <c r="D10668" s="347">
        <v>80000</v>
      </c>
      <c r="E10668" s="503">
        <v>59744.13</v>
      </c>
      <c r="F10668" s="499"/>
      <c r="G10668" s="347">
        <v>74.680162499999994</v>
      </c>
    </row>
    <row r="10669" spans="1:7" hidden="1" x14ac:dyDescent="0.25">
      <c r="A10669" s="345" t="s">
        <v>4888</v>
      </c>
      <c r="B10669" s="345" t="s">
        <v>317</v>
      </c>
      <c r="C10669" s="346" t="s">
        <v>193</v>
      </c>
      <c r="D10669" s="347">
        <v>22000</v>
      </c>
      <c r="E10669" s="503">
        <v>20319.490000000002</v>
      </c>
      <c r="F10669" s="499"/>
      <c r="G10669" s="347">
        <v>92.361318181818177</v>
      </c>
    </row>
    <row r="10670" spans="1:7" hidden="1" x14ac:dyDescent="0.25">
      <c r="A10670" s="345" t="s">
        <v>4889</v>
      </c>
      <c r="B10670" s="345" t="s">
        <v>423</v>
      </c>
      <c r="C10670" s="346" t="s">
        <v>90</v>
      </c>
      <c r="D10670" s="347">
        <v>60000</v>
      </c>
      <c r="E10670" s="503">
        <v>31996.12</v>
      </c>
      <c r="F10670" s="499"/>
      <c r="G10670" s="347">
        <v>53.326866666666668</v>
      </c>
    </row>
    <row r="10671" spans="1:7" hidden="1" x14ac:dyDescent="0.25">
      <c r="A10671" s="345" t="s">
        <v>4890</v>
      </c>
      <c r="B10671" s="345" t="s">
        <v>318</v>
      </c>
      <c r="C10671" s="346" t="s">
        <v>425</v>
      </c>
      <c r="D10671" s="347">
        <v>40000</v>
      </c>
      <c r="E10671" s="503">
        <v>2700.15</v>
      </c>
      <c r="F10671" s="499"/>
      <c r="G10671" s="347">
        <v>6.750375</v>
      </c>
    </row>
    <row r="10672" spans="1:7" hidden="1" x14ac:dyDescent="0.25">
      <c r="A10672" s="345" t="s">
        <v>4891</v>
      </c>
      <c r="B10672" s="345" t="s">
        <v>427</v>
      </c>
      <c r="C10672" s="346" t="s">
        <v>428</v>
      </c>
      <c r="D10672" s="347">
        <v>3000</v>
      </c>
      <c r="E10672" s="503">
        <v>5.81</v>
      </c>
      <c r="F10672" s="499"/>
      <c r="G10672" s="347">
        <v>0.19366666666666665</v>
      </c>
    </row>
    <row r="10673" spans="1:7" hidden="1" x14ac:dyDescent="0.25">
      <c r="A10673" s="342" t="s">
        <v>324</v>
      </c>
      <c r="B10673" s="342" t="s">
        <v>429</v>
      </c>
      <c r="C10673" s="343" t="s">
        <v>110</v>
      </c>
      <c r="D10673" s="344">
        <v>147500</v>
      </c>
      <c r="E10673" s="502">
        <v>90452.7</v>
      </c>
      <c r="F10673" s="499"/>
      <c r="G10673" s="344">
        <v>61.323864406779663</v>
      </c>
    </row>
    <row r="10674" spans="1:7" hidden="1" x14ac:dyDescent="0.25">
      <c r="A10674" s="345" t="s">
        <v>4892</v>
      </c>
      <c r="B10674" s="345" t="s">
        <v>431</v>
      </c>
      <c r="C10674" s="346" t="s">
        <v>160</v>
      </c>
      <c r="D10674" s="347">
        <v>20500</v>
      </c>
      <c r="E10674" s="503">
        <v>9492.02</v>
      </c>
      <c r="F10674" s="499"/>
      <c r="G10674" s="347">
        <v>46.302536585365857</v>
      </c>
    </row>
    <row r="10675" spans="1:7" hidden="1" x14ac:dyDescent="0.25">
      <c r="A10675" s="345" t="s">
        <v>4893</v>
      </c>
      <c r="B10675" s="345" t="s">
        <v>463</v>
      </c>
      <c r="C10675" s="346" t="s">
        <v>94</v>
      </c>
      <c r="D10675" s="347">
        <v>12000</v>
      </c>
      <c r="E10675" s="503">
        <v>8377</v>
      </c>
      <c r="F10675" s="499"/>
      <c r="G10675" s="347">
        <v>69.808333333333337</v>
      </c>
    </row>
    <row r="10676" spans="1:7" hidden="1" x14ac:dyDescent="0.25">
      <c r="A10676" s="345" t="s">
        <v>4894</v>
      </c>
      <c r="B10676" s="345" t="s">
        <v>433</v>
      </c>
      <c r="C10676" s="346" t="s">
        <v>95</v>
      </c>
      <c r="D10676" s="347">
        <v>15000</v>
      </c>
      <c r="E10676" s="503">
        <v>79.91</v>
      </c>
      <c r="F10676" s="499"/>
      <c r="G10676" s="347">
        <v>0.53273333333333328</v>
      </c>
    </row>
    <row r="10677" spans="1:7" hidden="1" x14ac:dyDescent="0.25">
      <c r="A10677" s="345" t="s">
        <v>4895</v>
      </c>
      <c r="B10677" s="345" t="s">
        <v>466</v>
      </c>
      <c r="C10677" s="346" t="s">
        <v>96</v>
      </c>
      <c r="D10677" s="347">
        <v>10000</v>
      </c>
      <c r="E10677" s="503">
        <v>2925.82</v>
      </c>
      <c r="F10677" s="499"/>
      <c r="G10677" s="347">
        <v>29.258199999999999</v>
      </c>
    </row>
    <row r="10678" spans="1:7" hidden="1" x14ac:dyDescent="0.25">
      <c r="A10678" s="345" t="s">
        <v>4896</v>
      </c>
      <c r="B10678" s="345" t="s">
        <v>312</v>
      </c>
      <c r="C10678" s="346" t="s">
        <v>97</v>
      </c>
      <c r="D10678" s="347">
        <v>10000</v>
      </c>
      <c r="E10678" s="503">
        <v>7860</v>
      </c>
      <c r="F10678" s="499"/>
      <c r="G10678" s="347">
        <v>78.599999999999994</v>
      </c>
    </row>
    <row r="10679" spans="1:7" hidden="1" x14ac:dyDescent="0.25">
      <c r="A10679" s="345" t="s">
        <v>4897</v>
      </c>
      <c r="B10679" s="345" t="s">
        <v>436</v>
      </c>
      <c r="C10679" s="346" t="s">
        <v>98</v>
      </c>
      <c r="D10679" s="347">
        <v>50000</v>
      </c>
      <c r="E10679" s="503">
        <v>58363.43</v>
      </c>
      <c r="F10679" s="499"/>
      <c r="G10679" s="347">
        <v>116.72686</v>
      </c>
    </row>
    <row r="10680" spans="1:7" hidden="1" x14ac:dyDescent="0.25">
      <c r="A10680" s="345" t="s">
        <v>4898</v>
      </c>
      <c r="B10680" s="345" t="s">
        <v>302</v>
      </c>
      <c r="C10680" s="346" t="s">
        <v>99</v>
      </c>
      <c r="D10680" s="347">
        <v>10000</v>
      </c>
      <c r="E10680" s="503">
        <v>1169.02</v>
      </c>
      <c r="F10680" s="499"/>
      <c r="G10680" s="347">
        <v>11.690200000000001</v>
      </c>
    </row>
    <row r="10681" spans="1:7" hidden="1" x14ac:dyDescent="0.25">
      <c r="A10681" s="345" t="s">
        <v>4899</v>
      </c>
      <c r="B10681" s="345" t="s">
        <v>439</v>
      </c>
      <c r="C10681" s="346" t="s">
        <v>100</v>
      </c>
      <c r="D10681" s="347">
        <v>20000</v>
      </c>
      <c r="E10681" s="503">
        <v>2185.5</v>
      </c>
      <c r="F10681" s="499"/>
      <c r="G10681" s="347">
        <v>10.9275</v>
      </c>
    </row>
    <row r="10682" spans="1:7" hidden="1" x14ac:dyDescent="0.25">
      <c r="A10682" s="342" t="s">
        <v>324</v>
      </c>
      <c r="B10682" s="342" t="s">
        <v>401</v>
      </c>
      <c r="C10682" s="343" t="s">
        <v>104</v>
      </c>
      <c r="D10682" s="344">
        <v>29000</v>
      </c>
      <c r="E10682" s="502">
        <v>26554.37</v>
      </c>
      <c r="F10682" s="499"/>
      <c r="G10682" s="344">
        <v>91.566793103448276</v>
      </c>
    </row>
    <row r="10683" spans="1:7" hidden="1" x14ac:dyDescent="0.25">
      <c r="A10683" s="345" t="s">
        <v>4900</v>
      </c>
      <c r="B10683" s="345" t="s">
        <v>294</v>
      </c>
      <c r="C10683" s="346" t="s">
        <v>101</v>
      </c>
      <c r="D10683" s="347">
        <v>5000</v>
      </c>
      <c r="E10683" s="503">
        <v>10298.74</v>
      </c>
      <c r="F10683" s="499"/>
      <c r="G10683" s="347">
        <v>205.97479999999999</v>
      </c>
    </row>
    <row r="10684" spans="1:7" hidden="1" x14ac:dyDescent="0.25">
      <c r="A10684" s="345" t="s">
        <v>4901</v>
      </c>
      <c r="B10684" s="345" t="s">
        <v>442</v>
      </c>
      <c r="C10684" s="346" t="s">
        <v>443</v>
      </c>
      <c r="D10684" s="347">
        <v>1000</v>
      </c>
      <c r="E10684" s="503">
        <v>300</v>
      </c>
      <c r="F10684" s="499"/>
      <c r="G10684" s="347">
        <v>30</v>
      </c>
    </row>
    <row r="10685" spans="1:7" hidden="1" x14ac:dyDescent="0.25">
      <c r="A10685" s="345" t="s">
        <v>4902</v>
      </c>
      <c r="B10685" s="345" t="s">
        <v>314</v>
      </c>
      <c r="C10685" s="346" t="s">
        <v>445</v>
      </c>
      <c r="D10685" s="347">
        <v>5000</v>
      </c>
      <c r="E10685" s="503">
        <v>3052.1</v>
      </c>
      <c r="F10685" s="499"/>
      <c r="G10685" s="347">
        <v>61.042000000000002</v>
      </c>
    </row>
    <row r="10686" spans="1:7" hidden="1" x14ac:dyDescent="0.25">
      <c r="A10686" s="345" t="s">
        <v>4903</v>
      </c>
      <c r="B10686" s="345" t="s">
        <v>296</v>
      </c>
      <c r="C10686" s="346" t="s">
        <v>104</v>
      </c>
      <c r="D10686" s="347">
        <v>18000</v>
      </c>
      <c r="E10686" s="503">
        <v>12903.53</v>
      </c>
      <c r="F10686" s="499"/>
      <c r="G10686" s="347">
        <v>71.686277777777775</v>
      </c>
    </row>
    <row r="10687" spans="1:7" hidden="1" x14ac:dyDescent="0.25">
      <c r="A10687" s="342" t="s">
        <v>324</v>
      </c>
      <c r="B10687" s="342" t="s">
        <v>447</v>
      </c>
      <c r="C10687" s="343" t="s">
        <v>164</v>
      </c>
      <c r="D10687" s="344">
        <v>8000</v>
      </c>
      <c r="E10687" s="502">
        <v>4297.8599999999997</v>
      </c>
      <c r="F10687" s="499"/>
      <c r="G10687" s="344">
        <v>53.72325</v>
      </c>
    </row>
    <row r="10688" spans="1:7" hidden="1" x14ac:dyDescent="0.25">
      <c r="A10688" s="342" t="s">
        <v>324</v>
      </c>
      <c r="B10688" s="342" t="s">
        <v>448</v>
      </c>
      <c r="C10688" s="343" t="s">
        <v>190</v>
      </c>
      <c r="D10688" s="344">
        <v>8000</v>
      </c>
      <c r="E10688" s="502">
        <v>4297.8599999999997</v>
      </c>
      <c r="F10688" s="499"/>
      <c r="G10688" s="344">
        <v>53.72325</v>
      </c>
    </row>
    <row r="10689" spans="1:7" hidden="1" x14ac:dyDescent="0.25">
      <c r="A10689" s="345" t="s">
        <v>4904</v>
      </c>
      <c r="B10689" s="345" t="s">
        <v>293</v>
      </c>
      <c r="C10689" s="346" t="s">
        <v>450</v>
      </c>
      <c r="D10689" s="347">
        <v>8000</v>
      </c>
      <c r="E10689" s="503">
        <v>4297.8599999999997</v>
      </c>
      <c r="F10689" s="499"/>
      <c r="G10689" s="347">
        <v>53.72325</v>
      </c>
    </row>
    <row r="10690" spans="1:7" hidden="1" x14ac:dyDescent="0.25">
      <c r="A10690" s="342" t="s">
        <v>324</v>
      </c>
      <c r="B10690" s="342" t="s">
        <v>1632</v>
      </c>
      <c r="C10690" s="343" t="s">
        <v>167</v>
      </c>
      <c r="D10690" s="344">
        <v>500</v>
      </c>
      <c r="E10690" s="502">
        <v>0</v>
      </c>
      <c r="F10690" s="499"/>
      <c r="G10690" s="344">
        <v>0</v>
      </c>
    </row>
    <row r="10691" spans="1:7" hidden="1" x14ac:dyDescent="0.25">
      <c r="A10691" s="342" t="s">
        <v>324</v>
      </c>
      <c r="B10691" s="342" t="s">
        <v>1749</v>
      </c>
      <c r="C10691" s="343" t="s">
        <v>168</v>
      </c>
      <c r="D10691" s="344">
        <v>500</v>
      </c>
      <c r="E10691" s="502">
        <v>0</v>
      </c>
      <c r="F10691" s="499"/>
      <c r="G10691" s="344">
        <v>0</v>
      </c>
    </row>
    <row r="10692" spans="1:7" hidden="1" x14ac:dyDescent="0.25">
      <c r="A10692" s="345" t="s">
        <v>4905</v>
      </c>
      <c r="B10692" s="345" t="s">
        <v>1751</v>
      </c>
      <c r="C10692" s="346" t="s">
        <v>169</v>
      </c>
      <c r="D10692" s="347">
        <v>500</v>
      </c>
      <c r="E10692" s="503">
        <v>0</v>
      </c>
      <c r="F10692" s="499"/>
      <c r="G10692" s="347">
        <v>0</v>
      </c>
    </row>
    <row r="10693" spans="1:7" hidden="1" x14ac:dyDescent="0.25">
      <c r="A10693" s="336" t="s">
        <v>352</v>
      </c>
      <c r="B10693" s="336" t="s">
        <v>1509</v>
      </c>
      <c r="C10693" s="337" t="s">
        <v>1510</v>
      </c>
      <c r="D10693" s="338">
        <v>7600</v>
      </c>
      <c r="E10693" s="498">
        <v>18125.36</v>
      </c>
      <c r="F10693" s="499"/>
      <c r="G10693" s="338">
        <v>238.49157894736842</v>
      </c>
    </row>
    <row r="10694" spans="1:7" hidden="1" x14ac:dyDescent="0.25">
      <c r="A10694" s="339" t="s">
        <v>324</v>
      </c>
      <c r="B10694" s="339" t="s">
        <v>354</v>
      </c>
      <c r="C10694" s="340" t="s">
        <v>24</v>
      </c>
      <c r="D10694" s="341">
        <v>7600</v>
      </c>
      <c r="E10694" s="506">
        <v>18125.36</v>
      </c>
      <c r="F10694" s="499"/>
      <c r="G10694" s="341">
        <v>238.49157894736842</v>
      </c>
    </row>
    <row r="10695" spans="1:7" hidden="1" x14ac:dyDescent="0.25">
      <c r="A10695" s="342" t="s">
        <v>324</v>
      </c>
      <c r="B10695" s="342" t="s">
        <v>355</v>
      </c>
      <c r="C10695" s="343" t="s">
        <v>25</v>
      </c>
      <c r="D10695" s="344">
        <v>0</v>
      </c>
      <c r="E10695" s="502">
        <v>0</v>
      </c>
      <c r="F10695" s="499"/>
      <c r="G10695" s="344">
        <v>0</v>
      </c>
    </row>
    <row r="10696" spans="1:7" hidden="1" x14ac:dyDescent="0.25">
      <c r="A10696" s="342" t="s">
        <v>324</v>
      </c>
      <c r="B10696" s="342" t="s">
        <v>361</v>
      </c>
      <c r="C10696" s="343" t="s">
        <v>135</v>
      </c>
      <c r="D10696" s="344">
        <v>0</v>
      </c>
      <c r="E10696" s="502">
        <v>0</v>
      </c>
      <c r="F10696" s="499"/>
      <c r="G10696" s="344">
        <v>0</v>
      </c>
    </row>
    <row r="10697" spans="1:7" hidden="1" x14ac:dyDescent="0.25">
      <c r="A10697" s="345" t="s">
        <v>4906</v>
      </c>
      <c r="B10697" s="345" t="s">
        <v>298</v>
      </c>
      <c r="C10697" s="346" t="s">
        <v>371</v>
      </c>
      <c r="D10697" s="347">
        <v>0</v>
      </c>
      <c r="E10697" s="503">
        <v>0</v>
      </c>
      <c r="F10697" s="499"/>
      <c r="G10697" s="347">
        <v>0</v>
      </c>
    </row>
    <row r="10698" spans="1:7" hidden="1" x14ac:dyDescent="0.25">
      <c r="A10698" s="342" t="s">
        <v>324</v>
      </c>
      <c r="B10698" s="342" t="s">
        <v>366</v>
      </c>
      <c r="C10698" s="343" t="s">
        <v>38</v>
      </c>
      <c r="D10698" s="344">
        <v>7600</v>
      </c>
      <c r="E10698" s="502">
        <v>18125.36</v>
      </c>
      <c r="F10698" s="499"/>
      <c r="G10698" s="344">
        <v>238.49157894736842</v>
      </c>
    </row>
    <row r="10699" spans="1:7" hidden="1" x14ac:dyDescent="0.25">
      <c r="A10699" s="342" t="s">
        <v>324</v>
      </c>
      <c r="B10699" s="342" t="s">
        <v>367</v>
      </c>
      <c r="C10699" s="343" t="s">
        <v>138</v>
      </c>
      <c r="D10699" s="344">
        <v>0</v>
      </c>
      <c r="E10699" s="502">
        <v>2082</v>
      </c>
      <c r="F10699" s="499"/>
      <c r="G10699" s="344">
        <v>0</v>
      </c>
    </row>
    <row r="10700" spans="1:7" hidden="1" x14ac:dyDescent="0.25">
      <c r="A10700" s="345" t="s">
        <v>4907</v>
      </c>
      <c r="B10700" s="345" t="s">
        <v>300</v>
      </c>
      <c r="C10700" s="346" t="s">
        <v>87</v>
      </c>
      <c r="D10700" s="347">
        <v>0</v>
      </c>
      <c r="E10700" s="503">
        <v>2082</v>
      </c>
      <c r="F10700" s="499"/>
      <c r="G10700" s="347">
        <v>0</v>
      </c>
    </row>
    <row r="10701" spans="1:7" hidden="1" x14ac:dyDescent="0.25">
      <c r="A10701" s="342" t="s">
        <v>324</v>
      </c>
      <c r="B10701" s="342" t="s">
        <v>419</v>
      </c>
      <c r="C10701" s="343" t="s">
        <v>108</v>
      </c>
      <c r="D10701" s="344">
        <v>3200</v>
      </c>
      <c r="E10701" s="502">
        <v>7655.66</v>
      </c>
      <c r="F10701" s="499"/>
      <c r="G10701" s="344">
        <v>239.239375</v>
      </c>
    </row>
    <row r="10702" spans="1:7" hidden="1" x14ac:dyDescent="0.25">
      <c r="A10702" s="345" t="s">
        <v>4908</v>
      </c>
      <c r="B10702" s="345" t="s">
        <v>316</v>
      </c>
      <c r="C10702" s="346" t="s">
        <v>421</v>
      </c>
      <c r="D10702" s="347">
        <v>0</v>
      </c>
      <c r="E10702" s="503">
        <v>0</v>
      </c>
      <c r="F10702" s="499"/>
      <c r="G10702" s="347">
        <v>0</v>
      </c>
    </row>
    <row r="10703" spans="1:7" hidden="1" x14ac:dyDescent="0.25">
      <c r="A10703" s="345" t="s">
        <v>4909</v>
      </c>
      <c r="B10703" s="345" t="s">
        <v>423</v>
      </c>
      <c r="C10703" s="346" t="s">
        <v>90</v>
      </c>
      <c r="D10703" s="347">
        <v>3200</v>
      </c>
      <c r="E10703" s="503">
        <v>7655.66</v>
      </c>
      <c r="F10703" s="499"/>
      <c r="G10703" s="347">
        <v>239.239375</v>
      </c>
    </row>
    <row r="10704" spans="1:7" hidden="1" x14ac:dyDescent="0.25">
      <c r="A10704" s="345" t="s">
        <v>4910</v>
      </c>
      <c r="B10704" s="345" t="s">
        <v>303</v>
      </c>
      <c r="C10704" s="346" t="s">
        <v>975</v>
      </c>
      <c r="D10704" s="347">
        <v>0</v>
      </c>
      <c r="E10704" s="503">
        <v>0</v>
      </c>
      <c r="F10704" s="499"/>
      <c r="G10704" s="347">
        <v>0</v>
      </c>
    </row>
    <row r="10705" spans="1:7" hidden="1" x14ac:dyDescent="0.25">
      <c r="A10705" s="342" t="s">
        <v>324</v>
      </c>
      <c r="B10705" s="342" t="s">
        <v>429</v>
      </c>
      <c r="C10705" s="343" t="s">
        <v>110</v>
      </c>
      <c r="D10705" s="344">
        <v>0</v>
      </c>
      <c r="E10705" s="502">
        <v>7406.67</v>
      </c>
      <c r="F10705" s="499"/>
      <c r="G10705" s="344">
        <v>0</v>
      </c>
    </row>
    <row r="10706" spans="1:7" hidden="1" x14ac:dyDescent="0.25">
      <c r="A10706" s="345" t="s">
        <v>4911</v>
      </c>
      <c r="B10706" s="345" t="s">
        <v>304</v>
      </c>
      <c r="C10706" s="346" t="s">
        <v>1083</v>
      </c>
      <c r="D10706" s="347">
        <v>0</v>
      </c>
      <c r="E10706" s="503">
        <v>0</v>
      </c>
      <c r="F10706" s="499"/>
      <c r="G10706" s="347">
        <v>0</v>
      </c>
    </row>
    <row r="10707" spans="1:7" hidden="1" x14ac:dyDescent="0.25">
      <c r="A10707" s="345" t="s">
        <v>4912</v>
      </c>
      <c r="B10707" s="345" t="s">
        <v>466</v>
      </c>
      <c r="C10707" s="346" t="s">
        <v>96</v>
      </c>
      <c r="D10707" s="347">
        <v>0</v>
      </c>
      <c r="E10707" s="503">
        <v>0</v>
      </c>
      <c r="F10707" s="499"/>
      <c r="G10707" s="347">
        <v>0</v>
      </c>
    </row>
    <row r="10708" spans="1:7" hidden="1" x14ac:dyDescent="0.25">
      <c r="A10708" s="345" t="s">
        <v>4913</v>
      </c>
      <c r="B10708" s="345" t="s">
        <v>436</v>
      </c>
      <c r="C10708" s="346" t="s">
        <v>98</v>
      </c>
      <c r="D10708" s="347">
        <v>0</v>
      </c>
      <c r="E10708" s="503">
        <v>7406.67</v>
      </c>
      <c r="F10708" s="499"/>
      <c r="G10708" s="347">
        <v>0</v>
      </c>
    </row>
    <row r="10709" spans="1:7" hidden="1" x14ac:dyDescent="0.25">
      <c r="A10709" s="342" t="s">
        <v>324</v>
      </c>
      <c r="B10709" s="342" t="s">
        <v>372</v>
      </c>
      <c r="C10709" s="343" t="s">
        <v>373</v>
      </c>
      <c r="D10709" s="344">
        <v>0</v>
      </c>
      <c r="E10709" s="502">
        <v>0</v>
      </c>
      <c r="F10709" s="499"/>
      <c r="G10709" s="344">
        <v>0</v>
      </c>
    </row>
    <row r="10710" spans="1:7" hidden="1" x14ac:dyDescent="0.25">
      <c r="A10710" s="345" t="s">
        <v>4914</v>
      </c>
      <c r="B10710" s="345" t="s">
        <v>375</v>
      </c>
      <c r="C10710" s="346" t="s">
        <v>3043</v>
      </c>
      <c r="D10710" s="347">
        <v>0</v>
      </c>
      <c r="E10710" s="503">
        <v>0</v>
      </c>
      <c r="F10710" s="499"/>
      <c r="G10710" s="347">
        <v>0</v>
      </c>
    </row>
    <row r="10711" spans="1:7" hidden="1" x14ac:dyDescent="0.25">
      <c r="A10711" s="342" t="s">
        <v>324</v>
      </c>
      <c r="B10711" s="342" t="s">
        <v>401</v>
      </c>
      <c r="C10711" s="343" t="s">
        <v>104</v>
      </c>
      <c r="D10711" s="344">
        <v>4400</v>
      </c>
      <c r="E10711" s="502">
        <v>981.03</v>
      </c>
      <c r="F10711" s="499"/>
      <c r="G10711" s="344">
        <v>22.296136363636364</v>
      </c>
    </row>
    <row r="10712" spans="1:7" hidden="1" x14ac:dyDescent="0.25">
      <c r="A10712" s="345" t="s">
        <v>4915</v>
      </c>
      <c r="B10712" s="345" t="s">
        <v>310</v>
      </c>
      <c r="C10712" s="346" t="s">
        <v>163</v>
      </c>
      <c r="D10712" s="347">
        <v>0</v>
      </c>
      <c r="E10712" s="503">
        <v>0</v>
      </c>
      <c r="F10712" s="499"/>
      <c r="G10712" s="347">
        <v>0</v>
      </c>
    </row>
    <row r="10713" spans="1:7" hidden="1" x14ac:dyDescent="0.25">
      <c r="A10713" s="345" t="s">
        <v>4916</v>
      </c>
      <c r="B10713" s="345" t="s">
        <v>294</v>
      </c>
      <c r="C10713" s="346" t="s">
        <v>101</v>
      </c>
      <c r="D10713" s="347">
        <v>4400</v>
      </c>
      <c r="E10713" s="503">
        <v>195.12</v>
      </c>
      <c r="F10713" s="499"/>
      <c r="G10713" s="347">
        <v>4.4345454545454546</v>
      </c>
    </row>
    <row r="10714" spans="1:7" hidden="1" x14ac:dyDescent="0.25">
      <c r="A10714" s="345" t="s">
        <v>4917</v>
      </c>
      <c r="B10714" s="345" t="s">
        <v>296</v>
      </c>
      <c r="C10714" s="346" t="s">
        <v>104</v>
      </c>
      <c r="D10714" s="347">
        <v>0</v>
      </c>
      <c r="E10714" s="503">
        <v>785.91</v>
      </c>
      <c r="F10714" s="499"/>
      <c r="G10714" s="347">
        <v>0</v>
      </c>
    </row>
    <row r="10715" spans="1:7" hidden="1" x14ac:dyDescent="0.25">
      <c r="A10715" s="342" t="s">
        <v>324</v>
      </c>
      <c r="B10715" s="342" t="s">
        <v>447</v>
      </c>
      <c r="C10715" s="343" t="s">
        <v>164</v>
      </c>
      <c r="D10715" s="344">
        <v>0</v>
      </c>
      <c r="E10715" s="502">
        <v>0</v>
      </c>
      <c r="F10715" s="499"/>
      <c r="G10715" s="344">
        <v>0</v>
      </c>
    </row>
    <row r="10716" spans="1:7" hidden="1" x14ac:dyDescent="0.25">
      <c r="A10716" s="342" t="s">
        <v>324</v>
      </c>
      <c r="B10716" s="342" t="s">
        <v>448</v>
      </c>
      <c r="C10716" s="343" t="s">
        <v>190</v>
      </c>
      <c r="D10716" s="344">
        <v>0</v>
      </c>
      <c r="E10716" s="502">
        <v>0</v>
      </c>
      <c r="F10716" s="499"/>
      <c r="G10716" s="344">
        <v>0</v>
      </c>
    </row>
    <row r="10717" spans="1:7" hidden="1" x14ac:dyDescent="0.25">
      <c r="A10717" s="345" t="s">
        <v>4918</v>
      </c>
      <c r="B10717" s="345" t="s">
        <v>305</v>
      </c>
      <c r="C10717" s="346" t="s">
        <v>2789</v>
      </c>
      <c r="D10717" s="347">
        <v>0</v>
      </c>
      <c r="E10717" s="503">
        <v>0</v>
      </c>
      <c r="F10717" s="499"/>
      <c r="G10717" s="347">
        <v>0</v>
      </c>
    </row>
    <row r="10718" spans="1:7" hidden="1" x14ac:dyDescent="0.25">
      <c r="A10718" s="336" t="s">
        <v>352</v>
      </c>
      <c r="B10718" s="336" t="s">
        <v>1526</v>
      </c>
      <c r="C10718" s="337" t="s">
        <v>1527</v>
      </c>
      <c r="D10718" s="338">
        <v>95016</v>
      </c>
      <c r="E10718" s="498">
        <v>42290.09</v>
      </c>
      <c r="F10718" s="499"/>
      <c r="G10718" s="338">
        <v>44.508388060958154</v>
      </c>
    </row>
    <row r="10719" spans="1:7" hidden="1" x14ac:dyDescent="0.25">
      <c r="A10719" s="339" t="s">
        <v>324</v>
      </c>
      <c r="B10719" s="339" t="s">
        <v>354</v>
      </c>
      <c r="C10719" s="340" t="s">
        <v>24</v>
      </c>
      <c r="D10719" s="341">
        <v>95016</v>
      </c>
      <c r="E10719" s="506">
        <v>42290.09</v>
      </c>
      <c r="F10719" s="499"/>
      <c r="G10719" s="341">
        <v>44.508388060958154</v>
      </c>
    </row>
    <row r="10720" spans="1:7" hidden="1" x14ac:dyDescent="0.25">
      <c r="A10720" s="342" t="s">
        <v>324</v>
      </c>
      <c r="B10720" s="342" t="s">
        <v>366</v>
      </c>
      <c r="C10720" s="343" t="s">
        <v>38</v>
      </c>
      <c r="D10720" s="344">
        <v>94516</v>
      </c>
      <c r="E10720" s="502">
        <v>42290.09</v>
      </c>
      <c r="F10720" s="499"/>
      <c r="G10720" s="344">
        <v>44.74384231241271</v>
      </c>
    </row>
    <row r="10721" spans="1:7" hidden="1" x14ac:dyDescent="0.25">
      <c r="A10721" s="342" t="s">
        <v>324</v>
      </c>
      <c r="B10721" s="342" t="s">
        <v>367</v>
      </c>
      <c r="C10721" s="343" t="s">
        <v>138</v>
      </c>
      <c r="D10721" s="344">
        <v>7500</v>
      </c>
      <c r="E10721" s="502">
        <v>268</v>
      </c>
      <c r="F10721" s="499"/>
      <c r="G10721" s="344">
        <v>3.5733333333333333</v>
      </c>
    </row>
    <row r="10722" spans="1:7" hidden="1" x14ac:dyDescent="0.25">
      <c r="A10722" s="345" t="s">
        <v>4919</v>
      </c>
      <c r="B10722" s="345" t="s">
        <v>300</v>
      </c>
      <c r="C10722" s="346" t="s">
        <v>87</v>
      </c>
      <c r="D10722" s="347">
        <v>7000</v>
      </c>
      <c r="E10722" s="503">
        <v>268</v>
      </c>
      <c r="F10722" s="499"/>
      <c r="G10722" s="347">
        <v>3.8285714285714287</v>
      </c>
    </row>
    <row r="10723" spans="1:7" hidden="1" x14ac:dyDescent="0.25">
      <c r="A10723" s="345" t="s">
        <v>4920</v>
      </c>
      <c r="B10723" s="345" t="s">
        <v>415</v>
      </c>
      <c r="C10723" s="346" t="s">
        <v>88</v>
      </c>
      <c r="D10723" s="347">
        <v>500</v>
      </c>
      <c r="E10723" s="503">
        <v>0</v>
      </c>
      <c r="F10723" s="499"/>
      <c r="G10723" s="347">
        <v>0</v>
      </c>
    </row>
    <row r="10724" spans="1:7" hidden="1" x14ac:dyDescent="0.25">
      <c r="A10724" s="342" t="s">
        <v>324</v>
      </c>
      <c r="B10724" s="342" t="s">
        <v>419</v>
      </c>
      <c r="C10724" s="343" t="s">
        <v>108</v>
      </c>
      <c r="D10724" s="344">
        <v>47016</v>
      </c>
      <c r="E10724" s="502">
        <v>19926.419999999998</v>
      </c>
      <c r="F10724" s="499"/>
      <c r="G10724" s="344">
        <v>42.382210311383361</v>
      </c>
    </row>
    <row r="10725" spans="1:7" hidden="1" x14ac:dyDescent="0.25">
      <c r="A10725" s="345" t="s">
        <v>4921</v>
      </c>
      <c r="B10725" s="345" t="s">
        <v>316</v>
      </c>
      <c r="C10725" s="346" t="s">
        <v>421</v>
      </c>
      <c r="D10725" s="347">
        <v>1516</v>
      </c>
      <c r="E10725" s="503">
        <v>0</v>
      </c>
      <c r="F10725" s="499"/>
      <c r="G10725" s="347">
        <v>0</v>
      </c>
    </row>
    <row r="10726" spans="1:7" hidden="1" x14ac:dyDescent="0.25">
      <c r="A10726" s="345" t="s">
        <v>4922</v>
      </c>
      <c r="B10726" s="345" t="s">
        <v>317</v>
      </c>
      <c r="C10726" s="346" t="s">
        <v>193</v>
      </c>
      <c r="D10726" s="347">
        <v>5500</v>
      </c>
      <c r="E10726" s="503">
        <v>2351.3000000000002</v>
      </c>
      <c r="F10726" s="499"/>
      <c r="G10726" s="347">
        <v>42.75090909090909</v>
      </c>
    </row>
    <row r="10727" spans="1:7" hidden="1" x14ac:dyDescent="0.25">
      <c r="A10727" s="345" t="s">
        <v>4923</v>
      </c>
      <c r="B10727" s="345" t="s">
        <v>423</v>
      </c>
      <c r="C10727" s="346" t="s">
        <v>90</v>
      </c>
      <c r="D10727" s="347">
        <v>20000</v>
      </c>
      <c r="E10727" s="503">
        <v>16100</v>
      </c>
      <c r="F10727" s="499"/>
      <c r="G10727" s="347">
        <v>80.5</v>
      </c>
    </row>
    <row r="10728" spans="1:7" hidden="1" x14ac:dyDescent="0.25">
      <c r="A10728" s="345" t="s">
        <v>4924</v>
      </c>
      <c r="B10728" s="345" t="s">
        <v>303</v>
      </c>
      <c r="C10728" s="346" t="s">
        <v>975</v>
      </c>
      <c r="D10728" s="347">
        <v>20000</v>
      </c>
      <c r="E10728" s="503">
        <v>223</v>
      </c>
      <c r="F10728" s="499"/>
      <c r="G10728" s="347">
        <v>1.115</v>
      </c>
    </row>
    <row r="10729" spans="1:7" hidden="1" x14ac:dyDescent="0.25">
      <c r="A10729" s="345" t="s">
        <v>4925</v>
      </c>
      <c r="B10729" s="345" t="s">
        <v>318</v>
      </c>
      <c r="C10729" s="346" t="s">
        <v>4926</v>
      </c>
      <c r="D10729" s="347">
        <v>0</v>
      </c>
      <c r="E10729" s="503">
        <v>1252.1199999999999</v>
      </c>
      <c r="F10729" s="499"/>
      <c r="G10729" s="347">
        <v>0</v>
      </c>
    </row>
    <row r="10730" spans="1:7" hidden="1" x14ac:dyDescent="0.25">
      <c r="A10730" s="345" t="s">
        <v>4927</v>
      </c>
      <c r="B10730" s="345" t="s">
        <v>427</v>
      </c>
      <c r="C10730" s="346" t="s">
        <v>428</v>
      </c>
      <c r="D10730" s="347">
        <v>0</v>
      </c>
      <c r="E10730" s="503">
        <v>0</v>
      </c>
      <c r="F10730" s="499"/>
      <c r="G10730" s="347">
        <v>0</v>
      </c>
    </row>
    <row r="10731" spans="1:7" hidden="1" x14ac:dyDescent="0.25">
      <c r="A10731" s="342" t="s">
        <v>324</v>
      </c>
      <c r="B10731" s="342" t="s">
        <v>429</v>
      </c>
      <c r="C10731" s="343" t="s">
        <v>110</v>
      </c>
      <c r="D10731" s="344">
        <v>28000</v>
      </c>
      <c r="E10731" s="502">
        <v>17215.71</v>
      </c>
      <c r="F10731" s="499"/>
      <c r="G10731" s="344">
        <v>61.484678571428574</v>
      </c>
    </row>
    <row r="10732" spans="1:7" hidden="1" x14ac:dyDescent="0.25">
      <c r="A10732" s="345" t="s">
        <v>4928</v>
      </c>
      <c r="B10732" s="345" t="s">
        <v>431</v>
      </c>
      <c r="C10732" s="346" t="s">
        <v>160</v>
      </c>
      <c r="D10732" s="347">
        <v>0</v>
      </c>
      <c r="E10732" s="503">
        <v>187.5</v>
      </c>
      <c r="F10732" s="499"/>
      <c r="G10732" s="347">
        <v>0</v>
      </c>
    </row>
    <row r="10733" spans="1:7" hidden="1" x14ac:dyDescent="0.25">
      <c r="A10733" s="345" t="s">
        <v>4929</v>
      </c>
      <c r="B10733" s="345" t="s">
        <v>304</v>
      </c>
      <c r="C10733" s="346" t="s">
        <v>1083</v>
      </c>
      <c r="D10733" s="347">
        <v>7000</v>
      </c>
      <c r="E10733" s="503">
        <v>0</v>
      </c>
      <c r="F10733" s="499"/>
      <c r="G10733" s="347">
        <v>0</v>
      </c>
    </row>
    <row r="10734" spans="1:7" hidden="1" x14ac:dyDescent="0.25">
      <c r="A10734" s="345" t="s">
        <v>4930</v>
      </c>
      <c r="B10734" s="345" t="s">
        <v>463</v>
      </c>
      <c r="C10734" s="346" t="s">
        <v>94</v>
      </c>
      <c r="D10734" s="347">
        <v>0</v>
      </c>
      <c r="E10734" s="503">
        <v>0</v>
      </c>
      <c r="F10734" s="499"/>
      <c r="G10734" s="347">
        <v>0</v>
      </c>
    </row>
    <row r="10735" spans="1:7" hidden="1" x14ac:dyDescent="0.25">
      <c r="A10735" s="345" t="s">
        <v>4931</v>
      </c>
      <c r="B10735" s="345" t="s">
        <v>433</v>
      </c>
      <c r="C10735" s="346" t="s">
        <v>95</v>
      </c>
      <c r="D10735" s="347">
        <v>0</v>
      </c>
      <c r="E10735" s="503">
        <v>0</v>
      </c>
      <c r="F10735" s="499"/>
      <c r="G10735" s="347">
        <v>0</v>
      </c>
    </row>
    <row r="10736" spans="1:7" hidden="1" x14ac:dyDescent="0.25">
      <c r="A10736" s="345" t="s">
        <v>4932</v>
      </c>
      <c r="B10736" s="345" t="s">
        <v>466</v>
      </c>
      <c r="C10736" s="346" t="s">
        <v>96</v>
      </c>
      <c r="D10736" s="347">
        <v>0</v>
      </c>
      <c r="E10736" s="503">
        <v>0</v>
      </c>
      <c r="F10736" s="499"/>
      <c r="G10736" s="347">
        <v>0</v>
      </c>
    </row>
    <row r="10737" spans="1:7" hidden="1" x14ac:dyDescent="0.25">
      <c r="A10737" s="345" t="s">
        <v>4933</v>
      </c>
      <c r="B10737" s="345" t="s">
        <v>312</v>
      </c>
      <c r="C10737" s="346" t="s">
        <v>97</v>
      </c>
      <c r="D10737" s="347">
        <v>0</v>
      </c>
      <c r="E10737" s="503">
        <v>0</v>
      </c>
      <c r="F10737" s="499"/>
      <c r="G10737" s="347">
        <v>0</v>
      </c>
    </row>
    <row r="10738" spans="1:7" hidden="1" x14ac:dyDescent="0.25">
      <c r="A10738" s="345" t="s">
        <v>4934</v>
      </c>
      <c r="B10738" s="345" t="s">
        <v>436</v>
      </c>
      <c r="C10738" s="346" t="s">
        <v>98</v>
      </c>
      <c r="D10738" s="347">
        <v>20000</v>
      </c>
      <c r="E10738" s="503">
        <v>17009.53</v>
      </c>
      <c r="F10738" s="499"/>
      <c r="G10738" s="347">
        <v>85.047650000000004</v>
      </c>
    </row>
    <row r="10739" spans="1:7" hidden="1" x14ac:dyDescent="0.25">
      <c r="A10739" s="345" t="s">
        <v>4935</v>
      </c>
      <c r="B10739" s="345" t="s">
        <v>302</v>
      </c>
      <c r="C10739" s="346" t="s">
        <v>99</v>
      </c>
      <c r="D10739" s="347">
        <v>1000</v>
      </c>
      <c r="E10739" s="503">
        <v>0</v>
      </c>
      <c r="F10739" s="499"/>
      <c r="G10739" s="347">
        <v>0</v>
      </c>
    </row>
    <row r="10740" spans="1:7" hidden="1" x14ac:dyDescent="0.25">
      <c r="A10740" s="345" t="s">
        <v>4936</v>
      </c>
      <c r="B10740" s="345" t="s">
        <v>439</v>
      </c>
      <c r="C10740" s="346" t="s">
        <v>100</v>
      </c>
      <c r="D10740" s="347">
        <v>0</v>
      </c>
      <c r="E10740" s="503">
        <v>18.68</v>
      </c>
      <c r="F10740" s="499"/>
      <c r="G10740" s="347">
        <v>0</v>
      </c>
    </row>
    <row r="10741" spans="1:7" hidden="1" x14ac:dyDescent="0.25">
      <c r="A10741" s="342" t="s">
        <v>324</v>
      </c>
      <c r="B10741" s="342" t="s">
        <v>372</v>
      </c>
      <c r="C10741" s="343" t="s">
        <v>373</v>
      </c>
      <c r="D10741" s="344">
        <v>1000</v>
      </c>
      <c r="E10741" s="502">
        <v>0</v>
      </c>
      <c r="F10741" s="499"/>
      <c r="G10741" s="344">
        <v>0</v>
      </c>
    </row>
    <row r="10742" spans="1:7" hidden="1" x14ac:dyDescent="0.25">
      <c r="A10742" s="345" t="s">
        <v>4937</v>
      </c>
      <c r="B10742" s="345" t="s">
        <v>375</v>
      </c>
      <c r="C10742" s="346" t="s">
        <v>373</v>
      </c>
      <c r="D10742" s="347">
        <v>1000</v>
      </c>
      <c r="E10742" s="503">
        <v>0</v>
      </c>
      <c r="F10742" s="499"/>
      <c r="G10742" s="347">
        <v>0</v>
      </c>
    </row>
    <row r="10743" spans="1:7" hidden="1" x14ac:dyDescent="0.25">
      <c r="A10743" s="342" t="s">
        <v>324</v>
      </c>
      <c r="B10743" s="342" t="s">
        <v>401</v>
      </c>
      <c r="C10743" s="343" t="s">
        <v>104</v>
      </c>
      <c r="D10743" s="344">
        <v>11000</v>
      </c>
      <c r="E10743" s="502">
        <v>4879.96</v>
      </c>
      <c r="F10743" s="499"/>
      <c r="G10743" s="344">
        <v>44.363272727272729</v>
      </c>
    </row>
    <row r="10744" spans="1:7" hidden="1" x14ac:dyDescent="0.25">
      <c r="A10744" s="345" t="s">
        <v>4938</v>
      </c>
      <c r="B10744" s="345" t="s">
        <v>294</v>
      </c>
      <c r="C10744" s="346" t="s">
        <v>101</v>
      </c>
      <c r="D10744" s="347">
        <v>1000</v>
      </c>
      <c r="E10744" s="503">
        <v>0</v>
      </c>
      <c r="F10744" s="499"/>
      <c r="G10744" s="347">
        <v>0</v>
      </c>
    </row>
    <row r="10745" spans="1:7" hidden="1" x14ac:dyDescent="0.25">
      <c r="A10745" s="345" t="s">
        <v>4939</v>
      </c>
      <c r="B10745" s="345" t="s">
        <v>314</v>
      </c>
      <c r="C10745" s="346" t="s">
        <v>445</v>
      </c>
      <c r="D10745" s="347">
        <v>0</v>
      </c>
      <c r="E10745" s="503">
        <v>0</v>
      </c>
      <c r="F10745" s="499"/>
      <c r="G10745" s="347">
        <v>0</v>
      </c>
    </row>
    <row r="10746" spans="1:7" hidden="1" x14ac:dyDescent="0.25">
      <c r="A10746" s="345" t="s">
        <v>4940</v>
      </c>
      <c r="B10746" s="345" t="s">
        <v>296</v>
      </c>
      <c r="C10746" s="346" t="s">
        <v>104</v>
      </c>
      <c r="D10746" s="347">
        <v>10000</v>
      </c>
      <c r="E10746" s="503">
        <v>4879.96</v>
      </c>
      <c r="F10746" s="499"/>
      <c r="G10746" s="347">
        <v>48.799599999999998</v>
      </c>
    </row>
    <row r="10747" spans="1:7" hidden="1" x14ac:dyDescent="0.25">
      <c r="A10747" s="342" t="s">
        <v>324</v>
      </c>
      <c r="B10747" s="342" t="s">
        <v>447</v>
      </c>
      <c r="C10747" s="343" t="s">
        <v>164</v>
      </c>
      <c r="D10747" s="344">
        <v>500</v>
      </c>
      <c r="E10747" s="502">
        <v>0</v>
      </c>
      <c r="F10747" s="499"/>
      <c r="G10747" s="344">
        <v>0</v>
      </c>
    </row>
    <row r="10748" spans="1:7" hidden="1" x14ac:dyDescent="0.25">
      <c r="A10748" s="342" t="s">
        <v>324</v>
      </c>
      <c r="B10748" s="342" t="s">
        <v>448</v>
      </c>
      <c r="C10748" s="343" t="s">
        <v>190</v>
      </c>
      <c r="D10748" s="344">
        <v>500</v>
      </c>
      <c r="E10748" s="502">
        <v>0</v>
      </c>
      <c r="F10748" s="499"/>
      <c r="G10748" s="344">
        <v>0</v>
      </c>
    </row>
    <row r="10749" spans="1:7" hidden="1" x14ac:dyDescent="0.25">
      <c r="A10749" s="345" t="s">
        <v>4941</v>
      </c>
      <c r="B10749" s="345" t="s">
        <v>293</v>
      </c>
      <c r="C10749" s="346" t="s">
        <v>450</v>
      </c>
      <c r="D10749" s="347">
        <v>500</v>
      </c>
      <c r="E10749" s="503">
        <v>0</v>
      </c>
      <c r="F10749" s="499"/>
      <c r="G10749" s="347">
        <v>0</v>
      </c>
    </row>
    <row r="10750" spans="1:7" hidden="1" x14ac:dyDescent="0.25">
      <c r="A10750" s="336" t="s">
        <v>352</v>
      </c>
      <c r="B10750" s="336" t="s">
        <v>1550</v>
      </c>
      <c r="C10750" s="337" t="s">
        <v>1551</v>
      </c>
      <c r="D10750" s="338">
        <v>0</v>
      </c>
      <c r="E10750" s="498">
        <v>7036.89</v>
      </c>
      <c r="F10750" s="499"/>
      <c r="G10750" s="338">
        <v>0</v>
      </c>
    </row>
    <row r="10751" spans="1:7" hidden="1" x14ac:dyDescent="0.25">
      <c r="A10751" s="339" t="s">
        <v>324</v>
      </c>
      <c r="B10751" s="339" t="s">
        <v>354</v>
      </c>
      <c r="C10751" s="340" t="s">
        <v>24</v>
      </c>
      <c r="D10751" s="341">
        <v>0</v>
      </c>
      <c r="E10751" s="506">
        <v>7036.89</v>
      </c>
      <c r="F10751" s="499"/>
      <c r="G10751" s="341">
        <v>0</v>
      </c>
    </row>
    <row r="10752" spans="1:7" hidden="1" x14ac:dyDescent="0.25">
      <c r="A10752" s="342" t="s">
        <v>324</v>
      </c>
      <c r="B10752" s="342" t="s">
        <v>366</v>
      </c>
      <c r="C10752" s="343" t="s">
        <v>38</v>
      </c>
      <c r="D10752" s="344">
        <v>0</v>
      </c>
      <c r="E10752" s="502">
        <v>7036.89</v>
      </c>
      <c r="F10752" s="499"/>
      <c r="G10752" s="344">
        <v>0</v>
      </c>
    </row>
    <row r="10753" spans="1:7" hidden="1" x14ac:dyDescent="0.25">
      <c r="A10753" s="342" t="s">
        <v>324</v>
      </c>
      <c r="B10753" s="342" t="s">
        <v>367</v>
      </c>
      <c r="C10753" s="343" t="s">
        <v>138</v>
      </c>
      <c r="D10753" s="344">
        <v>0</v>
      </c>
      <c r="E10753" s="502">
        <v>7036.89</v>
      </c>
      <c r="F10753" s="499"/>
      <c r="G10753" s="344">
        <v>0</v>
      </c>
    </row>
    <row r="10754" spans="1:7" hidden="1" x14ac:dyDescent="0.25">
      <c r="A10754" s="345" t="s">
        <v>4942</v>
      </c>
      <c r="B10754" s="345" t="s">
        <v>300</v>
      </c>
      <c r="C10754" s="346" t="s">
        <v>87</v>
      </c>
      <c r="D10754" s="347">
        <v>0</v>
      </c>
      <c r="E10754" s="503">
        <v>7036.89</v>
      </c>
      <c r="F10754" s="499"/>
      <c r="G10754" s="347">
        <v>0</v>
      </c>
    </row>
    <row r="10755" spans="1:7" hidden="1" x14ac:dyDescent="0.25">
      <c r="A10755" s="342" t="s">
        <v>324</v>
      </c>
      <c r="B10755" s="342" t="s">
        <v>419</v>
      </c>
      <c r="C10755" s="343" t="s">
        <v>108</v>
      </c>
      <c r="D10755" s="344">
        <v>0</v>
      </c>
      <c r="E10755" s="502">
        <v>0</v>
      </c>
      <c r="F10755" s="499"/>
      <c r="G10755" s="344">
        <v>0</v>
      </c>
    </row>
    <row r="10756" spans="1:7" hidden="1" x14ac:dyDescent="0.25">
      <c r="A10756" s="345" t="s">
        <v>4943</v>
      </c>
      <c r="B10756" s="345" t="s">
        <v>316</v>
      </c>
      <c r="C10756" s="346" t="s">
        <v>421</v>
      </c>
      <c r="D10756" s="347">
        <v>0</v>
      </c>
      <c r="E10756" s="503">
        <v>0</v>
      </c>
      <c r="F10756" s="499"/>
      <c r="G10756" s="347">
        <v>0</v>
      </c>
    </row>
    <row r="10757" spans="1:7" hidden="1" x14ac:dyDescent="0.25">
      <c r="A10757" s="345" t="s">
        <v>4944</v>
      </c>
      <c r="B10757" s="345" t="s">
        <v>303</v>
      </c>
      <c r="C10757" s="346" t="s">
        <v>975</v>
      </c>
      <c r="D10757" s="347">
        <v>0</v>
      </c>
      <c r="E10757" s="503">
        <v>0</v>
      </c>
      <c r="F10757" s="499"/>
      <c r="G10757" s="347">
        <v>0</v>
      </c>
    </row>
    <row r="10758" spans="1:7" hidden="1" x14ac:dyDescent="0.25">
      <c r="A10758" s="342" t="s">
        <v>324</v>
      </c>
      <c r="B10758" s="342" t="s">
        <v>429</v>
      </c>
      <c r="C10758" s="343" t="s">
        <v>110</v>
      </c>
      <c r="D10758" s="344">
        <v>0</v>
      </c>
      <c r="E10758" s="502">
        <v>0</v>
      </c>
      <c r="F10758" s="499"/>
      <c r="G10758" s="344">
        <v>0</v>
      </c>
    </row>
    <row r="10759" spans="1:7" hidden="1" x14ac:dyDescent="0.25">
      <c r="A10759" s="345" t="s">
        <v>4945</v>
      </c>
      <c r="B10759" s="345" t="s">
        <v>304</v>
      </c>
      <c r="C10759" s="346" t="s">
        <v>1083</v>
      </c>
      <c r="D10759" s="347">
        <v>0</v>
      </c>
      <c r="E10759" s="503">
        <v>0</v>
      </c>
      <c r="F10759" s="499"/>
      <c r="G10759" s="347">
        <v>0</v>
      </c>
    </row>
    <row r="10760" spans="1:7" hidden="1" x14ac:dyDescent="0.25">
      <c r="A10760" s="345" t="s">
        <v>4946</v>
      </c>
      <c r="B10760" s="345" t="s">
        <v>436</v>
      </c>
      <c r="C10760" s="346" t="s">
        <v>98</v>
      </c>
      <c r="D10760" s="347">
        <v>0</v>
      </c>
      <c r="E10760" s="503">
        <v>0</v>
      </c>
      <c r="F10760" s="499"/>
      <c r="G10760" s="347">
        <v>0</v>
      </c>
    </row>
    <row r="10761" spans="1:7" hidden="1" x14ac:dyDescent="0.25">
      <c r="A10761" s="342" t="s">
        <v>324</v>
      </c>
      <c r="B10761" s="342" t="s">
        <v>401</v>
      </c>
      <c r="C10761" s="343" t="s">
        <v>104</v>
      </c>
      <c r="D10761" s="344">
        <v>0</v>
      </c>
      <c r="E10761" s="502">
        <v>0</v>
      </c>
      <c r="F10761" s="499"/>
      <c r="G10761" s="344">
        <v>0</v>
      </c>
    </row>
    <row r="10762" spans="1:7" hidden="1" x14ac:dyDescent="0.25">
      <c r="A10762" s="345" t="s">
        <v>4947</v>
      </c>
      <c r="B10762" s="345" t="s">
        <v>294</v>
      </c>
      <c r="C10762" s="346" t="s">
        <v>101</v>
      </c>
      <c r="D10762" s="347">
        <v>0</v>
      </c>
      <c r="E10762" s="503">
        <v>0</v>
      </c>
      <c r="F10762" s="499"/>
      <c r="G10762" s="347">
        <v>0</v>
      </c>
    </row>
    <row r="10763" spans="1:7" hidden="1" x14ac:dyDescent="0.25">
      <c r="A10763" s="336" t="s">
        <v>352</v>
      </c>
      <c r="B10763" s="336" t="s">
        <v>1259</v>
      </c>
      <c r="C10763" s="337" t="s">
        <v>1260</v>
      </c>
      <c r="D10763" s="338">
        <v>25000</v>
      </c>
      <c r="E10763" s="498">
        <v>68095.25</v>
      </c>
      <c r="F10763" s="499"/>
      <c r="G10763" s="338">
        <v>272.38099999999997</v>
      </c>
    </row>
    <row r="10764" spans="1:7" hidden="1" x14ac:dyDescent="0.25">
      <c r="A10764" s="339" t="s">
        <v>324</v>
      </c>
      <c r="B10764" s="339" t="s">
        <v>354</v>
      </c>
      <c r="C10764" s="340" t="s">
        <v>24</v>
      </c>
      <c r="D10764" s="341">
        <v>25000</v>
      </c>
      <c r="E10764" s="506">
        <v>60068.52</v>
      </c>
      <c r="F10764" s="499"/>
      <c r="G10764" s="341">
        <v>240.27408</v>
      </c>
    </row>
    <row r="10765" spans="1:7" hidden="1" x14ac:dyDescent="0.25">
      <c r="A10765" s="342" t="s">
        <v>324</v>
      </c>
      <c r="B10765" s="342" t="s">
        <v>366</v>
      </c>
      <c r="C10765" s="343" t="s">
        <v>38</v>
      </c>
      <c r="D10765" s="344">
        <v>25000</v>
      </c>
      <c r="E10765" s="502">
        <v>60068.52</v>
      </c>
      <c r="F10765" s="499"/>
      <c r="G10765" s="344">
        <v>240.27408</v>
      </c>
    </row>
    <row r="10766" spans="1:7" hidden="1" x14ac:dyDescent="0.25">
      <c r="A10766" s="342" t="s">
        <v>324</v>
      </c>
      <c r="B10766" s="342" t="s">
        <v>429</v>
      </c>
      <c r="C10766" s="343" t="s">
        <v>110</v>
      </c>
      <c r="D10766" s="344">
        <v>25000</v>
      </c>
      <c r="E10766" s="502">
        <v>60068.52</v>
      </c>
      <c r="F10766" s="499"/>
      <c r="G10766" s="344">
        <v>240.27408</v>
      </c>
    </row>
    <row r="10767" spans="1:7" hidden="1" x14ac:dyDescent="0.25">
      <c r="A10767" s="345" t="s">
        <v>4948</v>
      </c>
      <c r="B10767" s="345" t="s">
        <v>304</v>
      </c>
      <c r="C10767" s="346" t="s">
        <v>1083</v>
      </c>
      <c r="D10767" s="347">
        <v>0</v>
      </c>
      <c r="E10767" s="503">
        <v>7616.25</v>
      </c>
      <c r="F10767" s="499"/>
      <c r="G10767" s="347">
        <v>0</v>
      </c>
    </row>
    <row r="10768" spans="1:7" hidden="1" x14ac:dyDescent="0.25">
      <c r="A10768" s="345" t="s">
        <v>4949</v>
      </c>
      <c r="B10768" s="345" t="s">
        <v>436</v>
      </c>
      <c r="C10768" s="346" t="s">
        <v>98</v>
      </c>
      <c r="D10768" s="347">
        <v>25000</v>
      </c>
      <c r="E10768" s="503">
        <v>52452.27</v>
      </c>
      <c r="F10768" s="499"/>
      <c r="G10768" s="347">
        <v>209.80907999999999</v>
      </c>
    </row>
    <row r="10769" spans="1:7" hidden="1" x14ac:dyDescent="0.25">
      <c r="A10769" s="339" t="s">
        <v>324</v>
      </c>
      <c r="B10769" s="339" t="s">
        <v>1163</v>
      </c>
      <c r="C10769" s="340" t="s">
        <v>26</v>
      </c>
      <c r="D10769" s="341">
        <v>0</v>
      </c>
      <c r="E10769" s="506">
        <v>8026.73</v>
      </c>
      <c r="F10769" s="499"/>
      <c r="G10769" s="341">
        <v>0</v>
      </c>
    </row>
    <row r="10770" spans="1:7" hidden="1" x14ac:dyDescent="0.25">
      <c r="A10770" s="342" t="s">
        <v>324</v>
      </c>
      <c r="B10770" s="342" t="s">
        <v>1164</v>
      </c>
      <c r="C10770" s="343" t="s">
        <v>1165</v>
      </c>
      <c r="D10770" s="344">
        <v>0</v>
      </c>
      <c r="E10770" s="502">
        <v>8026.73</v>
      </c>
      <c r="F10770" s="499"/>
      <c r="G10770" s="344">
        <v>0</v>
      </c>
    </row>
    <row r="10771" spans="1:7" hidden="1" x14ac:dyDescent="0.25">
      <c r="A10771" s="342" t="s">
        <v>324</v>
      </c>
      <c r="B10771" s="342" t="s">
        <v>2576</v>
      </c>
      <c r="C10771" s="343" t="s">
        <v>171</v>
      </c>
      <c r="D10771" s="344">
        <v>0</v>
      </c>
      <c r="E10771" s="502">
        <v>8026.73</v>
      </c>
      <c r="F10771" s="499"/>
      <c r="G10771" s="344">
        <v>0</v>
      </c>
    </row>
    <row r="10772" spans="1:7" hidden="1" x14ac:dyDescent="0.25">
      <c r="A10772" s="345" t="s">
        <v>4950</v>
      </c>
      <c r="B10772" s="345" t="s">
        <v>306</v>
      </c>
      <c r="C10772" s="346" t="s">
        <v>173</v>
      </c>
      <c r="D10772" s="347">
        <v>0</v>
      </c>
      <c r="E10772" s="503">
        <v>8026.73</v>
      </c>
      <c r="F10772" s="499"/>
      <c r="G10772" s="347">
        <v>0</v>
      </c>
    </row>
    <row r="10773" spans="1:7" hidden="1" x14ac:dyDescent="0.25">
      <c r="A10773" s="333" t="s">
        <v>349</v>
      </c>
      <c r="B10773" s="333" t="s">
        <v>4951</v>
      </c>
      <c r="C10773" s="334" t="s">
        <v>4952</v>
      </c>
      <c r="D10773" s="335">
        <v>43000</v>
      </c>
      <c r="E10773" s="505">
        <v>1369.28</v>
      </c>
      <c r="F10773" s="499"/>
      <c r="G10773" s="335">
        <v>3.184372093023256</v>
      </c>
    </row>
    <row r="10774" spans="1:7" hidden="1" x14ac:dyDescent="0.25">
      <c r="A10774" s="336" t="s">
        <v>352</v>
      </c>
      <c r="B10774" s="336" t="s">
        <v>1329</v>
      </c>
      <c r="C10774" s="337" t="s">
        <v>1330</v>
      </c>
      <c r="D10774" s="338">
        <v>0</v>
      </c>
      <c r="E10774" s="498">
        <v>0</v>
      </c>
      <c r="F10774" s="499"/>
      <c r="G10774" s="338">
        <v>0</v>
      </c>
    </row>
    <row r="10775" spans="1:7" hidden="1" x14ac:dyDescent="0.25">
      <c r="A10775" s="339" t="s">
        <v>324</v>
      </c>
      <c r="B10775" s="339" t="s">
        <v>354</v>
      </c>
      <c r="C10775" s="340" t="s">
        <v>24</v>
      </c>
      <c r="D10775" s="341">
        <v>0</v>
      </c>
      <c r="E10775" s="506">
        <v>0</v>
      </c>
      <c r="F10775" s="499"/>
      <c r="G10775" s="341">
        <v>0</v>
      </c>
    </row>
    <row r="10776" spans="1:7" hidden="1" x14ac:dyDescent="0.25">
      <c r="A10776" s="342" t="s">
        <v>324</v>
      </c>
      <c r="B10776" s="342" t="s">
        <v>366</v>
      </c>
      <c r="C10776" s="343" t="s">
        <v>38</v>
      </c>
      <c r="D10776" s="344">
        <v>0</v>
      </c>
      <c r="E10776" s="502">
        <v>0</v>
      </c>
      <c r="F10776" s="499"/>
      <c r="G10776" s="344">
        <v>0</v>
      </c>
    </row>
    <row r="10777" spans="1:7" hidden="1" x14ac:dyDescent="0.25">
      <c r="A10777" s="342" t="s">
        <v>324</v>
      </c>
      <c r="B10777" s="342" t="s">
        <v>401</v>
      </c>
      <c r="C10777" s="343" t="s">
        <v>104</v>
      </c>
      <c r="D10777" s="344">
        <v>0</v>
      </c>
      <c r="E10777" s="502">
        <v>0</v>
      </c>
      <c r="F10777" s="499"/>
      <c r="G10777" s="344">
        <v>0</v>
      </c>
    </row>
    <row r="10778" spans="1:7" hidden="1" x14ac:dyDescent="0.25">
      <c r="A10778" s="345" t="s">
        <v>4953</v>
      </c>
      <c r="B10778" s="345" t="s">
        <v>296</v>
      </c>
      <c r="C10778" s="346" t="s">
        <v>104</v>
      </c>
      <c r="D10778" s="347">
        <v>0</v>
      </c>
      <c r="E10778" s="503">
        <v>0</v>
      </c>
      <c r="F10778" s="499"/>
      <c r="G10778" s="347">
        <v>0</v>
      </c>
    </row>
    <row r="10779" spans="1:7" hidden="1" x14ac:dyDescent="0.25">
      <c r="A10779" s="336" t="s">
        <v>352</v>
      </c>
      <c r="B10779" s="336" t="s">
        <v>1526</v>
      </c>
      <c r="C10779" s="337" t="s">
        <v>1527</v>
      </c>
      <c r="D10779" s="338">
        <v>38000</v>
      </c>
      <c r="E10779" s="498">
        <v>0</v>
      </c>
      <c r="F10779" s="499"/>
      <c r="G10779" s="338">
        <v>0</v>
      </c>
    </row>
    <row r="10780" spans="1:7" hidden="1" x14ac:dyDescent="0.25">
      <c r="A10780" s="339" t="s">
        <v>324</v>
      </c>
      <c r="B10780" s="339" t="s">
        <v>354</v>
      </c>
      <c r="C10780" s="340" t="s">
        <v>24</v>
      </c>
      <c r="D10780" s="341">
        <v>38000</v>
      </c>
      <c r="E10780" s="506">
        <v>0</v>
      </c>
      <c r="F10780" s="499"/>
      <c r="G10780" s="341">
        <v>0</v>
      </c>
    </row>
    <row r="10781" spans="1:7" hidden="1" x14ac:dyDescent="0.25">
      <c r="A10781" s="342" t="s">
        <v>324</v>
      </c>
      <c r="B10781" s="342" t="s">
        <v>366</v>
      </c>
      <c r="C10781" s="343" t="s">
        <v>38</v>
      </c>
      <c r="D10781" s="344">
        <v>38000</v>
      </c>
      <c r="E10781" s="502">
        <v>0</v>
      </c>
      <c r="F10781" s="499"/>
      <c r="G10781" s="344">
        <v>0</v>
      </c>
    </row>
    <row r="10782" spans="1:7" hidden="1" x14ac:dyDescent="0.25">
      <c r="A10782" s="342" t="s">
        <v>324</v>
      </c>
      <c r="B10782" s="342" t="s">
        <v>419</v>
      </c>
      <c r="C10782" s="343" t="s">
        <v>108</v>
      </c>
      <c r="D10782" s="344">
        <v>0</v>
      </c>
      <c r="E10782" s="502">
        <v>0</v>
      </c>
      <c r="F10782" s="499"/>
      <c r="G10782" s="344">
        <v>0</v>
      </c>
    </row>
    <row r="10783" spans="1:7" hidden="1" x14ac:dyDescent="0.25">
      <c r="A10783" s="345" t="s">
        <v>4954</v>
      </c>
      <c r="B10783" s="345" t="s">
        <v>303</v>
      </c>
      <c r="C10783" s="346" t="s">
        <v>975</v>
      </c>
      <c r="D10783" s="347">
        <v>0</v>
      </c>
      <c r="E10783" s="503">
        <v>0</v>
      </c>
      <c r="F10783" s="499"/>
      <c r="G10783" s="347">
        <v>0</v>
      </c>
    </row>
    <row r="10784" spans="1:7" hidden="1" x14ac:dyDescent="0.25">
      <c r="A10784" s="345" t="s">
        <v>4955</v>
      </c>
      <c r="B10784" s="345" t="s">
        <v>318</v>
      </c>
      <c r="C10784" s="346" t="s">
        <v>4926</v>
      </c>
      <c r="D10784" s="347">
        <v>0</v>
      </c>
      <c r="E10784" s="503">
        <v>0</v>
      </c>
      <c r="F10784" s="499"/>
      <c r="G10784" s="347">
        <v>0</v>
      </c>
    </row>
    <row r="10785" spans="1:7" hidden="1" x14ac:dyDescent="0.25">
      <c r="A10785" s="342" t="s">
        <v>324</v>
      </c>
      <c r="B10785" s="342" t="s">
        <v>429</v>
      </c>
      <c r="C10785" s="343" t="s">
        <v>110</v>
      </c>
      <c r="D10785" s="344">
        <v>38000</v>
      </c>
      <c r="E10785" s="502">
        <v>0</v>
      </c>
      <c r="F10785" s="499"/>
      <c r="G10785" s="344">
        <v>0</v>
      </c>
    </row>
    <row r="10786" spans="1:7" hidden="1" x14ac:dyDescent="0.25">
      <c r="A10786" s="345" t="s">
        <v>4956</v>
      </c>
      <c r="B10786" s="345" t="s">
        <v>304</v>
      </c>
      <c r="C10786" s="346" t="s">
        <v>1083</v>
      </c>
      <c r="D10786" s="347">
        <v>38000</v>
      </c>
      <c r="E10786" s="503">
        <v>0</v>
      </c>
      <c r="F10786" s="499"/>
      <c r="G10786" s="347">
        <v>0</v>
      </c>
    </row>
    <row r="10787" spans="1:7" hidden="1" x14ac:dyDescent="0.25">
      <c r="A10787" s="345" t="s">
        <v>4957</v>
      </c>
      <c r="B10787" s="345" t="s">
        <v>433</v>
      </c>
      <c r="C10787" s="346" t="s">
        <v>95</v>
      </c>
      <c r="D10787" s="347">
        <v>0</v>
      </c>
      <c r="E10787" s="503">
        <v>0</v>
      </c>
      <c r="F10787" s="499"/>
      <c r="G10787" s="347">
        <v>0</v>
      </c>
    </row>
    <row r="10788" spans="1:7" hidden="1" x14ac:dyDescent="0.25">
      <c r="A10788" s="336" t="s">
        <v>352</v>
      </c>
      <c r="B10788" s="336" t="s">
        <v>1550</v>
      </c>
      <c r="C10788" s="337" t="s">
        <v>1551</v>
      </c>
      <c r="D10788" s="338">
        <v>5000</v>
      </c>
      <c r="E10788" s="498">
        <v>1369.28</v>
      </c>
      <c r="F10788" s="499"/>
      <c r="G10788" s="338">
        <v>27.3856</v>
      </c>
    </row>
    <row r="10789" spans="1:7" hidden="1" x14ac:dyDescent="0.25">
      <c r="A10789" s="339" t="s">
        <v>324</v>
      </c>
      <c r="B10789" s="339" t="s">
        <v>354</v>
      </c>
      <c r="C10789" s="340" t="s">
        <v>24</v>
      </c>
      <c r="D10789" s="341">
        <v>5000</v>
      </c>
      <c r="E10789" s="506">
        <v>1369.28</v>
      </c>
      <c r="F10789" s="499"/>
      <c r="G10789" s="341">
        <v>27.3856</v>
      </c>
    </row>
    <row r="10790" spans="1:7" hidden="1" x14ac:dyDescent="0.25">
      <c r="A10790" s="342" t="s">
        <v>324</v>
      </c>
      <c r="B10790" s="342" t="s">
        <v>366</v>
      </c>
      <c r="C10790" s="343" t="s">
        <v>38</v>
      </c>
      <c r="D10790" s="344">
        <v>5000</v>
      </c>
      <c r="E10790" s="502">
        <v>1366.7</v>
      </c>
      <c r="F10790" s="499"/>
      <c r="G10790" s="344">
        <v>27.334</v>
      </c>
    </row>
    <row r="10791" spans="1:7" hidden="1" x14ac:dyDescent="0.25">
      <c r="A10791" s="342" t="s">
        <v>324</v>
      </c>
      <c r="B10791" s="342" t="s">
        <v>367</v>
      </c>
      <c r="C10791" s="343" t="s">
        <v>138</v>
      </c>
      <c r="D10791" s="344">
        <v>5000</v>
      </c>
      <c r="E10791" s="502">
        <v>0</v>
      </c>
      <c r="F10791" s="499"/>
      <c r="G10791" s="344">
        <v>0</v>
      </c>
    </row>
    <row r="10792" spans="1:7" hidden="1" x14ac:dyDescent="0.25">
      <c r="A10792" s="345" t="s">
        <v>4958</v>
      </c>
      <c r="B10792" s="345" t="s">
        <v>300</v>
      </c>
      <c r="C10792" s="346" t="s">
        <v>87</v>
      </c>
      <c r="D10792" s="347">
        <v>5000</v>
      </c>
      <c r="E10792" s="503">
        <v>0</v>
      </c>
      <c r="F10792" s="499"/>
      <c r="G10792" s="347">
        <v>0</v>
      </c>
    </row>
    <row r="10793" spans="1:7" hidden="1" x14ac:dyDescent="0.25">
      <c r="A10793" s="342" t="s">
        <v>324</v>
      </c>
      <c r="B10793" s="342" t="s">
        <v>429</v>
      </c>
      <c r="C10793" s="343" t="s">
        <v>110</v>
      </c>
      <c r="D10793" s="344">
        <v>0</v>
      </c>
      <c r="E10793" s="502">
        <v>1300</v>
      </c>
      <c r="F10793" s="499"/>
      <c r="G10793" s="344">
        <v>0</v>
      </c>
    </row>
    <row r="10794" spans="1:7" hidden="1" x14ac:dyDescent="0.25">
      <c r="A10794" s="345" t="s">
        <v>4959</v>
      </c>
      <c r="B10794" s="345" t="s">
        <v>433</v>
      </c>
      <c r="C10794" s="346" t="s">
        <v>95</v>
      </c>
      <c r="D10794" s="347">
        <v>0</v>
      </c>
      <c r="E10794" s="503">
        <v>0</v>
      </c>
      <c r="F10794" s="499"/>
      <c r="G10794" s="347">
        <v>0</v>
      </c>
    </row>
    <row r="10795" spans="1:7" hidden="1" x14ac:dyDescent="0.25">
      <c r="A10795" s="345" t="s">
        <v>4960</v>
      </c>
      <c r="B10795" s="345" t="s">
        <v>312</v>
      </c>
      <c r="C10795" s="346" t="s">
        <v>97</v>
      </c>
      <c r="D10795" s="347">
        <v>0</v>
      </c>
      <c r="E10795" s="503">
        <v>1300</v>
      </c>
      <c r="F10795" s="499"/>
      <c r="G10795" s="347">
        <v>0</v>
      </c>
    </row>
    <row r="10796" spans="1:7" hidden="1" x14ac:dyDescent="0.25">
      <c r="A10796" s="342" t="s">
        <v>324</v>
      </c>
      <c r="B10796" s="342" t="s">
        <v>401</v>
      </c>
      <c r="C10796" s="343" t="s">
        <v>104</v>
      </c>
      <c r="D10796" s="344">
        <v>0</v>
      </c>
      <c r="E10796" s="502">
        <v>66.7</v>
      </c>
      <c r="F10796" s="499"/>
      <c r="G10796" s="344">
        <v>0</v>
      </c>
    </row>
    <row r="10797" spans="1:7" hidden="1" x14ac:dyDescent="0.25">
      <c r="A10797" s="345" t="s">
        <v>4961</v>
      </c>
      <c r="B10797" s="345" t="s">
        <v>296</v>
      </c>
      <c r="C10797" s="346" t="s">
        <v>104</v>
      </c>
      <c r="D10797" s="347">
        <v>0</v>
      </c>
      <c r="E10797" s="503">
        <v>66.7</v>
      </c>
      <c r="F10797" s="499"/>
      <c r="G10797" s="347">
        <v>0</v>
      </c>
    </row>
    <row r="10798" spans="1:7" hidden="1" x14ac:dyDescent="0.25">
      <c r="A10798" s="342" t="s">
        <v>324</v>
      </c>
      <c r="B10798" s="342" t="s">
        <v>447</v>
      </c>
      <c r="C10798" s="343" t="s">
        <v>164</v>
      </c>
      <c r="D10798" s="344">
        <v>0</v>
      </c>
      <c r="E10798" s="502">
        <v>2.58</v>
      </c>
      <c r="F10798" s="499"/>
      <c r="G10798" s="344">
        <v>0</v>
      </c>
    </row>
    <row r="10799" spans="1:7" hidden="1" x14ac:dyDescent="0.25">
      <c r="A10799" s="342" t="s">
        <v>324</v>
      </c>
      <c r="B10799" s="342" t="s">
        <v>448</v>
      </c>
      <c r="C10799" s="343" t="s">
        <v>190</v>
      </c>
      <c r="D10799" s="344">
        <v>0</v>
      </c>
      <c r="E10799" s="502">
        <v>2.58</v>
      </c>
      <c r="F10799" s="499"/>
      <c r="G10799" s="344">
        <v>0</v>
      </c>
    </row>
    <row r="10800" spans="1:7" hidden="1" x14ac:dyDescent="0.25">
      <c r="A10800" s="345" t="s">
        <v>4962</v>
      </c>
      <c r="B10800" s="345" t="s">
        <v>305</v>
      </c>
      <c r="C10800" s="346" t="s">
        <v>166</v>
      </c>
      <c r="D10800" s="347">
        <v>0</v>
      </c>
      <c r="E10800" s="503">
        <v>2.58</v>
      </c>
      <c r="F10800" s="499"/>
      <c r="G10800" s="347">
        <v>0</v>
      </c>
    </row>
    <row r="10801" spans="1:7" hidden="1" x14ac:dyDescent="0.25">
      <c r="A10801" s="330" t="s">
        <v>349</v>
      </c>
      <c r="B10801" s="330" t="s">
        <v>377</v>
      </c>
      <c r="C10801" s="331" t="s">
        <v>378</v>
      </c>
      <c r="D10801" s="332">
        <v>1014061.76</v>
      </c>
      <c r="E10801" s="504">
        <v>707150.79</v>
      </c>
      <c r="F10801" s="499"/>
      <c r="G10801" s="332">
        <v>69.734489347078821</v>
      </c>
    </row>
    <row r="10802" spans="1:7" hidden="1" x14ac:dyDescent="0.25">
      <c r="A10802" s="333" t="s">
        <v>349</v>
      </c>
      <c r="B10802" s="333" t="s">
        <v>4963</v>
      </c>
      <c r="C10802" s="334" t="s">
        <v>4964</v>
      </c>
      <c r="D10802" s="335">
        <v>1014061.76</v>
      </c>
      <c r="E10802" s="505">
        <v>707150.79</v>
      </c>
      <c r="F10802" s="499"/>
      <c r="G10802" s="335">
        <v>69.734489347078821</v>
      </c>
    </row>
    <row r="10803" spans="1:7" hidden="1" x14ac:dyDescent="0.25">
      <c r="A10803" s="336" t="s">
        <v>352</v>
      </c>
      <c r="B10803" s="336" t="s">
        <v>1264</v>
      </c>
      <c r="C10803" s="337" t="s">
        <v>1265</v>
      </c>
      <c r="D10803" s="338">
        <v>20000</v>
      </c>
      <c r="E10803" s="498">
        <v>18692</v>
      </c>
      <c r="F10803" s="499"/>
      <c r="G10803" s="338">
        <v>93.46</v>
      </c>
    </row>
    <row r="10804" spans="1:7" hidden="1" x14ac:dyDescent="0.25">
      <c r="A10804" s="339" t="s">
        <v>324</v>
      </c>
      <c r="B10804" s="339" t="s">
        <v>354</v>
      </c>
      <c r="C10804" s="340" t="s">
        <v>24</v>
      </c>
      <c r="D10804" s="341">
        <v>20000</v>
      </c>
      <c r="E10804" s="506">
        <v>18692</v>
      </c>
      <c r="F10804" s="499"/>
      <c r="G10804" s="341">
        <v>93.46</v>
      </c>
    </row>
    <row r="10805" spans="1:7" hidden="1" x14ac:dyDescent="0.25">
      <c r="A10805" s="342" t="s">
        <v>324</v>
      </c>
      <c r="B10805" s="342" t="s">
        <v>366</v>
      </c>
      <c r="C10805" s="343" t="s">
        <v>38</v>
      </c>
      <c r="D10805" s="344">
        <v>20000</v>
      </c>
      <c r="E10805" s="502">
        <v>18692</v>
      </c>
      <c r="F10805" s="499"/>
      <c r="G10805" s="344">
        <v>93.46</v>
      </c>
    </row>
    <row r="10806" spans="1:7" hidden="1" x14ac:dyDescent="0.25">
      <c r="A10806" s="342" t="s">
        <v>324</v>
      </c>
      <c r="B10806" s="342" t="s">
        <v>367</v>
      </c>
      <c r="C10806" s="343" t="s">
        <v>138</v>
      </c>
      <c r="D10806" s="344">
        <v>10000</v>
      </c>
      <c r="E10806" s="502">
        <v>432</v>
      </c>
      <c r="F10806" s="499"/>
      <c r="G10806" s="344">
        <v>4.32</v>
      </c>
    </row>
    <row r="10807" spans="1:7" hidden="1" x14ac:dyDescent="0.25">
      <c r="A10807" s="345" t="s">
        <v>4965</v>
      </c>
      <c r="B10807" s="345" t="s">
        <v>300</v>
      </c>
      <c r="C10807" s="346" t="s">
        <v>101</v>
      </c>
      <c r="D10807" s="347">
        <v>10000</v>
      </c>
      <c r="E10807" s="503">
        <v>432</v>
      </c>
      <c r="F10807" s="499"/>
      <c r="G10807" s="347">
        <v>4.32</v>
      </c>
    </row>
    <row r="10808" spans="1:7" hidden="1" x14ac:dyDescent="0.25">
      <c r="A10808" s="342" t="s">
        <v>324</v>
      </c>
      <c r="B10808" s="342" t="s">
        <v>419</v>
      </c>
      <c r="C10808" s="343" t="s">
        <v>108</v>
      </c>
      <c r="D10808" s="344">
        <v>3000</v>
      </c>
      <c r="E10808" s="502">
        <v>7000</v>
      </c>
      <c r="F10808" s="499"/>
      <c r="G10808" s="344">
        <v>233.33333333333334</v>
      </c>
    </row>
    <row r="10809" spans="1:7" hidden="1" x14ac:dyDescent="0.25">
      <c r="A10809" s="345" t="s">
        <v>4966</v>
      </c>
      <c r="B10809" s="345" t="s">
        <v>316</v>
      </c>
      <c r="C10809" s="346" t="s">
        <v>421</v>
      </c>
      <c r="D10809" s="347">
        <v>3000</v>
      </c>
      <c r="E10809" s="503">
        <v>7000</v>
      </c>
      <c r="F10809" s="499"/>
      <c r="G10809" s="347">
        <v>233.33333333333334</v>
      </c>
    </row>
    <row r="10810" spans="1:7" hidden="1" x14ac:dyDescent="0.25">
      <c r="A10810" s="342" t="s">
        <v>324</v>
      </c>
      <c r="B10810" s="342" t="s">
        <v>429</v>
      </c>
      <c r="C10810" s="343" t="s">
        <v>110</v>
      </c>
      <c r="D10810" s="344">
        <v>3000</v>
      </c>
      <c r="E10810" s="502">
        <v>0</v>
      </c>
      <c r="F10810" s="499"/>
      <c r="G10810" s="344">
        <v>0</v>
      </c>
    </row>
    <row r="10811" spans="1:7" hidden="1" x14ac:dyDescent="0.25">
      <c r="A10811" s="345" t="s">
        <v>4967</v>
      </c>
      <c r="B10811" s="345" t="s">
        <v>431</v>
      </c>
      <c r="C10811" s="346" t="s">
        <v>160</v>
      </c>
      <c r="D10811" s="347">
        <v>3000</v>
      </c>
      <c r="E10811" s="503">
        <v>0</v>
      </c>
      <c r="F10811" s="499"/>
      <c r="G10811" s="347">
        <v>0</v>
      </c>
    </row>
    <row r="10812" spans="1:7" hidden="1" x14ac:dyDescent="0.25">
      <c r="A10812" s="342" t="s">
        <v>324</v>
      </c>
      <c r="B10812" s="342" t="s">
        <v>401</v>
      </c>
      <c r="C10812" s="343" t="s">
        <v>104</v>
      </c>
      <c r="D10812" s="344">
        <v>4000</v>
      </c>
      <c r="E10812" s="502">
        <v>11260</v>
      </c>
      <c r="F10812" s="499"/>
      <c r="G10812" s="344">
        <v>281.5</v>
      </c>
    </row>
    <row r="10813" spans="1:7" hidden="1" x14ac:dyDescent="0.25">
      <c r="A10813" s="345" t="s">
        <v>4968</v>
      </c>
      <c r="B10813" s="345" t="s">
        <v>310</v>
      </c>
      <c r="C10813" s="346" t="s">
        <v>163</v>
      </c>
      <c r="D10813" s="347">
        <v>0</v>
      </c>
      <c r="E10813" s="503">
        <v>11260</v>
      </c>
      <c r="F10813" s="499"/>
      <c r="G10813" s="347">
        <v>0</v>
      </c>
    </row>
    <row r="10814" spans="1:7" hidden="1" x14ac:dyDescent="0.25">
      <c r="A10814" s="345" t="s">
        <v>4969</v>
      </c>
      <c r="B10814" s="345" t="s">
        <v>296</v>
      </c>
      <c r="C10814" s="346" t="s">
        <v>104</v>
      </c>
      <c r="D10814" s="347">
        <v>4000</v>
      </c>
      <c r="E10814" s="503">
        <v>0</v>
      </c>
      <c r="F10814" s="499"/>
      <c r="G10814" s="347">
        <v>0</v>
      </c>
    </row>
    <row r="10815" spans="1:7" hidden="1" x14ac:dyDescent="0.25">
      <c r="A10815" s="336" t="s">
        <v>352</v>
      </c>
      <c r="B10815" s="336" t="s">
        <v>1288</v>
      </c>
      <c r="C10815" s="337" t="s">
        <v>1289</v>
      </c>
      <c r="D10815" s="338">
        <v>60000</v>
      </c>
      <c r="E10815" s="498">
        <v>45767.47</v>
      </c>
      <c r="F10815" s="499"/>
      <c r="G10815" s="338">
        <v>76.279116666666667</v>
      </c>
    </row>
    <row r="10816" spans="1:7" hidden="1" x14ac:dyDescent="0.25">
      <c r="A10816" s="339" t="s">
        <v>324</v>
      </c>
      <c r="B10816" s="339" t="s">
        <v>354</v>
      </c>
      <c r="C10816" s="340" t="s">
        <v>24</v>
      </c>
      <c r="D10816" s="341">
        <v>60000</v>
      </c>
      <c r="E10816" s="506">
        <v>45767.47</v>
      </c>
      <c r="F10816" s="499"/>
      <c r="G10816" s="341">
        <v>76.279116666666667</v>
      </c>
    </row>
    <row r="10817" spans="1:7" hidden="1" x14ac:dyDescent="0.25">
      <c r="A10817" s="342" t="s">
        <v>324</v>
      </c>
      <c r="B10817" s="342" t="s">
        <v>366</v>
      </c>
      <c r="C10817" s="343" t="s">
        <v>38</v>
      </c>
      <c r="D10817" s="344">
        <v>60000</v>
      </c>
      <c r="E10817" s="502">
        <v>45767.47</v>
      </c>
      <c r="F10817" s="499"/>
      <c r="G10817" s="344">
        <v>76.279116666666667</v>
      </c>
    </row>
    <row r="10818" spans="1:7" hidden="1" x14ac:dyDescent="0.25">
      <c r="A10818" s="342" t="s">
        <v>324</v>
      </c>
      <c r="B10818" s="342" t="s">
        <v>419</v>
      </c>
      <c r="C10818" s="343" t="s">
        <v>108</v>
      </c>
      <c r="D10818" s="344">
        <v>60000</v>
      </c>
      <c r="E10818" s="502">
        <v>32342.47</v>
      </c>
      <c r="F10818" s="499"/>
      <c r="G10818" s="344">
        <v>53.904116666666667</v>
      </c>
    </row>
    <row r="10819" spans="1:7" hidden="1" x14ac:dyDescent="0.25">
      <c r="A10819" s="345" t="s">
        <v>4970</v>
      </c>
      <c r="B10819" s="345" t="s">
        <v>316</v>
      </c>
      <c r="C10819" s="346" t="s">
        <v>421</v>
      </c>
      <c r="D10819" s="347">
        <v>60000</v>
      </c>
      <c r="E10819" s="503">
        <v>7960.9</v>
      </c>
      <c r="F10819" s="499"/>
      <c r="G10819" s="347">
        <v>13.268166666666668</v>
      </c>
    </row>
    <row r="10820" spans="1:7" hidden="1" x14ac:dyDescent="0.25">
      <c r="A10820" s="345" t="s">
        <v>4971</v>
      </c>
      <c r="B10820" s="345" t="s">
        <v>317</v>
      </c>
      <c r="C10820" s="346" t="s">
        <v>193</v>
      </c>
      <c r="D10820" s="347">
        <v>0</v>
      </c>
      <c r="E10820" s="503">
        <v>17427.91</v>
      </c>
      <c r="F10820" s="499"/>
      <c r="G10820" s="347">
        <v>0</v>
      </c>
    </row>
    <row r="10821" spans="1:7" hidden="1" x14ac:dyDescent="0.25">
      <c r="A10821" s="345" t="s">
        <v>4972</v>
      </c>
      <c r="B10821" s="345" t="s">
        <v>303</v>
      </c>
      <c r="C10821" s="346" t="s">
        <v>975</v>
      </c>
      <c r="D10821" s="347">
        <v>0</v>
      </c>
      <c r="E10821" s="503">
        <v>436.41</v>
      </c>
      <c r="F10821" s="499"/>
      <c r="G10821" s="347">
        <v>0</v>
      </c>
    </row>
    <row r="10822" spans="1:7" hidden="1" x14ac:dyDescent="0.25">
      <c r="A10822" s="345" t="s">
        <v>4973</v>
      </c>
      <c r="B10822" s="345" t="s">
        <v>318</v>
      </c>
      <c r="C10822" s="346" t="s">
        <v>425</v>
      </c>
      <c r="D10822" s="347">
        <v>0</v>
      </c>
      <c r="E10822" s="503">
        <v>6517.25</v>
      </c>
      <c r="F10822" s="499"/>
      <c r="G10822" s="347">
        <v>0</v>
      </c>
    </row>
    <row r="10823" spans="1:7" hidden="1" x14ac:dyDescent="0.25">
      <c r="A10823" s="342" t="s">
        <v>324</v>
      </c>
      <c r="B10823" s="342" t="s">
        <v>429</v>
      </c>
      <c r="C10823" s="343" t="s">
        <v>110</v>
      </c>
      <c r="D10823" s="344">
        <v>0</v>
      </c>
      <c r="E10823" s="502">
        <v>8860</v>
      </c>
      <c r="F10823" s="499"/>
      <c r="G10823" s="344">
        <v>0</v>
      </c>
    </row>
    <row r="10824" spans="1:7" hidden="1" x14ac:dyDescent="0.25">
      <c r="A10824" s="345" t="s">
        <v>4974</v>
      </c>
      <c r="B10824" s="345" t="s">
        <v>304</v>
      </c>
      <c r="C10824" s="346" t="s">
        <v>1083</v>
      </c>
      <c r="D10824" s="347">
        <v>0</v>
      </c>
      <c r="E10824" s="503">
        <v>875</v>
      </c>
      <c r="F10824" s="499"/>
      <c r="G10824" s="347">
        <v>0</v>
      </c>
    </row>
    <row r="10825" spans="1:7" hidden="1" x14ac:dyDescent="0.25">
      <c r="A10825" s="345" t="s">
        <v>4975</v>
      </c>
      <c r="B10825" s="345" t="s">
        <v>439</v>
      </c>
      <c r="C10825" s="346" t="s">
        <v>425</v>
      </c>
      <c r="D10825" s="347">
        <v>0</v>
      </c>
      <c r="E10825" s="503">
        <v>7985</v>
      </c>
      <c r="F10825" s="499"/>
      <c r="G10825" s="347">
        <v>0</v>
      </c>
    </row>
    <row r="10826" spans="1:7" hidden="1" x14ac:dyDescent="0.25">
      <c r="A10826" s="342" t="s">
        <v>324</v>
      </c>
      <c r="B10826" s="342" t="s">
        <v>401</v>
      </c>
      <c r="C10826" s="343" t="s">
        <v>104</v>
      </c>
      <c r="D10826" s="344">
        <v>0</v>
      </c>
      <c r="E10826" s="502">
        <v>4565</v>
      </c>
      <c r="F10826" s="499"/>
      <c r="G10826" s="344">
        <v>0</v>
      </c>
    </row>
    <row r="10827" spans="1:7" hidden="1" x14ac:dyDescent="0.25">
      <c r="A10827" s="345" t="s">
        <v>4976</v>
      </c>
      <c r="B10827" s="345" t="s">
        <v>296</v>
      </c>
      <c r="C10827" s="346" t="s">
        <v>104</v>
      </c>
      <c r="D10827" s="347">
        <v>0</v>
      </c>
      <c r="E10827" s="503">
        <v>4565</v>
      </c>
      <c r="F10827" s="499"/>
      <c r="G10827" s="347">
        <v>0</v>
      </c>
    </row>
    <row r="10828" spans="1:7" hidden="1" x14ac:dyDescent="0.25">
      <c r="A10828" s="336" t="s">
        <v>352</v>
      </c>
      <c r="B10828" s="336" t="s">
        <v>1310</v>
      </c>
      <c r="C10828" s="337" t="s">
        <v>1311</v>
      </c>
      <c r="D10828" s="338">
        <v>304700</v>
      </c>
      <c r="E10828" s="498">
        <v>180698.46</v>
      </c>
      <c r="F10828" s="499"/>
      <c r="G10828" s="338">
        <v>59.303728257302268</v>
      </c>
    </row>
    <row r="10829" spans="1:7" hidden="1" x14ac:dyDescent="0.25">
      <c r="A10829" s="339" t="s">
        <v>324</v>
      </c>
      <c r="B10829" s="339" t="s">
        <v>354</v>
      </c>
      <c r="C10829" s="340" t="s">
        <v>24</v>
      </c>
      <c r="D10829" s="341">
        <v>304700</v>
      </c>
      <c r="E10829" s="506">
        <v>180698.46</v>
      </c>
      <c r="F10829" s="499"/>
      <c r="G10829" s="341">
        <v>59.303728257302268</v>
      </c>
    </row>
    <row r="10830" spans="1:7" hidden="1" x14ac:dyDescent="0.25">
      <c r="A10830" s="342" t="s">
        <v>324</v>
      </c>
      <c r="B10830" s="342" t="s">
        <v>366</v>
      </c>
      <c r="C10830" s="343" t="s">
        <v>38</v>
      </c>
      <c r="D10830" s="344">
        <v>296700</v>
      </c>
      <c r="E10830" s="502">
        <v>175858.56</v>
      </c>
      <c r="F10830" s="499"/>
      <c r="G10830" s="344">
        <v>59.271506572295245</v>
      </c>
    </row>
    <row r="10831" spans="1:7" hidden="1" x14ac:dyDescent="0.25">
      <c r="A10831" s="342" t="s">
        <v>324</v>
      </c>
      <c r="B10831" s="342" t="s">
        <v>367</v>
      </c>
      <c r="C10831" s="343" t="s">
        <v>138</v>
      </c>
      <c r="D10831" s="344">
        <v>117300</v>
      </c>
      <c r="E10831" s="502">
        <v>55520.6</v>
      </c>
      <c r="F10831" s="499"/>
      <c r="G10831" s="344">
        <v>47.332139812446719</v>
      </c>
    </row>
    <row r="10832" spans="1:7" hidden="1" x14ac:dyDescent="0.25">
      <c r="A10832" s="345" t="s">
        <v>4977</v>
      </c>
      <c r="B10832" s="345" t="s">
        <v>300</v>
      </c>
      <c r="C10832" s="346" t="s">
        <v>87</v>
      </c>
      <c r="D10832" s="347">
        <v>100000</v>
      </c>
      <c r="E10832" s="503">
        <v>40665.599999999999</v>
      </c>
      <c r="F10832" s="499"/>
      <c r="G10832" s="347">
        <v>40.665599999999998</v>
      </c>
    </row>
    <row r="10833" spans="1:7" hidden="1" x14ac:dyDescent="0.25">
      <c r="A10833" s="345" t="s">
        <v>4978</v>
      </c>
      <c r="B10833" s="345" t="s">
        <v>415</v>
      </c>
      <c r="C10833" s="346" t="s">
        <v>88</v>
      </c>
      <c r="D10833" s="347">
        <v>17000</v>
      </c>
      <c r="E10833" s="503">
        <v>14735</v>
      </c>
      <c r="F10833" s="499"/>
      <c r="G10833" s="347">
        <v>86.67647058823529</v>
      </c>
    </row>
    <row r="10834" spans="1:7" hidden="1" x14ac:dyDescent="0.25">
      <c r="A10834" s="345" t="s">
        <v>4979</v>
      </c>
      <c r="B10834" s="345" t="s">
        <v>417</v>
      </c>
      <c r="C10834" s="346" t="s">
        <v>418</v>
      </c>
      <c r="D10834" s="347">
        <v>300</v>
      </c>
      <c r="E10834" s="503">
        <v>120</v>
      </c>
      <c r="F10834" s="499"/>
      <c r="G10834" s="347">
        <v>40</v>
      </c>
    </row>
    <row r="10835" spans="1:7" hidden="1" x14ac:dyDescent="0.25">
      <c r="A10835" s="342" t="s">
        <v>324</v>
      </c>
      <c r="B10835" s="342" t="s">
        <v>419</v>
      </c>
      <c r="C10835" s="343" t="s">
        <v>108</v>
      </c>
      <c r="D10835" s="344">
        <v>15000</v>
      </c>
      <c r="E10835" s="502">
        <v>4032.85</v>
      </c>
      <c r="F10835" s="499"/>
      <c r="G10835" s="344">
        <v>26.885666666666665</v>
      </c>
    </row>
    <row r="10836" spans="1:7" hidden="1" x14ac:dyDescent="0.25">
      <c r="A10836" s="345" t="s">
        <v>4980</v>
      </c>
      <c r="B10836" s="345" t="s">
        <v>316</v>
      </c>
      <c r="C10836" s="346" t="s">
        <v>421</v>
      </c>
      <c r="D10836" s="347">
        <v>5000</v>
      </c>
      <c r="E10836" s="503">
        <v>3564.85</v>
      </c>
      <c r="F10836" s="499"/>
      <c r="G10836" s="347">
        <v>71.296999999999997</v>
      </c>
    </row>
    <row r="10837" spans="1:7" hidden="1" x14ac:dyDescent="0.25">
      <c r="A10837" s="345" t="s">
        <v>4981</v>
      </c>
      <c r="B10837" s="345" t="s">
        <v>423</v>
      </c>
      <c r="C10837" s="346" t="s">
        <v>90</v>
      </c>
      <c r="D10837" s="347">
        <v>7000</v>
      </c>
      <c r="E10837" s="503">
        <v>0</v>
      </c>
      <c r="F10837" s="499"/>
      <c r="G10837" s="347">
        <v>0</v>
      </c>
    </row>
    <row r="10838" spans="1:7" hidden="1" x14ac:dyDescent="0.25">
      <c r="A10838" s="345" t="s">
        <v>4982</v>
      </c>
      <c r="B10838" s="345" t="s">
        <v>318</v>
      </c>
      <c r="C10838" s="346" t="s">
        <v>425</v>
      </c>
      <c r="D10838" s="347">
        <v>2000</v>
      </c>
      <c r="E10838" s="503">
        <v>468</v>
      </c>
      <c r="F10838" s="499"/>
      <c r="G10838" s="347">
        <v>23.4</v>
      </c>
    </row>
    <row r="10839" spans="1:7" hidden="1" x14ac:dyDescent="0.25">
      <c r="A10839" s="345" t="s">
        <v>4983</v>
      </c>
      <c r="B10839" s="345" t="s">
        <v>427</v>
      </c>
      <c r="C10839" s="346" t="s">
        <v>428</v>
      </c>
      <c r="D10839" s="347">
        <v>1000</v>
      </c>
      <c r="E10839" s="503">
        <v>0</v>
      </c>
      <c r="F10839" s="499"/>
      <c r="G10839" s="347">
        <v>0</v>
      </c>
    </row>
    <row r="10840" spans="1:7" hidden="1" x14ac:dyDescent="0.25">
      <c r="A10840" s="342" t="s">
        <v>324</v>
      </c>
      <c r="B10840" s="342" t="s">
        <v>429</v>
      </c>
      <c r="C10840" s="343" t="s">
        <v>110</v>
      </c>
      <c r="D10840" s="344">
        <v>92600</v>
      </c>
      <c r="E10840" s="502">
        <v>85557.16</v>
      </c>
      <c r="F10840" s="499"/>
      <c r="G10840" s="344">
        <v>92.394341252699789</v>
      </c>
    </row>
    <row r="10841" spans="1:7" hidden="1" x14ac:dyDescent="0.25">
      <c r="A10841" s="345" t="s">
        <v>4984</v>
      </c>
      <c r="B10841" s="345" t="s">
        <v>431</v>
      </c>
      <c r="C10841" s="346" t="s">
        <v>160</v>
      </c>
      <c r="D10841" s="347">
        <v>3000</v>
      </c>
      <c r="E10841" s="503">
        <v>1925</v>
      </c>
      <c r="F10841" s="499"/>
      <c r="G10841" s="347">
        <v>64.166666666666671</v>
      </c>
    </row>
    <row r="10842" spans="1:7" hidden="1" x14ac:dyDescent="0.25">
      <c r="A10842" s="345" t="s">
        <v>4985</v>
      </c>
      <c r="B10842" s="345" t="s">
        <v>463</v>
      </c>
      <c r="C10842" s="346" t="s">
        <v>94</v>
      </c>
      <c r="D10842" s="347">
        <v>3600</v>
      </c>
      <c r="E10842" s="503">
        <v>3576.84</v>
      </c>
      <c r="F10842" s="499"/>
      <c r="G10842" s="347">
        <v>99.356666666666669</v>
      </c>
    </row>
    <row r="10843" spans="1:7" hidden="1" x14ac:dyDescent="0.25">
      <c r="A10843" s="345" t="s">
        <v>4986</v>
      </c>
      <c r="B10843" s="345" t="s">
        <v>433</v>
      </c>
      <c r="C10843" s="346" t="s">
        <v>95</v>
      </c>
      <c r="D10843" s="347">
        <v>5000</v>
      </c>
      <c r="E10843" s="503">
        <v>91.26</v>
      </c>
      <c r="F10843" s="499"/>
      <c r="G10843" s="347">
        <v>1.8251999999999999</v>
      </c>
    </row>
    <row r="10844" spans="1:7" hidden="1" x14ac:dyDescent="0.25">
      <c r="A10844" s="345" t="s">
        <v>4987</v>
      </c>
      <c r="B10844" s="345" t="s">
        <v>466</v>
      </c>
      <c r="C10844" s="346" t="s">
        <v>96</v>
      </c>
      <c r="D10844" s="347">
        <v>15000</v>
      </c>
      <c r="E10844" s="503">
        <v>14368.2</v>
      </c>
      <c r="F10844" s="499"/>
      <c r="G10844" s="347">
        <v>95.787999999999997</v>
      </c>
    </row>
    <row r="10845" spans="1:7" hidden="1" x14ac:dyDescent="0.25">
      <c r="A10845" s="345" t="s">
        <v>4988</v>
      </c>
      <c r="B10845" s="345" t="s">
        <v>312</v>
      </c>
      <c r="C10845" s="346" t="s">
        <v>97</v>
      </c>
      <c r="D10845" s="347">
        <v>11000</v>
      </c>
      <c r="E10845" s="503">
        <v>10535</v>
      </c>
      <c r="F10845" s="499"/>
      <c r="G10845" s="347">
        <v>95.772727272727266</v>
      </c>
    </row>
    <row r="10846" spans="1:7" hidden="1" x14ac:dyDescent="0.25">
      <c r="A10846" s="345" t="s">
        <v>4989</v>
      </c>
      <c r="B10846" s="345" t="s">
        <v>436</v>
      </c>
      <c r="C10846" s="346" t="s">
        <v>98</v>
      </c>
      <c r="D10846" s="347">
        <v>30000</v>
      </c>
      <c r="E10846" s="503">
        <v>30410.66</v>
      </c>
      <c r="F10846" s="499"/>
      <c r="G10846" s="347">
        <v>101.36886666666666</v>
      </c>
    </row>
    <row r="10847" spans="1:7" hidden="1" x14ac:dyDescent="0.25">
      <c r="A10847" s="345" t="s">
        <v>4990</v>
      </c>
      <c r="B10847" s="345" t="s">
        <v>302</v>
      </c>
      <c r="C10847" s="346" t="s">
        <v>99</v>
      </c>
      <c r="D10847" s="347">
        <v>15000</v>
      </c>
      <c r="E10847" s="503">
        <v>14670.1</v>
      </c>
      <c r="F10847" s="499"/>
      <c r="G10847" s="347">
        <v>97.800666666666672</v>
      </c>
    </row>
    <row r="10848" spans="1:7" hidden="1" x14ac:dyDescent="0.25">
      <c r="A10848" s="345" t="s">
        <v>4991</v>
      </c>
      <c r="B10848" s="345" t="s">
        <v>439</v>
      </c>
      <c r="C10848" s="346" t="s">
        <v>100</v>
      </c>
      <c r="D10848" s="347">
        <v>10000</v>
      </c>
      <c r="E10848" s="503">
        <v>9980.1</v>
      </c>
      <c r="F10848" s="499"/>
      <c r="G10848" s="347">
        <v>99.801000000000002</v>
      </c>
    </row>
    <row r="10849" spans="1:7" hidden="1" x14ac:dyDescent="0.25">
      <c r="A10849" s="342" t="s">
        <v>324</v>
      </c>
      <c r="B10849" s="342" t="s">
        <v>401</v>
      </c>
      <c r="C10849" s="343" t="s">
        <v>104</v>
      </c>
      <c r="D10849" s="344">
        <v>71800</v>
      </c>
      <c r="E10849" s="502">
        <v>30747.95</v>
      </c>
      <c r="F10849" s="499"/>
      <c r="G10849" s="344">
        <v>42.824442896935935</v>
      </c>
    </row>
    <row r="10850" spans="1:7" hidden="1" x14ac:dyDescent="0.25">
      <c r="A10850" s="345" t="s">
        <v>4992</v>
      </c>
      <c r="B10850" s="345" t="s">
        <v>310</v>
      </c>
      <c r="C10850" s="346" t="s">
        <v>163</v>
      </c>
      <c r="D10850" s="347">
        <v>2000</v>
      </c>
      <c r="E10850" s="503">
        <v>1796.1</v>
      </c>
      <c r="F10850" s="499"/>
      <c r="G10850" s="347">
        <v>89.805000000000007</v>
      </c>
    </row>
    <row r="10851" spans="1:7" hidden="1" x14ac:dyDescent="0.25">
      <c r="A10851" s="345" t="s">
        <v>4993</v>
      </c>
      <c r="B10851" s="345" t="s">
        <v>294</v>
      </c>
      <c r="C10851" s="346" t="s">
        <v>101</v>
      </c>
      <c r="D10851" s="347">
        <v>40000</v>
      </c>
      <c r="E10851" s="503">
        <v>17190.990000000002</v>
      </c>
      <c r="F10851" s="499"/>
      <c r="G10851" s="347">
        <v>42.977474999999998</v>
      </c>
    </row>
    <row r="10852" spans="1:7" hidden="1" x14ac:dyDescent="0.25">
      <c r="A10852" s="345" t="s">
        <v>4994</v>
      </c>
      <c r="B10852" s="345" t="s">
        <v>442</v>
      </c>
      <c r="C10852" s="346" t="s">
        <v>443</v>
      </c>
      <c r="D10852" s="347">
        <v>800</v>
      </c>
      <c r="E10852" s="503">
        <v>350</v>
      </c>
      <c r="F10852" s="499"/>
      <c r="G10852" s="347">
        <v>43.75</v>
      </c>
    </row>
    <row r="10853" spans="1:7" hidden="1" x14ac:dyDescent="0.25">
      <c r="A10853" s="345" t="s">
        <v>4995</v>
      </c>
      <c r="B10853" s="345" t="s">
        <v>314</v>
      </c>
      <c r="C10853" s="346" t="s">
        <v>445</v>
      </c>
      <c r="D10853" s="347">
        <v>4000</v>
      </c>
      <c r="E10853" s="503">
        <v>1752.5</v>
      </c>
      <c r="F10853" s="499"/>
      <c r="G10853" s="347">
        <v>43.8125</v>
      </c>
    </row>
    <row r="10854" spans="1:7" hidden="1" x14ac:dyDescent="0.25">
      <c r="A10854" s="345" t="s">
        <v>4996</v>
      </c>
      <c r="B10854" s="345" t="s">
        <v>296</v>
      </c>
      <c r="C10854" s="346" t="s">
        <v>104</v>
      </c>
      <c r="D10854" s="347">
        <v>25000</v>
      </c>
      <c r="E10854" s="503">
        <v>9658.36</v>
      </c>
      <c r="F10854" s="499"/>
      <c r="G10854" s="347">
        <v>38.63344</v>
      </c>
    </row>
    <row r="10855" spans="1:7" hidden="1" x14ac:dyDescent="0.25">
      <c r="A10855" s="342" t="s">
        <v>324</v>
      </c>
      <c r="B10855" s="342" t="s">
        <v>447</v>
      </c>
      <c r="C10855" s="343" t="s">
        <v>164</v>
      </c>
      <c r="D10855" s="344">
        <v>8000</v>
      </c>
      <c r="E10855" s="502">
        <v>4839.8999999999996</v>
      </c>
      <c r="F10855" s="499"/>
      <c r="G10855" s="344">
        <v>60.498750000000001</v>
      </c>
    </row>
    <row r="10856" spans="1:7" hidden="1" x14ac:dyDescent="0.25">
      <c r="A10856" s="342" t="s">
        <v>324</v>
      </c>
      <c r="B10856" s="342" t="s">
        <v>448</v>
      </c>
      <c r="C10856" s="343" t="s">
        <v>190</v>
      </c>
      <c r="D10856" s="344">
        <v>8000</v>
      </c>
      <c r="E10856" s="502">
        <v>4839.8999999999996</v>
      </c>
      <c r="F10856" s="499"/>
      <c r="G10856" s="344">
        <v>60.498750000000001</v>
      </c>
    </row>
    <row r="10857" spans="1:7" hidden="1" x14ac:dyDescent="0.25">
      <c r="A10857" s="345" t="s">
        <v>4997</v>
      </c>
      <c r="B10857" s="345" t="s">
        <v>293</v>
      </c>
      <c r="C10857" s="346" t="s">
        <v>450</v>
      </c>
      <c r="D10857" s="347">
        <v>8000</v>
      </c>
      <c r="E10857" s="503">
        <v>4839.8999999999996</v>
      </c>
      <c r="F10857" s="499"/>
      <c r="G10857" s="347">
        <v>60.498750000000001</v>
      </c>
    </row>
    <row r="10858" spans="1:7" hidden="1" x14ac:dyDescent="0.25">
      <c r="A10858" s="336" t="s">
        <v>352</v>
      </c>
      <c r="B10858" s="336" t="s">
        <v>1329</v>
      </c>
      <c r="C10858" s="337" t="s">
        <v>1330</v>
      </c>
      <c r="D10858" s="338">
        <v>10771.65</v>
      </c>
      <c r="E10858" s="498">
        <v>10771.65</v>
      </c>
      <c r="F10858" s="499"/>
      <c r="G10858" s="338">
        <v>100</v>
      </c>
    </row>
    <row r="10859" spans="1:7" hidden="1" x14ac:dyDescent="0.25">
      <c r="A10859" s="339" t="s">
        <v>324</v>
      </c>
      <c r="B10859" s="339" t="s">
        <v>354</v>
      </c>
      <c r="C10859" s="340" t="s">
        <v>24</v>
      </c>
      <c r="D10859" s="341">
        <v>10771.65</v>
      </c>
      <c r="E10859" s="506">
        <v>10771.65</v>
      </c>
      <c r="F10859" s="499"/>
      <c r="G10859" s="341">
        <v>100</v>
      </c>
    </row>
    <row r="10860" spans="1:7" hidden="1" x14ac:dyDescent="0.25">
      <c r="A10860" s="342" t="s">
        <v>324</v>
      </c>
      <c r="B10860" s="342" t="s">
        <v>366</v>
      </c>
      <c r="C10860" s="343" t="s">
        <v>38</v>
      </c>
      <c r="D10860" s="344">
        <v>10771.65</v>
      </c>
      <c r="E10860" s="502">
        <v>10771.65</v>
      </c>
      <c r="F10860" s="499"/>
      <c r="G10860" s="344">
        <v>100</v>
      </c>
    </row>
    <row r="10861" spans="1:7" hidden="1" x14ac:dyDescent="0.25">
      <c r="A10861" s="342" t="s">
        <v>324</v>
      </c>
      <c r="B10861" s="342" t="s">
        <v>367</v>
      </c>
      <c r="C10861" s="343" t="s">
        <v>138</v>
      </c>
      <c r="D10861" s="344">
        <v>0</v>
      </c>
      <c r="E10861" s="502">
        <v>0</v>
      </c>
      <c r="F10861" s="499"/>
      <c r="G10861" s="344">
        <v>0</v>
      </c>
    </row>
    <row r="10862" spans="1:7" hidden="1" x14ac:dyDescent="0.25">
      <c r="A10862" s="345" t="s">
        <v>4998</v>
      </c>
      <c r="B10862" s="345" t="s">
        <v>300</v>
      </c>
      <c r="C10862" s="346" t="s">
        <v>87</v>
      </c>
      <c r="D10862" s="347">
        <v>0</v>
      </c>
      <c r="E10862" s="503">
        <v>0</v>
      </c>
      <c r="F10862" s="499"/>
      <c r="G10862" s="347">
        <v>0</v>
      </c>
    </row>
    <row r="10863" spans="1:7" hidden="1" x14ac:dyDescent="0.25">
      <c r="A10863" s="342" t="s">
        <v>324</v>
      </c>
      <c r="B10863" s="342" t="s">
        <v>429</v>
      </c>
      <c r="C10863" s="343" t="s">
        <v>110</v>
      </c>
      <c r="D10863" s="344">
        <v>10771.65</v>
      </c>
      <c r="E10863" s="502">
        <v>10771.65</v>
      </c>
      <c r="F10863" s="499"/>
      <c r="G10863" s="344">
        <v>100</v>
      </c>
    </row>
    <row r="10864" spans="1:7" hidden="1" x14ac:dyDescent="0.25">
      <c r="A10864" s="345" t="s">
        <v>4999</v>
      </c>
      <c r="B10864" s="345" t="s">
        <v>304</v>
      </c>
      <c r="C10864" s="346" t="s">
        <v>227</v>
      </c>
      <c r="D10864" s="347">
        <v>10771.65</v>
      </c>
      <c r="E10864" s="503">
        <v>10771.65</v>
      </c>
      <c r="F10864" s="499"/>
      <c r="G10864" s="347">
        <v>100</v>
      </c>
    </row>
    <row r="10865" spans="1:7" hidden="1" x14ac:dyDescent="0.25">
      <c r="A10865" s="336" t="s">
        <v>352</v>
      </c>
      <c r="B10865" s="336" t="s">
        <v>1396</v>
      </c>
      <c r="C10865" s="337" t="s">
        <v>1397</v>
      </c>
      <c r="D10865" s="338">
        <v>17500</v>
      </c>
      <c r="E10865" s="498">
        <v>12778.95</v>
      </c>
      <c r="F10865" s="499"/>
      <c r="G10865" s="338">
        <v>73.022571428571425</v>
      </c>
    </row>
    <row r="10866" spans="1:7" hidden="1" x14ac:dyDescent="0.25">
      <c r="A10866" s="339" t="s">
        <v>324</v>
      </c>
      <c r="B10866" s="339" t="s">
        <v>354</v>
      </c>
      <c r="C10866" s="340" t="s">
        <v>24</v>
      </c>
      <c r="D10866" s="341">
        <v>17500</v>
      </c>
      <c r="E10866" s="506">
        <v>12778.95</v>
      </c>
      <c r="F10866" s="499"/>
      <c r="G10866" s="341">
        <v>73.022571428571425</v>
      </c>
    </row>
    <row r="10867" spans="1:7" hidden="1" x14ac:dyDescent="0.25">
      <c r="A10867" s="342" t="s">
        <v>324</v>
      </c>
      <c r="B10867" s="342" t="s">
        <v>366</v>
      </c>
      <c r="C10867" s="343" t="s">
        <v>38</v>
      </c>
      <c r="D10867" s="344">
        <v>17500</v>
      </c>
      <c r="E10867" s="502">
        <v>12778.95</v>
      </c>
      <c r="F10867" s="499"/>
      <c r="G10867" s="344">
        <v>73.022571428571425</v>
      </c>
    </row>
    <row r="10868" spans="1:7" hidden="1" x14ac:dyDescent="0.25">
      <c r="A10868" s="342" t="s">
        <v>324</v>
      </c>
      <c r="B10868" s="342" t="s">
        <v>419</v>
      </c>
      <c r="C10868" s="343" t="s">
        <v>108</v>
      </c>
      <c r="D10868" s="344">
        <v>17500</v>
      </c>
      <c r="E10868" s="502">
        <v>12778.95</v>
      </c>
      <c r="F10868" s="499"/>
      <c r="G10868" s="344">
        <v>73.022571428571425</v>
      </c>
    </row>
    <row r="10869" spans="1:7" hidden="1" x14ac:dyDescent="0.25">
      <c r="A10869" s="345" t="s">
        <v>5000</v>
      </c>
      <c r="B10869" s="345" t="s">
        <v>316</v>
      </c>
      <c r="C10869" s="346" t="s">
        <v>421</v>
      </c>
      <c r="D10869" s="347">
        <v>17000</v>
      </c>
      <c r="E10869" s="503">
        <v>12773.26</v>
      </c>
      <c r="F10869" s="499"/>
      <c r="G10869" s="347">
        <v>75.136823529411771</v>
      </c>
    </row>
    <row r="10870" spans="1:7" hidden="1" x14ac:dyDescent="0.25">
      <c r="A10870" s="345" t="s">
        <v>5001</v>
      </c>
      <c r="B10870" s="345" t="s">
        <v>317</v>
      </c>
      <c r="C10870" s="346" t="s">
        <v>193</v>
      </c>
      <c r="D10870" s="347">
        <v>500</v>
      </c>
      <c r="E10870" s="503">
        <v>0</v>
      </c>
      <c r="F10870" s="499"/>
      <c r="G10870" s="347">
        <v>0</v>
      </c>
    </row>
    <row r="10871" spans="1:7" hidden="1" x14ac:dyDescent="0.25">
      <c r="A10871" s="345" t="s">
        <v>5002</v>
      </c>
      <c r="B10871" s="345" t="s">
        <v>303</v>
      </c>
      <c r="C10871" s="346" t="s">
        <v>975</v>
      </c>
      <c r="D10871" s="347">
        <v>0</v>
      </c>
      <c r="E10871" s="503">
        <v>5.69</v>
      </c>
      <c r="F10871" s="499"/>
      <c r="G10871" s="347">
        <v>0</v>
      </c>
    </row>
    <row r="10872" spans="1:7" hidden="1" x14ac:dyDescent="0.25">
      <c r="A10872" s="342" t="s">
        <v>324</v>
      </c>
      <c r="B10872" s="342" t="s">
        <v>429</v>
      </c>
      <c r="C10872" s="343" t="s">
        <v>110</v>
      </c>
      <c r="D10872" s="344">
        <v>0</v>
      </c>
      <c r="E10872" s="502">
        <v>0</v>
      </c>
      <c r="F10872" s="499"/>
      <c r="G10872" s="344">
        <v>0</v>
      </c>
    </row>
    <row r="10873" spans="1:7" hidden="1" x14ac:dyDescent="0.25">
      <c r="A10873" s="345" t="s">
        <v>5003</v>
      </c>
      <c r="B10873" s="345" t="s">
        <v>439</v>
      </c>
      <c r="C10873" s="346" t="s">
        <v>100</v>
      </c>
      <c r="D10873" s="347">
        <v>0</v>
      </c>
      <c r="E10873" s="503">
        <v>0</v>
      </c>
      <c r="F10873" s="499"/>
      <c r="G10873" s="347">
        <v>0</v>
      </c>
    </row>
    <row r="10874" spans="1:7" hidden="1" x14ac:dyDescent="0.25">
      <c r="A10874" s="342" t="s">
        <v>324</v>
      </c>
      <c r="B10874" s="342" t="s">
        <v>401</v>
      </c>
      <c r="C10874" s="343" t="s">
        <v>104</v>
      </c>
      <c r="D10874" s="344">
        <v>0</v>
      </c>
      <c r="E10874" s="502">
        <v>0</v>
      </c>
      <c r="F10874" s="499"/>
      <c r="G10874" s="344">
        <v>0</v>
      </c>
    </row>
    <row r="10875" spans="1:7" hidden="1" x14ac:dyDescent="0.25">
      <c r="A10875" s="345" t="s">
        <v>5004</v>
      </c>
      <c r="B10875" s="345" t="s">
        <v>294</v>
      </c>
      <c r="C10875" s="346" t="s">
        <v>101</v>
      </c>
      <c r="D10875" s="347">
        <v>0</v>
      </c>
      <c r="E10875" s="503">
        <v>0</v>
      </c>
      <c r="F10875" s="499"/>
      <c r="G10875" s="347">
        <v>0</v>
      </c>
    </row>
    <row r="10876" spans="1:7" hidden="1" x14ac:dyDescent="0.25">
      <c r="A10876" s="345" t="s">
        <v>5005</v>
      </c>
      <c r="B10876" s="345" t="s">
        <v>296</v>
      </c>
      <c r="C10876" s="346" t="s">
        <v>104</v>
      </c>
      <c r="D10876" s="347">
        <v>0</v>
      </c>
      <c r="E10876" s="503">
        <v>0</v>
      </c>
      <c r="F10876" s="499"/>
      <c r="G10876" s="347">
        <v>0</v>
      </c>
    </row>
    <row r="10877" spans="1:7" hidden="1" x14ac:dyDescent="0.25">
      <c r="A10877" s="342" t="s">
        <v>324</v>
      </c>
      <c r="B10877" s="342" t="s">
        <v>447</v>
      </c>
      <c r="C10877" s="343" t="s">
        <v>164</v>
      </c>
      <c r="D10877" s="344">
        <v>0</v>
      </c>
      <c r="E10877" s="502">
        <v>0</v>
      </c>
      <c r="F10877" s="499"/>
      <c r="G10877" s="344">
        <v>0</v>
      </c>
    </row>
    <row r="10878" spans="1:7" hidden="1" x14ac:dyDescent="0.25">
      <c r="A10878" s="342" t="s">
        <v>324</v>
      </c>
      <c r="B10878" s="342" t="s">
        <v>448</v>
      </c>
      <c r="C10878" s="343" t="s">
        <v>190</v>
      </c>
      <c r="D10878" s="344">
        <v>0</v>
      </c>
      <c r="E10878" s="502">
        <v>0</v>
      </c>
      <c r="F10878" s="499"/>
      <c r="G10878" s="344">
        <v>0</v>
      </c>
    </row>
    <row r="10879" spans="1:7" hidden="1" x14ac:dyDescent="0.25">
      <c r="A10879" s="345" t="s">
        <v>5006</v>
      </c>
      <c r="B10879" s="345" t="s">
        <v>305</v>
      </c>
      <c r="C10879" s="346" t="s">
        <v>166</v>
      </c>
      <c r="D10879" s="347">
        <v>0</v>
      </c>
      <c r="E10879" s="503">
        <v>0</v>
      </c>
      <c r="F10879" s="499"/>
      <c r="G10879" s="347">
        <v>0</v>
      </c>
    </row>
    <row r="10880" spans="1:7" hidden="1" x14ac:dyDescent="0.25">
      <c r="A10880" s="339" t="s">
        <v>324</v>
      </c>
      <c r="B10880" s="339" t="s">
        <v>1163</v>
      </c>
      <c r="C10880" s="340" t="s">
        <v>26</v>
      </c>
      <c r="D10880" s="341">
        <v>0</v>
      </c>
      <c r="E10880" s="506">
        <v>0</v>
      </c>
      <c r="F10880" s="499"/>
      <c r="G10880" s="341">
        <v>0</v>
      </c>
    </row>
    <row r="10881" spans="1:7" hidden="1" x14ac:dyDescent="0.25">
      <c r="A10881" s="342" t="s">
        <v>324</v>
      </c>
      <c r="B10881" s="342" t="s">
        <v>1164</v>
      </c>
      <c r="C10881" s="343" t="s">
        <v>1165</v>
      </c>
      <c r="D10881" s="344">
        <v>0</v>
      </c>
      <c r="E10881" s="502">
        <v>0</v>
      </c>
      <c r="F10881" s="499"/>
      <c r="G10881" s="344">
        <v>0</v>
      </c>
    </row>
    <row r="10882" spans="1:7" hidden="1" x14ac:dyDescent="0.25">
      <c r="A10882" s="342" t="s">
        <v>324</v>
      </c>
      <c r="B10882" s="342" t="s">
        <v>2988</v>
      </c>
      <c r="C10882" s="343" t="s">
        <v>178</v>
      </c>
      <c r="D10882" s="344">
        <v>0</v>
      </c>
      <c r="E10882" s="502">
        <v>0</v>
      </c>
      <c r="F10882" s="499"/>
      <c r="G10882" s="344">
        <v>0</v>
      </c>
    </row>
    <row r="10883" spans="1:7" hidden="1" x14ac:dyDescent="0.25">
      <c r="A10883" s="345" t="s">
        <v>5007</v>
      </c>
      <c r="B10883" s="345" t="s">
        <v>309</v>
      </c>
      <c r="C10883" s="346" t="s">
        <v>2990</v>
      </c>
      <c r="D10883" s="347">
        <v>0</v>
      </c>
      <c r="E10883" s="503">
        <v>0</v>
      </c>
      <c r="F10883" s="499"/>
      <c r="G10883" s="347">
        <v>0</v>
      </c>
    </row>
    <row r="10884" spans="1:7" hidden="1" x14ac:dyDescent="0.25">
      <c r="A10884" s="336" t="s">
        <v>352</v>
      </c>
      <c r="B10884" s="336" t="s">
        <v>1446</v>
      </c>
      <c r="C10884" s="337" t="s">
        <v>1447</v>
      </c>
      <c r="D10884" s="338">
        <v>25000</v>
      </c>
      <c r="E10884" s="498">
        <v>5244.07</v>
      </c>
      <c r="F10884" s="499"/>
      <c r="G10884" s="338">
        <v>20.976279999999999</v>
      </c>
    </row>
    <row r="10885" spans="1:7" hidden="1" x14ac:dyDescent="0.25">
      <c r="A10885" s="339" t="s">
        <v>324</v>
      </c>
      <c r="B10885" s="339" t="s">
        <v>354</v>
      </c>
      <c r="C10885" s="340" t="s">
        <v>24</v>
      </c>
      <c r="D10885" s="341">
        <v>25000</v>
      </c>
      <c r="E10885" s="506">
        <v>5244.07</v>
      </c>
      <c r="F10885" s="499"/>
      <c r="G10885" s="341">
        <v>20.976279999999999</v>
      </c>
    </row>
    <row r="10886" spans="1:7" hidden="1" x14ac:dyDescent="0.25">
      <c r="A10886" s="342" t="s">
        <v>324</v>
      </c>
      <c r="B10886" s="342" t="s">
        <v>366</v>
      </c>
      <c r="C10886" s="343" t="s">
        <v>38</v>
      </c>
      <c r="D10886" s="344">
        <v>25000</v>
      </c>
      <c r="E10886" s="502">
        <v>5244.07</v>
      </c>
      <c r="F10886" s="499"/>
      <c r="G10886" s="344">
        <v>20.976279999999999</v>
      </c>
    </row>
    <row r="10887" spans="1:7" hidden="1" x14ac:dyDescent="0.25">
      <c r="A10887" s="342" t="s">
        <v>324</v>
      </c>
      <c r="B10887" s="342" t="s">
        <v>401</v>
      </c>
      <c r="C10887" s="343" t="s">
        <v>104</v>
      </c>
      <c r="D10887" s="344">
        <v>25000</v>
      </c>
      <c r="E10887" s="502">
        <v>5244.07</v>
      </c>
      <c r="F10887" s="499"/>
      <c r="G10887" s="344">
        <v>20.976279999999999</v>
      </c>
    </row>
    <row r="10888" spans="1:7" hidden="1" x14ac:dyDescent="0.25">
      <c r="A10888" s="345" t="s">
        <v>5008</v>
      </c>
      <c r="B10888" s="345" t="s">
        <v>296</v>
      </c>
      <c r="C10888" s="346" t="s">
        <v>104</v>
      </c>
      <c r="D10888" s="347">
        <v>25000</v>
      </c>
      <c r="E10888" s="503">
        <v>5244.07</v>
      </c>
      <c r="F10888" s="499"/>
      <c r="G10888" s="347">
        <v>20.976279999999999</v>
      </c>
    </row>
    <row r="10889" spans="1:7" hidden="1" x14ac:dyDescent="0.25">
      <c r="A10889" s="336" t="s">
        <v>352</v>
      </c>
      <c r="B10889" s="336" t="s">
        <v>1526</v>
      </c>
      <c r="C10889" s="337" t="s">
        <v>1527</v>
      </c>
      <c r="D10889" s="338">
        <v>36000</v>
      </c>
      <c r="E10889" s="498">
        <v>42974.53</v>
      </c>
      <c r="F10889" s="499"/>
      <c r="G10889" s="338">
        <v>119.37369444444444</v>
      </c>
    </row>
    <row r="10890" spans="1:7" hidden="1" x14ac:dyDescent="0.25">
      <c r="A10890" s="339" t="s">
        <v>324</v>
      </c>
      <c r="B10890" s="339" t="s">
        <v>354</v>
      </c>
      <c r="C10890" s="340" t="s">
        <v>24</v>
      </c>
      <c r="D10890" s="341">
        <v>36000</v>
      </c>
      <c r="E10890" s="506">
        <v>42974.53</v>
      </c>
      <c r="F10890" s="499"/>
      <c r="G10890" s="341">
        <v>119.37369444444444</v>
      </c>
    </row>
    <row r="10891" spans="1:7" hidden="1" x14ac:dyDescent="0.25">
      <c r="A10891" s="342" t="s">
        <v>324</v>
      </c>
      <c r="B10891" s="342" t="s">
        <v>355</v>
      </c>
      <c r="C10891" s="343" t="s">
        <v>25</v>
      </c>
      <c r="D10891" s="344">
        <v>0</v>
      </c>
      <c r="E10891" s="502">
        <v>0</v>
      </c>
      <c r="F10891" s="499"/>
      <c r="G10891" s="344">
        <v>0</v>
      </c>
    </row>
    <row r="10892" spans="1:7" hidden="1" x14ac:dyDescent="0.25">
      <c r="A10892" s="342" t="s">
        <v>324</v>
      </c>
      <c r="B10892" s="342" t="s">
        <v>361</v>
      </c>
      <c r="C10892" s="343" t="s">
        <v>135</v>
      </c>
      <c r="D10892" s="344">
        <v>0</v>
      </c>
      <c r="E10892" s="502">
        <v>0</v>
      </c>
      <c r="F10892" s="499"/>
      <c r="G10892" s="344">
        <v>0</v>
      </c>
    </row>
    <row r="10893" spans="1:7" hidden="1" x14ac:dyDescent="0.25">
      <c r="A10893" s="345" t="s">
        <v>5009</v>
      </c>
      <c r="B10893" s="345" t="s">
        <v>298</v>
      </c>
      <c r="C10893" s="346" t="s">
        <v>135</v>
      </c>
      <c r="D10893" s="347">
        <v>0</v>
      </c>
      <c r="E10893" s="503">
        <v>0</v>
      </c>
      <c r="F10893" s="499"/>
      <c r="G10893" s="347">
        <v>0</v>
      </c>
    </row>
    <row r="10894" spans="1:7" hidden="1" x14ac:dyDescent="0.25">
      <c r="A10894" s="342" t="s">
        <v>324</v>
      </c>
      <c r="B10894" s="342" t="s">
        <v>366</v>
      </c>
      <c r="C10894" s="343" t="s">
        <v>38</v>
      </c>
      <c r="D10894" s="344">
        <v>32135</v>
      </c>
      <c r="E10894" s="502">
        <v>42974.53</v>
      </c>
      <c r="F10894" s="499"/>
      <c r="G10894" s="344">
        <v>133.7312276334215</v>
      </c>
    </row>
    <row r="10895" spans="1:7" hidden="1" x14ac:dyDescent="0.25">
      <c r="A10895" s="342" t="s">
        <v>324</v>
      </c>
      <c r="B10895" s="342" t="s">
        <v>367</v>
      </c>
      <c r="C10895" s="343" t="s">
        <v>138</v>
      </c>
      <c r="D10895" s="344">
        <v>15400</v>
      </c>
      <c r="E10895" s="502">
        <v>15400</v>
      </c>
      <c r="F10895" s="499"/>
      <c r="G10895" s="344">
        <v>100</v>
      </c>
    </row>
    <row r="10896" spans="1:7" hidden="1" x14ac:dyDescent="0.25">
      <c r="A10896" s="345" t="s">
        <v>5010</v>
      </c>
      <c r="B10896" s="345" t="s">
        <v>300</v>
      </c>
      <c r="C10896" s="346" t="s">
        <v>87</v>
      </c>
      <c r="D10896" s="347">
        <v>15400</v>
      </c>
      <c r="E10896" s="503">
        <v>15400</v>
      </c>
      <c r="F10896" s="499"/>
      <c r="G10896" s="347">
        <v>100</v>
      </c>
    </row>
    <row r="10897" spans="1:7" hidden="1" x14ac:dyDescent="0.25">
      <c r="A10897" s="342" t="s">
        <v>324</v>
      </c>
      <c r="B10897" s="342" t="s">
        <v>419</v>
      </c>
      <c r="C10897" s="343" t="s">
        <v>108</v>
      </c>
      <c r="D10897" s="344">
        <v>1375</v>
      </c>
      <c r="E10897" s="502">
        <v>375.45</v>
      </c>
      <c r="F10897" s="499"/>
      <c r="G10897" s="344">
        <v>27.305454545454545</v>
      </c>
    </row>
    <row r="10898" spans="1:7" hidden="1" x14ac:dyDescent="0.25">
      <c r="A10898" s="345" t="s">
        <v>5011</v>
      </c>
      <c r="B10898" s="345" t="s">
        <v>316</v>
      </c>
      <c r="C10898" s="346" t="s">
        <v>421</v>
      </c>
      <c r="D10898" s="347">
        <v>1000</v>
      </c>
      <c r="E10898" s="503">
        <v>0</v>
      </c>
      <c r="F10898" s="499"/>
      <c r="G10898" s="347">
        <v>0</v>
      </c>
    </row>
    <row r="10899" spans="1:7" hidden="1" x14ac:dyDescent="0.25">
      <c r="A10899" s="345" t="s">
        <v>5012</v>
      </c>
      <c r="B10899" s="345" t="s">
        <v>317</v>
      </c>
      <c r="C10899" s="346" t="s">
        <v>5013</v>
      </c>
      <c r="D10899" s="347">
        <v>375</v>
      </c>
      <c r="E10899" s="503">
        <v>375.45</v>
      </c>
      <c r="F10899" s="499"/>
      <c r="G10899" s="347">
        <v>100.12</v>
      </c>
    </row>
    <row r="10900" spans="1:7" hidden="1" x14ac:dyDescent="0.25">
      <c r="A10900" s="342" t="s">
        <v>324</v>
      </c>
      <c r="B10900" s="342" t="s">
        <v>429</v>
      </c>
      <c r="C10900" s="343" t="s">
        <v>110</v>
      </c>
      <c r="D10900" s="344">
        <v>1860</v>
      </c>
      <c r="E10900" s="502">
        <v>557.67999999999995</v>
      </c>
      <c r="F10900" s="499"/>
      <c r="G10900" s="344">
        <v>29.982795698924733</v>
      </c>
    </row>
    <row r="10901" spans="1:7" hidden="1" x14ac:dyDescent="0.25">
      <c r="A10901" s="345" t="s">
        <v>5014</v>
      </c>
      <c r="B10901" s="345" t="s">
        <v>431</v>
      </c>
      <c r="C10901" s="346" t="s">
        <v>160</v>
      </c>
      <c r="D10901" s="347">
        <v>0</v>
      </c>
      <c r="E10901" s="503">
        <v>557.67999999999995</v>
      </c>
      <c r="F10901" s="499"/>
      <c r="G10901" s="347">
        <v>0</v>
      </c>
    </row>
    <row r="10902" spans="1:7" hidden="1" x14ac:dyDescent="0.25">
      <c r="A10902" s="345" t="s">
        <v>5015</v>
      </c>
      <c r="B10902" s="345" t="s">
        <v>304</v>
      </c>
      <c r="C10902" s="346" t="s">
        <v>1083</v>
      </c>
      <c r="D10902" s="347">
        <v>1860</v>
      </c>
      <c r="E10902" s="503">
        <v>0</v>
      </c>
      <c r="F10902" s="499"/>
      <c r="G10902" s="347">
        <v>0</v>
      </c>
    </row>
    <row r="10903" spans="1:7" hidden="1" x14ac:dyDescent="0.25">
      <c r="A10903" s="342" t="s">
        <v>324</v>
      </c>
      <c r="B10903" s="342" t="s">
        <v>401</v>
      </c>
      <c r="C10903" s="343" t="s">
        <v>104</v>
      </c>
      <c r="D10903" s="344">
        <v>13500</v>
      </c>
      <c r="E10903" s="502">
        <v>26641.4</v>
      </c>
      <c r="F10903" s="499"/>
      <c r="G10903" s="344">
        <v>197.34370370370371</v>
      </c>
    </row>
    <row r="10904" spans="1:7" hidden="1" x14ac:dyDescent="0.25">
      <c r="A10904" s="345" t="s">
        <v>5016</v>
      </c>
      <c r="B10904" s="345" t="s">
        <v>296</v>
      </c>
      <c r="C10904" s="346" t="s">
        <v>104</v>
      </c>
      <c r="D10904" s="347">
        <v>13500</v>
      </c>
      <c r="E10904" s="503">
        <v>26641.4</v>
      </c>
      <c r="F10904" s="499"/>
      <c r="G10904" s="347">
        <v>197.34370370370371</v>
      </c>
    </row>
    <row r="10905" spans="1:7" hidden="1" x14ac:dyDescent="0.25">
      <c r="A10905" s="342" t="s">
        <v>324</v>
      </c>
      <c r="B10905" s="342" t="s">
        <v>1632</v>
      </c>
      <c r="C10905" s="343" t="s">
        <v>167</v>
      </c>
      <c r="D10905" s="344">
        <v>3865</v>
      </c>
      <c r="E10905" s="502">
        <v>0</v>
      </c>
      <c r="F10905" s="499"/>
      <c r="G10905" s="344">
        <v>0</v>
      </c>
    </row>
    <row r="10906" spans="1:7" hidden="1" x14ac:dyDescent="0.25">
      <c r="A10906" s="342" t="s">
        <v>324</v>
      </c>
      <c r="B10906" s="342" t="s">
        <v>1749</v>
      </c>
      <c r="C10906" s="343" t="s">
        <v>168</v>
      </c>
      <c r="D10906" s="344">
        <v>3865</v>
      </c>
      <c r="E10906" s="502">
        <v>0</v>
      </c>
      <c r="F10906" s="499"/>
      <c r="G10906" s="344">
        <v>0</v>
      </c>
    </row>
    <row r="10907" spans="1:7" hidden="1" x14ac:dyDescent="0.25">
      <c r="A10907" s="345" t="s">
        <v>5017</v>
      </c>
      <c r="B10907" s="345" t="s">
        <v>1751</v>
      </c>
      <c r="C10907" s="346" t="s">
        <v>169</v>
      </c>
      <c r="D10907" s="347">
        <v>3865</v>
      </c>
      <c r="E10907" s="503">
        <v>0</v>
      </c>
      <c r="F10907" s="499"/>
      <c r="G10907" s="347">
        <v>0</v>
      </c>
    </row>
    <row r="10908" spans="1:7" hidden="1" x14ac:dyDescent="0.25">
      <c r="A10908" s="336" t="s">
        <v>352</v>
      </c>
      <c r="B10908" s="336" t="s">
        <v>1550</v>
      </c>
      <c r="C10908" s="337" t="s">
        <v>1551</v>
      </c>
      <c r="D10908" s="338">
        <v>12090.11</v>
      </c>
      <c r="E10908" s="498">
        <v>3990.11</v>
      </c>
      <c r="F10908" s="499"/>
      <c r="G10908" s="338">
        <v>33.003090956161692</v>
      </c>
    </row>
    <row r="10909" spans="1:7" hidden="1" x14ac:dyDescent="0.25">
      <c r="A10909" s="339" t="s">
        <v>324</v>
      </c>
      <c r="B10909" s="339" t="s">
        <v>354</v>
      </c>
      <c r="C10909" s="340" t="s">
        <v>24</v>
      </c>
      <c r="D10909" s="341">
        <v>12090.11</v>
      </c>
      <c r="E10909" s="506">
        <v>3990.11</v>
      </c>
      <c r="F10909" s="499"/>
      <c r="G10909" s="341">
        <v>33.003090956161692</v>
      </c>
    </row>
    <row r="10910" spans="1:7" hidden="1" x14ac:dyDescent="0.25">
      <c r="A10910" s="342" t="s">
        <v>324</v>
      </c>
      <c r="B10910" s="342" t="s">
        <v>366</v>
      </c>
      <c r="C10910" s="343" t="s">
        <v>38</v>
      </c>
      <c r="D10910" s="344">
        <v>11090.11</v>
      </c>
      <c r="E10910" s="502">
        <v>3990.11</v>
      </c>
      <c r="F10910" s="499"/>
      <c r="G10910" s="344">
        <v>35.978993896363519</v>
      </c>
    </row>
    <row r="10911" spans="1:7" hidden="1" x14ac:dyDescent="0.25">
      <c r="A10911" s="342" t="s">
        <v>324</v>
      </c>
      <c r="B10911" s="342" t="s">
        <v>367</v>
      </c>
      <c r="C10911" s="343" t="s">
        <v>138</v>
      </c>
      <c r="D10911" s="344">
        <v>11.11</v>
      </c>
      <c r="E10911" s="502">
        <v>1911.11</v>
      </c>
      <c r="F10911" s="499"/>
      <c r="G10911" s="344">
        <v>17201.710171017101</v>
      </c>
    </row>
    <row r="10912" spans="1:7" hidden="1" x14ac:dyDescent="0.25">
      <c r="A10912" s="345" t="s">
        <v>5018</v>
      </c>
      <c r="B10912" s="345" t="s">
        <v>300</v>
      </c>
      <c r="C10912" s="346" t="s">
        <v>87</v>
      </c>
      <c r="D10912" s="347">
        <v>11.11</v>
      </c>
      <c r="E10912" s="503">
        <v>1911.11</v>
      </c>
      <c r="F10912" s="499"/>
      <c r="G10912" s="347">
        <v>17201.710171017101</v>
      </c>
    </row>
    <row r="10913" spans="1:7" hidden="1" x14ac:dyDescent="0.25">
      <c r="A10913" s="342" t="s">
        <v>324</v>
      </c>
      <c r="B10913" s="342" t="s">
        <v>429</v>
      </c>
      <c r="C10913" s="343" t="s">
        <v>110</v>
      </c>
      <c r="D10913" s="344">
        <v>2079</v>
      </c>
      <c r="E10913" s="502">
        <v>2079</v>
      </c>
      <c r="F10913" s="499"/>
      <c r="G10913" s="344">
        <v>100</v>
      </c>
    </row>
    <row r="10914" spans="1:7" hidden="1" x14ac:dyDescent="0.25">
      <c r="A10914" s="345" t="s">
        <v>5019</v>
      </c>
      <c r="B10914" s="345" t="s">
        <v>304</v>
      </c>
      <c r="C10914" s="346" t="s">
        <v>1083</v>
      </c>
      <c r="D10914" s="347">
        <v>2079</v>
      </c>
      <c r="E10914" s="503">
        <v>2079</v>
      </c>
      <c r="F10914" s="499"/>
      <c r="G10914" s="347">
        <v>100</v>
      </c>
    </row>
    <row r="10915" spans="1:7" hidden="1" x14ac:dyDescent="0.25">
      <c r="A10915" s="342" t="s">
        <v>324</v>
      </c>
      <c r="B10915" s="342" t="s">
        <v>401</v>
      </c>
      <c r="C10915" s="343" t="s">
        <v>104</v>
      </c>
      <c r="D10915" s="344">
        <v>9000</v>
      </c>
      <c r="E10915" s="502">
        <v>0</v>
      </c>
      <c r="F10915" s="499"/>
      <c r="G10915" s="344">
        <v>0</v>
      </c>
    </row>
    <row r="10916" spans="1:7" hidden="1" x14ac:dyDescent="0.25">
      <c r="A10916" s="345" t="s">
        <v>5020</v>
      </c>
      <c r="B10916" s="345" t="s">
        <v>310</v>
      </c>
      <c r="C10916" s="346" t="s">
        <v>163</v>
      </c>
      <c r="D10916" s="347">
        <v>9000</v>
      </c>
      <c r="E10916" s="503">
        <v>0</v>
      </c>
      <c r="F10916" s="499"/>
      <c r="G10916" s="347">
        <v>0</v>
      </c>
    </row>
    <row r="10917" spans="1:7" hidden="1" x14ac:dyDescent="0.25">
      <c r="A10917" s="345" t="s">
        <v>5021</v>
      </c>
      <c r="B10917" s="345" t="s">
        <v>296</v>
      </c>
      <c r="C10917" s="346" t="s">
        <v>104</v>
      </c>
      <c r="D10917" s="347">
        <v>0</v>
      </c>
      <c r="E10917" s="503">
        <v>0</v>
      </c>
      <c r="F10917" s="499"/>
      <c r="G10917" s="347">
        <v>0</v>
      </c>
    </row>
    <row r="10918" spans="1:7" hidden="1" x14ac:dyDescent="0.25">
      <c r="A10918" s="342" t="s">
        <v>324</v>
      </c>
      <c r="B10918" s="342" t="s">
        <v>1632</v>
      </c>
      <c r="C10918" s="343" t="s">
        <v>167</v>
      </c>
      <c r="D10918" s="344">
        <v>1000</v>
      </c>
      <c r="E10918" s="502">
        <v>0</v>
      </c>
      <c r="F10918" s="499"/>
      <c r="G10918" s="344">
        <v>0</v>
      </c>
    </row>
    <row r="10919" spans="1:7" hidden="1" x14ac:dyDescent="0.25">
      <c r="A10919" s="342" t="s">
        <v>324</v>
      </c>
      <c r="B10919" s="342" t="s">
        <v>1749</v>
      </c>
      <c r="C10919" s="343" t="s">
        <v>168</v>
      </c>
      <c r="D10919" s="344">
        <v>1000</v>
      </c>
      <c r="E10919" s="502">
        <v>0</v>
      </c>
      <c r="F10919" s="499"/>
      <c r="G10919" s="344">
        <v>0</v>
      </c>
    </row>
    <row r="10920" spans="1:7" hidden="1" x14ac:dyDescent="0.25">
      <c r="A10920" s="345" t="s">
        <v>5022</v>
      </c>
      <c r="B10920" s="345" t="s">
        <v>1751</v>
      </c>
      <c r="C10920" s="346" t="s">
        <v>169</v>
      </c>
      <c r="D10920" s="347">
        <v>1000</v>
      </c>
      <c r="E10920" s="503">
        <v>0</v>
      </c>
      <c r="F10920" s="499"/>
      <c r="G10920" s="347">
        <v>0</v>
      </c>
    </row>
    <row r="10921" spans="1:7" hidden="1" x14ac:dyDescent="0.25">
      <c r="A10921" s="336" t="s">
        <v>352</v>
      </c>
      <c r="B10921" s="336" t="s">
        <v>1259</v>
      </c>
      <c r="C10921" s="337" t="s">
        <v>1260</v>
      </c>
      <c r="D10921" s="338">
        <v>528000</v>
      </c>
      <c r="E10921" s="498">
        <v>386233.55</v>
      </c>
      <c r="F10921" s="499"/>
      <c r="G10921" s="338">
        <v>73.150293560606059</v>
      </c>
    </row>
    <row r="10922" spans="1:7" hidden="1" x14ac:dyDescent="0.25">
      <c r="A10922" s="339" t="s">
        <v>324</v>
      </c>
      <c r="B10922" s="339" t="s">
        <v>354</v>
      </c>
      <c r="C10922" s="340" t="s">
        <v>24</v>
      </c>
      <c r="D10922" s="341">
        <v>408000</v>
      </c>
      <c r="E10922" s="506">
        <v>386233.55</v>
      </c>
      <c r="F10922" s="499"/>
      <c r="G10922" s="341">
        <v>94.665085784313732</v>
      </c>
    </row>
    <row r="10923" spans="1:7" hidden="1" x14ac:dyDescent="0.25">
      <c r="A10923" s="342" t="s">
        <v>324</v>
      </c>
      <c r="B10923" s="342" t="s">
        <v>366</v>
      </c>
      <c r="C10923" s="343" t="s">
        <v>38</v>
      </c>
      <c r="D10923" s="344">
        <v>393000</v>
      </c>
      <c r="E10923" s="502">
        <v>350664.9</v>
      </c>
      <c r="F10923" s="499"/>
      <c r="G10923" s="344">
        <v>89.227709923664122</v>
      </c>
    </row>
    <row r="10924" spans="1:7" hidden="1" x14ac:dyDescent="0.25">
      <c r="A10924" s="342" t="s">
        <v>324</v>
      </c>
      <c r="B10924" s="342" t="s">
        <v>367</v>
      </c>
      <c r="C10924" s="343" t="s">
        <v>138</v>
      </c>
      <c r="D10924" s="344">
        <v>9000</v>
      </c>
      <c r="E10924" s="502">
        <v>9577</v>
      </c>
      <c r="F10924" s="499"/>
      <c r="G10924" s="344">
        <v>106.41111111111111</v>
      </c>
    </row>
    <row r="10925" spans="1:7" hidden="1" x14ac:dyDescent="0.25">
      <c r="A10925" s="345" t="s">
        <v>5023</v>
      </c>
      <c r="B10925" s="345" t="s">
        <v>300</v>
      </c>
      <c r="C10925" s="346" t="s">
        <v>87</v>
      </c>
      <c r="D10925" s="347">
        <v>3000</v>
      </c>
      <c r="E10925" s="503">
        <v>7052</v>
      </c>
      <c r="F10925" s="499"/>
      <c r="G10925" s="347">
        <v>235.06666666666666</v>
      </c>
    </row>
    <row r="10926" spans="1:7" hidden="1" x14ac:dyDescent="0.25">
      <c r="A10926" s="345" t="s">
        <v>5024</v>
      </c>
      <c r="B10926" s="345" t="s">
        <v>415</v>
      </c>
      <c r="C10926" s="346" t="s">
        <v>88</v>
      </c>
      <c r="D10926" s="347">
        <v>3000</v>
      </c>
      <c r="E10926" s="503">
        <v>2525</v>
      </c>
      <c r="F10926" s="499"/>
      <c r="G10926" s="347">
        <v>84.166666666666671</v>
      </c>
    </row>
    <row r="10927" spans="1:7" hidden="1" x14ac:dyDescent="0.25">
      <c r="A10927" s="345" t="s">
        <v>5025</v>
      </c>
      <c r="B10927" s="345" t="s">
        <v>417</v>
      </c>
      <c r="C10927" s="346" t="s">
        <v>418</v>
      </c>
      <c r="D10927" s="347">
        <v>3000</v>
      </c>
      <c r="E10927" s="503">
        <v>0</v>
      </c>
      <c r="F10927" s="499"/>
      <c r="G10927" s="347">
        <v>0</v>
      </c>
    </row>
    <row r="10928" spans="1:7" hidden="1" x14ac:dyDescent="0.25">
      <c r="A10928" s="342" t="s">
        <v>324</v>
      </c>
      <c r="B10928" s="342" t="s">
        <v>419</v>
      </c>
      <c r="C10928" s="343" t="s">
        <v>108</v>
      </c>
      <c r="D10928" s="344">
        <v>80000</v>
      </c>
      <c r="E10928" s="502">
        <v>74624.179999999993</v>
      </c>
      <c r="F10928" s="499"/>
      <c r="G10928" s="344">
        <v>93.280225000000002</v>
      </c>
    </row>
    <row r="10929" spans="1:7" hidden="1" x14ac:dyDescent="0.25">
      <c r="A10929" s="345" t="s">
        <v>5026</v>
      </c>
      <c r="B10929" s="345" t="s">
        <v>316</v>
      </c>
      <c r="C10929" s="346" t="s">
        <v>421</v>
      </c>
      <c r="D10929" s="347">
        <v>20000</v>
      </c>
      <c r="E10929" s="503">
        <v>33785.360000000001</v>
      </c>
      <c r="F10929" s="499"/>
      <c r="G10929" s="347">
        <v>168.92679999999999</v>
      </c>
    </row>
    <row r="10930" spans="1:7" hidden="1" x14ac:dyDescent="0.25">
      <c r="A10930" s="345" t="s">
        <v>5027</v>
      </c>
      <c r="B10930" s="345" t="s">
        <v>423</v>
      </c>
      <c r="C10930" s="346" t="s">
        <v>90</v>
      </c>
      <c r="D10930" s="347">
        <v>5000</v>
      </c>
      <c r="E10930" s="503">
        <v>15679.45</v>
      </c>
      <c r="F10930" s="499"/>
      <c r="G10930" s="347">
        <v>313.589</v>
      </c>
    </row>
    <row r="10931" spans="1:7" hidden="1" x14ac:dyDescent="0.25">
      <c r="A10931" s="345" t="s">
        <v>5028</v>
      </c>
      <c r="B10931" s="345" t="s">
        <v>303</v>
      </c>
      <c r="C10931" s="346" t="s">
        <v>975</v>
      </c>
      <c r="D10931" s="347">
        <v>20000</v>
      </c>
      <c r="E10931" s="503">
        <v>18044.080000000002</v>
      </c>
      <c r="F10931" s="499"/>
      <c r="G10931" s="347">
        <v>90.220399999999998</v>
      </c>
    </row>
    <row r="10932" spans="1:7" hidden="1" x14ac:dyDescent="0.25">
      <c r="A10932" s="345" t="s">
        <v>5029</v>
      </c>
      <c r="B10932" s="345" t="s">
        <v>318</v>
      </c>
      <c r="C10932" s="346" t="s">
        <v>425</v>
      </c>
      <c r="D10932" s="347">
        <v>30000</v>
      </c>
      <c r="E10932" s="503">
        <v>2707.89</v>
      </c>
      <c r="F10932" s="499"/>
      <c r="G10932" s="347">
        <v>9.0263000000000009</v>
      </c>
    </row>
    <row r="10933" spans="1:7" hidden="1" x14ac:dyDescent="0.25">
      <c r="A10933" s="345" t="s">
        <v>5030</v>
      </c>
      <c r="B10933" s="345" t="s">
        <v>427</v>
      </c>
      <c r="C10933" s="346" t="s">
        <v>428</v>
      </c>
      <c r="D10933" s="347">
        <v>5000</v>
      </c>
      <c r="E10933" s="503">
        <v>4407.3999999999996</v>
      </c>
      <c r="F10933" s="499"/>
      <c r="G10933" s="347">
        <v>88.147999999999996</v>
      </c>
    </row>
    <row r="10934" spans="1:7" hidden="1" x14ac:dyDescent="0.25">
      <c r="A10934" s="342" t="s">
        <v>324</v>
      </c>
      <c r="B10934" s="342" t="s">
        <v>429</v>
      </c>
      <c r="C10934" s="343" t="s">
        <v>110</v>
      </c>
      <c r="D10934" s="344">
        <v>258000</v>
      </c>
      <c r="E10934" s="502">
        <v>192533.22</v>
      </c>
      <c r="F10934" s="499"/>
      <c r="G10934" s="344">
        <v>74.625279069767444</v>
      </c>
    </row>
    <row r="10935" spans="1:7" hidden="1" x14ac:dyDescent="0.25">
      <c r="A10935" s="345" t="s">
        <v>5031</v>
      </c>
      <c r="B10935" s="345" t="s">
        <v>431</v>
      </c>
      <c r="C10935" s="346" t="s">
        <v>160</v>
      </c>
      <c r="D10935" s="347">
        <v>20000</v>
      </c>
      <c r="E10935" s="503">
        <v>7708.66</v>
      </c>
      <c r="F10935" s="499"/>
      <c r="G10935" s="347">
        <v>38.543300000000002</v>
      </c>
    </row>
    <row r="10936" spans="1:7" hidden="1" x14ac:dyDescent="0.25">
      <c r="A10936" s="345" t="s">
        <v>5032</v>
      </c>
      <c r="B10936" s="345" t="s">
        <v>304</v>
      </c>
      <c r="C10936" s="346" t="s">
        <v>1083</v>
      </c>
      <c r="D10936" s="347">
        <v>100000</v>
      </c>
      <c r="E10936" s="503">
        <v>69136.23</v>
      </c>
      <c r="F10936" s="499"/>
      <c r="G10936" s="347">
        <v>69.136229999999998</v>
      </c>
    </row>
    <row r="10937" spans="1:7" hidden="1" x14ac:dyDescent="0.25">
      <c r="A10937" s="345" t="s">
        <v>5033</v>
      </c>
      <c r="B10937" s="345" t="s">
        <v>463</v>
      </c>
      <c r="C10937" s="346" t="s">
        <v>94</v>
      </c>
      <c r="D10937" s="347">
        <v>15000</v>
      </c>
      <c r="E10937" s="503">
        <v>20632.88</v>
      </c>
      <c r="F10937" s="499"/>
      <c r="G10937" s="347">
        <v>137.55253333333334</v>
      </c>
    </row>
    <row r="10938" spans="1:7" hidden="1" x14ac:dyDescent="0.25">
      <c r="A10938" s="345" t="s">
        <v>5034</v>
      </c>
      <c r="B10938" s="345" t="s">
        <v>433</v>
      </c>
      <c r="C10938" s="346" t="s">
        <v>95</v>
      </c>
      <c r="D10938" s="347">
        <v>5000</v>
      </c>
      <c r="E10938" s="503">
        <v>6253.13</v>
      </c>
      <c r="F10938" s="499"/>
      <c r="G10938" s="347">
        <v>125.0626</v>
      </c>
    </row>
    <row r="10939" spans="1:7" hidden="1" x14ac:dyDescent="0.25">
      <c r="A10939" s="345" t="s">
        <v>5035</v>
      </c>
      <c r="B10939" s="345" t="s">
        <v>312</v>
      </c>
      <c r="C10939" s="346" t="s">
        <v>97</v>
      </c>
      <c r="D10939" s="347">
        <v>5000</v>
      </c>
      <c r="E10939" s="503">
        <v>6050</v>
      </c>
      <c r="F10939" s="499"/>
      <c r="G10939" s="347">
        <v>121</v>
      </c>
    </row>
    <row r="10940" spans="1:7" hidden="1" x14ac:dyDescent="0.25">
      <c r="A10940" s="345" t="s">
        <v>5036</v>
      </c>
      <c r="B10940" s="345" t="s">
        <v>436</v>
      </c>
      <c r="C10940" s="346" t="s">
        <v>98</v>
      </c>
      <c r="D10940" s="347">
        <v>100000</v>
      </c>
      <c r="E10940" s="503">
        <v>58507.839999999997</v>
      </c>
      <c r="F10940" s="499"/>
      <c r="G10940" s="347">
        <v>58.507840000000002</v>
      </c>
    </row>
    <row r="10941" spans="1:7" hidden="1" x14ac:dyDescent="0.25">
      <c r="A10941" s="345" t="s">
        <v>5037</v>
      </c>
      <c r="B10941" s="345" t="s">
        <v>302</v>
      </c>
      <c r="C10941" s="346" t="s">
        <v>99</v>
      </c>
      <c r="D10941" s="347">
        <v>10000</v>
      </c>
      <c r="E10941" s="503">
        <v>21579</v>
      </c>
      <c r="F10941" s="499"/>
      <c r="G10941" s="347">
        <v>215.79</v>
      </c>
    </row>
    <row r="10942" spans="1:7" hidden="1" x14ac:dyDescent="0.25">
      <c r="A10942" s="345" t="s">
        <v>5038</v>
      </c>
      <c r="B10942" s="345" t="s">
        <v>439</v>
      </c>
      <c r="C10942" s="346" t="s">
        <v>100</v>
      </c>
      <c r="D10942" s="347">
        <v>3000</v>
      </c>
      <c r="E10942" s="503">
        <v>2665.48</v>
      </c>
      <c r="F10942" s="499"/>
      <c r="G10942" s="347">
        <v>88.849333333333334</v>
      </c>
    </row>
    <row r="10943" spans="1:7" hidden="1" x14ac:dyDescent="0.25">
      <c r="A10943" s="342" t="s">
        <v>324</v>
      </c>
      <c r="B10943" s="342" t="s">
        <v>401</v>
      </c>
      <c r="C10943" s="343" t="s">
        <v>104</v>
      </c>
      <c r="D10943" s="344">
        <v>46000</v>
      </c>
      <c r="E10943" s="502">
        <v>73930.5</v>
      </c>
      <c r="F10943" s="499"/>
      <c r="G10943" s="344">
        <v>160.71847826086957</v>
      </c>
    </row>
    <row r="10944" spans="1:7" hidden="1" x14ac:dyDescent="0.25">
      <c r="A10944" s="345" t="s">
        <v>5039</v>
      </c>
      <c r="B10944" s="345" t="s">
        <v>310</v>
      </c>
      <c r="C10944" s="346" t="s">
        <v>163</v>
      </c>
      <c r="D10944" s="347">
        <v>40000</v>
      </c>
      <c r="E10944" s="503">
        <v>43256.47</v>
      </c>
      <c r="F10944" s="499"/>
      <c r="G10944" s="347">
        <v>108.141175</v>
      </c>
    </row>
    <row r="10945" spans="1:7" hidden="1" x14ac:dyDescent="0.25">
      <c r="A10945" s="345" t="s">
        <v>5040</v>
      </c>
      <c r="B10945" s="345" t="s">
        <v>294</v>
      </c>
      <c r="C10945" s="346" t="s">
        <v>101</v>
      </c>
      <c r="D10945" s="347">
        <v>1000</v>
      </c>
      <c r="E10945" s="503">
        <v>1384.03</v>
      </c>
      <c r="F10945" s="499"/>
      <c r="G10945" s="347">
        <v>138.40299999999999</v>
      </c>
    </row>
    <row r="10946" spans="1:7" hidden="1" x14ac:dyDescent="0.25">
      <c r="A10946" s="345" t="s">
        <v>5041</v>
      </c>
      <c r="B10946" s="345" t="s">
        <v>442</v>
      </c>
      <c r="C10946" s="346" t="s">
        <v>443</v>
      </c>
      <c r="D10946" s="347">
        <v>1500</v>
      </c>
      <c r="E10946" s="503">
        <v>250</v>
      </c>
      <c r="F10946" s="499"/>
      <c r="G10946" s="347">
        <v>16.666666666666668</v>
      </c>
    </row>
    <row r="10947" spans="1:7" hidden="1" x14ac:dyDescent="0.25">
      <c r="A10947" s="345" t="s">
        <v>5042</v>
      </c>
      <c r="B10947" s="345" t="s">
        <v>314</v>
      </c>
      <c r="C10947" s="346" t="s">
        <v>445</v>
      </c>
      <c r="D10947" s="347">
        <v>1500</v>
      </c>
      <c r="E10947" s="503">
        <v>28000</v>
      </c>
      <c r="F10947" s="499"/>
      <c r="G10947" s="347">
        <v>1866.6666666666667</v>
      </c>
    </row>
    <row r="10948" spans="1:7" hidden="1" x14ac:dyDescent="0.25">
      <c r="A10948" s="345" t="s">
        <v>5043</v>
      </c>
      <c r="B10948" s="345" t="s">
        <v>296</v>
      </c>
      <c r="C10948" s="346" t="s">
        <v>104</v>
      </c>
      <c r="D10948" s="347">
        <v>2000</v>
      </c>
      <c r="E10948" s="503">
        <v>1040</v>
      </c>
      <c r="F10948" s="499"/>
      <c r="G10948" s="347">
        <v>52</v>
      </c>
    </row>
    <row r="10949" spans="1:7" hidden="1" x14ac:dyDescent="0.25">
      <c r="A10949" s="342" t="s">
        <v>324</v>
      </c>
      <c r="B10949" s="342" t="s">
        <v>447</v>
      </c>
      <c r="C10949" s="343" t="s">
        <v>164</v>
      </c>
      <c r="D10949" s="344">
        <v>15000</v>
      </c>
      <c r="E10949" s="502">
        <v>35568.65</v>
      </c>
      <c r="F10949" s="499"/>
      <c r="G10949" s="344">
        <v>237.12433333333334</v>
      </c>
    </row>
    <row r="10950" spans="1:7" hidden="1" x14ac:dyDescent="0.25">
      <c r="A10950" s="342" t="s">
        <v>324</v>
      </c>
      <c r="B10950" s="342" t="s">
        <v>448</v>
      </c>
      <c r="C10950" s="343" t="s">
        <v>190</v>
      </c>
      <c r="D10950" s="344">
        <v>15000</v>
      </c>
      <c r="E10950" s="502">
        <v>35568.65</v>
      </c>
      <c r="F10950" s="499"/>
      <c r="G10950" s="344">
        <v>237.12433333333334</v>
      </c>
    </row>
    <row r="10951" spans="1:7" hidden="1" x14ac:dyDescent="0.25">
      <c r="A10951" s="345" t="s">
        <v>5044</v>
      </c>
      <c r="B10951" s="345" t="s">
        <v>293</v>
      </c>
      <c r="C10951" s="346" t="s">
        <v>450</v>
      </c>
      <c r="D10951" s="347">
        <v>10000</v>
      </c>
      <c r="E10951" s="503">
        <v>5328.45</v>
      </c>
      <c r="F10951" s="499"/>
      <c r="G10951" s="347">
        <v>53.284500000000001</v>
      </c>
    </row>
    <row r="10952" spans="1:7" hidden="1" x14ac:dyDescent="0.25">
      <c r="A10952" s="345" t="s">
        <v>5045</v>
      </c>
      <c r="B10952" s="345" t="s">
        <v>305</v>
      </c>
      <c r="C10952" s="346" t="s">
        <v>166</v>
      </c>
      <c r="D10952" s="347">
        <v>1000</v>
      </c>
      <c r="E10952" s="503">
        <v>30030.2</v>
      </c>
      <c r="F10952" s="499"/>
      <c r="G10952" s="347">
        <v>3003.02</v>
      </c>
    </row>
    <row r="10953" spans="1:7" hidden="1" x14ac:dyDescent="0.25">
      <c r="A10953" s="345" t="s">
        <v>5046</v>
      </c>
      <c r="B10953" s="345" t="s">
        <v>1444</v>
      </c>
      <c r="C10953" s="346" t="s">
        <v>5047</v>
      </c>
      <c r="D10953" s="347">
        <v>0</v>
      </c>
      <c r="E10953" s="503">
        <v>0</v>
      </c>
      <c r="F10953" s="499"/>
      <c r="G10953" s="347">
        <v>0</v>
      </c>
    </row>
    <row r="10954" spans="1:7" hidden="1" x14ac:dyDescent="0.25">
      <c r="A10954" s="345" t="s">
        <v>5048</v>
      </c>
      <c r="B10954" s="345" t="s">
        <v>1444</v>
      </c>
      <c r="C10954" s="346" t="s">
        <v>1445</v>
      </c>
      <c r="D10954" s="347">
        <v>4000</v>
      </c>
      <c r="E10954" s="503">
        <v>210</v>
      </c>
      <c r="F10954" s="499"/>
      <c r="G10954" s="347">
        <v>5.25</v>
      </c>
    </row>
    <row r="10955" spans="1:7" hidden="1" x14ac:dyDescent="0.25">
      <c r="A10955" s="339" t="s">
        <v>324</v>
      </c>
      <c r="B10955" s="339" t="s">
        <v>1163</v>
      </c>
      <c r="C10955" s="340" t="s">
        <v>26</v>
      </c>
      <c r="D10955" s="341">
        <v>120000</v>
      </c>
      <c r="E10955" s="506">
        <v>0</v>
      </c>
      <c r="F10955" s="499"/>
      <c r="G10955" s="341">
        <v>0</v>
      </c>
    </row>
    <row r="10956" spans="1:7" hidden="1" x14ac:dyDescent="0.25">
      <c r="A10956" s="342" t="s">
        <v>324</v>
      </c>
      <c r="B10956" s="342" t="s">
        <v>1164</v>
      </c>
      <c r="C10956" s="343" t="s">
        <v>1165</v>
      </c>
      <c r="D10956" s="344">
        <v>105000</v>
      </c>
      <c r="E10956" s="502">
        <v>0</v>
      </c>
      <c r="F10956" s="499"/>
      <c r="G10956" s="344">
        <v>0</v>
      </c>
    </row>
    <row r="10957" spans="1:7" hidden="1" x14ac:dyDescent="0.25">
      <c r="A10957" s="342" t="s">
        <v>324</v>
      </c>
      <c r="B10957" s="342" t="s">
        <v>2576</v>
      </c>
      <c r="C10957" s="343" t="s">
        <v>171</v>
      </c>
      <c r="D10957" s="344">
        <v>100000</v>
      </c>
      <c r="E10957" s="502">
        <v>0</v>
      </c>
      <c r="F10957" s="499"/>
      <c r="G10957" s="344">
        <v>0</v>
      </c>
    </row>
    <row r="10958" spans="1:7" hidden="1" x14ac:dyDescent="0.25">
      <c r="A10958" s="345" t="s">
        <v>5049</v>
      </c>
      <c r="B10958" s="345" t="s">
        <v>306</v>
      </c>
      <c r="C10958" s="346" t="s">
        <v>173</v>
      </c>
      <c r="D10958" s="347">
        <v>50000</v>
      </c>
      <c r="E10958" s="503">
        <v>0</v>
      </c>
      <c r="F10958" s="499"/>
      <c r="G10958" s="347">
        <v>0</v>
      </c>
    </row>
    <row r="10959" spans="1:7" hidden="1" x14ac:dyDescent="0.25">
      <c r="A10959" s="345" t="s">
        <v>5050</v>
      </c>
      <c r="B10959" s="345" t="s">
        <v>3120</v>
      </c>
      <c r="C10959" s="346" t="s">
        <v>174</v>
      </c>
      <c r="D10959" s="347">
        <v>15000</v>
      </c>
      <c r="E10959" s="503">
        <v>0</v>
      </c>
      <c r="F10959" s="499"/>
      <c r="G10959" s="347">
        <v>0</v>
      </c>
    </row>
    <row r="10960" spans="1:7" hidden="1" x14ac:dyDescent="0.25">
      <c r="A10960" s="345" t="s">
        <v>5051</v>
      </c>
      <c r="B10960" s="345" t="s">
        <v>307</v>
      </c>
      <c r="C10960" s="346" t="s">
        <v>175</v>
      </c>
      <c r="D10960" s="347">
        <v>0</v>
      </c>
      <c r="E10960" s="503">
        <v>0</v>
      </c>
      <c r="F10960" s="499"/>
      <c r="G10960" s="347">
        <v>0</v>
      </c>
    </row>
    <row r="10961" spans="1:7" hidden="1" x14ac:dyDescent="0.25">
      <c r="A10961" s="345" t="s">
        <v>5052</v>
      </c>
      <c r="B10961" s="345" t="s">
        <v>2591</v>
      </c>
      <c r="C10961" s="346" t="s">
        <v>2592</v>
      </c>
      <c r="D10961" s="347">
        <v>0</v>
      </c>
      <c r="E10961" s="503">
        <v>0</v>
      </c>
      <c r="F10961" s="499"/>
      <c r="G10961" s="347">
        <v>0</v>
      </c>
    </row>
    <row r="10962" spans="1:7" hidden="1" x14ac:dyDescent="0.25">
      <c r="A10962" s="345" t="s">
        <v>5053</v>
      </c>
      <c r="B10962" s="345" t="s">
        <v>308</v>
      </c>
      <c r="C10962" s="346" t="s">
        <v>198</v>
      </c>
      <c r="D10962" s="347">
        <v>35000</v>
      </c>
      <c r="E10962" s="503">
        <v>0</v>
      </c>
      <c r="F10962" s="499"/>
      <c r="G10962" s="347">
        <v>0</v>
      </c>
    </row>
    <row r="10963" spans="1:7" hidden="1" x14ac:dyDescent="0.25">
      <c r="A10963" s="342" t="s">
        <v>324</v>
      </c>
      <c r="B10963" s="342" t="s">
        <v>2988</v>
      </c>
      <c r="C10963" s="343" t="s">
        <v>178</v>
      </c>
      <c r="D10963" s="344">
        <v>5000</v>
      </c>
      <c r="E10963" s="502">
        <v>0</v>
      </c>
      <c r="F10963" s="499"/>
      <c r="G10963" s="344">
        <v>0</v>
      </c>
    </row>
    <row r="10964" spans="1:7" hidden="1" x14ac:dyDescent="0.25">
      <c r="A10964" s="345" t="s">
        <v>5054</v>
      </c>
      <c r="B10964" s="345" t="s">
        <v>309</v>
      </c>
      <c r="C10964" s="346" t="s">
        <v>2990</v>
      </c>
      <c r="D10964" s="347">
        <v>5000</v>
      </c>
      <c r="E10964" s="503">
        <v>0</v>
      </c>
      <c r="F10964" s="499"/>
      <c r="G10964" s="347">
        <v>0</v>
      </c>
    </row>
    <row r="10965" spans="1:7" hidden="1" x14ac:dyDescent="0.25">
      <c r="A10965" s="342" t="s">
        <v>324</v>
      </c>
      <c r="B10965" s="342" t="s">
        <v>1231</v>
      </c>
      <c r="C10965" s="343" t="s">
        <v>1232</v>
      </c>
      <c r="D10965" s="344">
        <v>15000</v>
      </c>
      <c r="E10965" s="502">
        <v>0</v>
      </c>
      <c r="F10965" s="499"/>
      <c r="G10965" s="344">
        <v>0</v>
      </c>
    </row>
    <row r="10966" spans="1:7" hidden="1" x14ac:dyDescent="0.25">
      <c r="A10966" s="342" t="s">
        <v>324</v>
      </c>
      <c r="B10966" s="342" t="s">
        <v>1233</v>
      </c>
      <c r="C10966" s="343" t="s">
        <v>1234</v>
      </c>
      <c r="D10966" s="344">
        <v>15000</v>
      </c>
      <c r="E10966" s="502">
        <v>0</v>
      </c>
      <c r="F10966" s="499"/>
      <c r="G10966" s="344">
        <v>0</v>
      </c>
    </row>
    <row r="10967" spans="1:7" hidden="1" x14ac:dyDescent="0.25">
      <c r="A10967" s="345" t="s">
        <v>5055</v>
      </c>
      <c r="B10967" s="345" t="s">
        <v>1236</v>
      </c>
      <c r="C10967" s="346" t="s">
        <v>1234</v>
      </c>
      <c r="D10967" s="347">
        <v>15000</v>
      </c>
      <c r="E10967" s="503">
        <v>0</v>
      </c>
      <c r="F10967" s="499"/>
      <c r="G10967" s="347">
        <v>0</v>
      </c>
    </row>
    <row r="10968" spans="1:7" hidden="1" x14ac:dyDescent="0.25">
      <c r="A10968" s="330" t="s">
        <v>349</v>
      </c>
      <c r="B10968" s="330" t="s">
        <v>385</v>
      </c>
      <c r="C10968" s="331" t="s">
        <v>386</v>
      </c>
      <c r="D10968" s="332">
        <v>9183010</v>
      </c>
      <c r="E10968" s="504">
        <v>598809.99</v>
      </c>
      <c r="F10968" s="499"/>
      <c r="G10968" s="332">
        <v>6.5208465416023724</v>
      </c>
    </row>
    <row r="10969" spans="1:7" hidden="1" x14ac:dyDescent="0.25">
      <c r="A10969" s="333" t="s">
        <v>349</v>
      </c>
      <c r="B10969" s="333" t="s">
        <v>5056</v>
      </c>
      <c r="C10969" s="334" t="s">
        <v>5057</v>
      </c>
      <c r="D10969" s="335">
        <v>9183010</v>
      </c>
      <c r="E10969" s="505">
        <v>598809.99</v>
      </c>
      <c r="F10969" s="499"/>
      <c r="G10969" s="335">
        <v>6.5208465416023724</v>
      </c>
    </row>
    <row r="10970" spans="1:7" hidden="1" x14ac:dyDescent="0.25">
      <c r="A10970" s="336" t="s">
        <v>352</v>
      </c>
      <c r="B10970" s="336" t="s">
        <v>1264</v>
      </c>
      <c r="C10970" s="337" t="s">
        <v>1265</v>
      </c>
      <c r="D10970" s="338">
        <v>5000</v>
      </c>
      <c r="E10970" s="498">
        <v>28986.5</v>
      </c>
      <c r="F10970" s="499"/>
      <c r="G10970" s="338">
        <v>579.73</v>
      </c>
    </row>
    <row r="10971" spans="1:7" hidden="1" x14ac:dyDescent="0.25">
      <c r="A10971" s="339" t="s">
        <v>324</v>
      </c>
      <c r="B10971" s="339" t="s">
        <v>354</v>
      </c>
      <c r="C10971" s="340" t="s">
        <v>24</v>
      </c>
      <c r="D10971" s="341">
        <v>5000</v>
      </c>
      <c r="E10971" s="506">
        <v>21986.5</v>
      </c>
      <c r="F10971" s="499"/>
      <c r="G10971" s="341">
        <v>439.73</v>
      </c>
    </row>
    <row r="10972" spans="1:7" hidden="1" x14ac:dyDescent="0.25">
      <c r="A10972" s="342" t="s">
        <v>324</v>
      </c>
      <c r="B10972" s="342" t="s">
        <v>366</v>
      </c>
      <c r="C10972" s="343" t="s">
        <v>38</v>
      </c>
      <c r="D10972" s="344">
        <v>5000</v>
      </c>
      <c r="E10972" s="502">
        <v>21981.599999999999</v>
      </c>
      <c r="F10972" s="499"/>
      <c r="G10972" s="344">
        <v>439.63200000000001</v>
      </c>
    </row>
    <row r="10973" spans="1:7" hidden="1" x14ac:dyDescent="0.25">
      <c r="A10973" s="342" t="s">
        <v>324</v>
      </c>
      <c r="B10973" s="342" t="s">
        <v>419</v>
      </c>
      <c r="C10973" s="343" t="s">
        <v>108</v>
      </c>
      <c r="D10973" s="344">
        <v>0</v>
      </c>
      <c r="E10973" s="502">
        <v>1389.6</v>
      </c>
      <c r="F10973" s="499"/>
      <c r="G10973" s="344">
        <v>0</v>
      </c>
    </row>
    <row r="10974" spans="1:7" hidden="1" x14ac:dyDescent="0.25">
      <c r="A10974" s="345" t="s">
        <v>5058</v>
      </c>
      <c r="B10974" s="345" t="s">
        <v>318</v>
      </c>
      <c r="C10974" s="346" t="s">
        <v>425</v>
      </c>
      <c r="D10974" s="347">
        <v>0</v>
      </c>
      <c r="E10974" s="503">
        <v>1389.6</v>
      </c>
      <c r="F10974" s="499"/>
      <c r="G10974" s="347">
        <v>0</v>
      </c>
    </row>
    <row r="10975" spans="1:7" hidden="1" x14ac:dyDescent="0.25">
      <c r="A10975" s="342" t="s">
        <v>324</v>
      </c>
      <c r="B10975" s="342" t="s">
        <v>429</v>
      </c>
      <c r="C10975" s="343" t="s">
        <v>110</v>
      </c>
      <c r="D10975" s="344">
        <v>0</v>
      </c>
      <c r="E10975" s="502">
        <v>10620</v>
      </c>
      <c r="F10975" s="499"/>
      <c r="G10975" s="344">
        <v>0</v>
      </c>
    </row>
    <row r="10976" spans="1:7" hidden="1" x14ac:dyDescent="0.25">
      <c r="A10976" s="345" t="s">
        <v>5059</v>
      </c>
      <c r="B10976" s="345" t="s">
        <v>312</v>
      </c>
      <c r="C10976" s="346" t="s">
        <v>97</v>
      </c>
      <c r="D10976" s="347">
        <v>0</v>
      </c>
      <c r="E10976" s="503">
        <v>10620</v>
      </c>
      <c r="F10976" s="499"/>
      <c r="G10976" s="347">
        <v>0</v>
      </c>
    </row>
    <row r="10977" spans="1:7" hidden="1" x14ac:dyDescent="0.25">
      <c r="A10977" s="342" t="s">
        <v>324</v>
      </c>
      <c r="B10977" s="342" t="s">
        <v>372</v>
      </c>
      <c r="C10977" s="343" t="s">
        <v>373</v>
      </c>
      <c r="D10977" s="344">
        <v>5000</v>
      </c>
      <c r="E10977" s="502">
        <v>9972</v>
      </c>
      <c r="F10977" s="499"/>
      <c r="G10977" s="344">
        <v>199.44</v>
      </c>
    </row>
    <row r="10978" spans="1:7" hidden="1" x14ac:dyDescent="0.25">
      <c r="A10978" s="345" t="s">
        <v>5060</v>
      </c>
      <c r="B10978" s="345" t="s">
        <v>375</v>
      </c>
      <c r="C10978" s="346" t="s">
        <v>373</v>
      </c>
      <c r="D10978" s="347">
        <v>5000</v>
      </c>
      <c r="E10978" s="503">
        <v>9972</v>
      </c>
      <c r="F10978" s="499"/>
      <c r="G10978" s="347">
        <v>199.44</v>
      </c>
    </row>
    <row r="10979" spans="1:7" hidden="1" x14ac:dyDescent="0.25">
      <c r="A10979" s="342" t="s">
        <v>324</v>
      </c>
      <c r="B10979" s="342" t="s">
        <v>447</v>
      </c>
      <c r="C10979" s="343" t="s">
        <v>164</v>
      </c>
      <c r="D10979" s="344">
        <v>0</v>
      </c>
      <c r="E10979" s="502">
        <v>4.9000000000000004</v>
      </c>
      <c r="F10979" s="499"/>
      <c r="G10979" s="344">
        <v>0</v>
      </c>
    </row>
    <row r="10980" spans="1:7" hidden="1" x14ac:dyDescent="0.25">
      <c r="A10980" s="342" t="s">
        <v>324</v>
      </c>
      <c r="B10980" s="342" t="s">
        <v>448</v>
      </c>
      <c r="C10980" s="343" t="s">
        <v>190</v>
      </c>
      <c r="D10980" s="344">
        <v>0</v>
      </c>
      <c r="E10980" s="502">
        <v>4.9000000000000004</v>
      </c>
      <c r="F10980" s="499"/>
      <c r="G10980" s="344">
        <v>0</v>
      </c>
    </row>
    <row r="10981" spans="1:7" hidden="1" x14ac:dyDescent="0.25">
      <c r="A10981" s="345" t="s">
        <v>5061</v>
      </c>
      <c r="B10981" s="345" t="s">
        <v>293</v>
      </c>
      <c r="C10981" s="346" t="s">
        <v>2816</v>
      </c>
      <c r="D10981" s="347">
        <v>0</v>
      </c>
      <c r="E10981" s="503">
        <v>4.9000000000000004</v>
      </c>
      <c r="F10981" s="499"/>
      <c r="G10981" s="347">
        <v>0</v>
      </c>
    </row>
    <row r="10982" spans="1:7" hidden="1" x14ac:dyDescent="0.25">
      <c r="A10982" s="345" t="s">
        <v>5062</v>
      </c>
      <c r="B10982" s="345" t="s">
        <v>305</v>
      </c>
      <c r="C10982" s="346" t="s">
        <v>2789</v>
      </c>
      <c r="D10982" s="347">
        <v>0</v>
      </c>
      <c r="E10982" s="503">
        <v>0</v>
      </c>
      <c r="F10982" s="499"/>
      <c r="G10982" s="347">
        <v>0</v>
      </c>
    </row>
    <row r="10983" spans="1:7" hidden="1" x14ac:dyDescent="0.25">
      <c r="A10983" s="339" t="s">
        <v>324</v>
      </c>
      <c r="B10983" s="339" t="s">
        <v>1163</v>
      </c>
      <c r="C10983" s="340" t="s">
        <v>26</v>
      </c>
      <c r="D10983" s="341">
        <v>0</v>
      </c>
      <c r="E10983" s="506">
        <v>7000</v>
      </c>
      <c r="F10983" s="499"/>
      <c r="G10983" s="341">
        <v>0</v>
      </c>
    </row>
    <row r="10984" spans="1:7" hidden="1" x14ac:dyDescent="0.25">
      <c r="A10984" s="342" t="s">
        <v>324</v>
      </c>
      <c r="B10984" s="342" t="s">
        <v>1164</v>
      </c>
      <c r="C10984" s="343" t="s">
        <v>1165</v>
      </c>
      <c r="D10984" s="344">
        <v>0</v>
      </c>
      <c r="E10984" s="502">
        <v>7000</v>
      </c>
      <c r="F10984" s="499"/>
      <c r="G10984" s="344">
        <v>0</v>
      </c>
    </row>
    <row r="10985" spans="1:7" hidden="1" x14ac:dyDescent="0.25">
      <c r="A10985" s="342" t="s">
        <v>324</v>
      </c>
      <c r="B10985" s="342" t="s">
        <v>2988</v>
      </c>
      <c r="C10985" s="343" t="s">
        <v>178</v>
      </c>
      <c r="D10985" s="344">
        <v>0</v>
      </c>
      <c r="E10985" s="502">
        <v>7000</v>
      </c>
      <c r="F10985" s="499"/>
      <c r="G10985" s="344">
        <v>0</v>
      </c>
    </row>
    <row r="10986" spans="1:7" hidden="1" x14ac:dyDescent="0.25">
      <c r="A10986" s="345" t="s">
        <v>5063</v>
      </c>
      <c r="B10986" s="345" t="s">
        <v>309</v>
      </c>
      <c r="C10986" s="346" t="s">
        <v>373</v>
      </c>
      <c r="D10986" s="347">
        <v>0</v>
      </c>
      <c r="E10986" s="503">
        <v>7000</v>
      </c>
      <c r="F10986" s="499"/>
      <c r="G10986" s="347">
        <v>0</v>
      </c>
    </row>
    <row r="10987" spans="1:7" hidden="1" x14ac:dyDescent="0.25">
      <c r="A10987" s="336" t="s">
        <v>352</v>
      </c>
      <c r="B10987" s="336" t="s">
        <v>1288</v>
      </c>
      <c r="C10987" s="337" t="s">
        <v>1289</v>
      </c>
      <c r="D10987" s="338">
        <v>20000</v>
      </c>
      <c r="E10987" s="498">
        <v>44281.440000000002</v>
      </c>
      <c r="F10987" s="499"/>
      <c r="G10987" s="338">
        <v>221.40719999999999</v>
      </c>
    </row>
    <row r="10988" spans="1:7" hidden="1" x14ac:dyDescent="0.25">
      <c r="A10988" s="339" t="s">
        <v>324</v>
      </c>
      <c r="B10988" s="339" t="s">
        <v>354</v>
      </c>
      <c r="C10988" s="340" t="s">
        <v>24</v>
      </c>
      <c r="D10988" s="341">
        <v>20000</v>
      </c>
      <c r="E10988" s="506">
        <v>37281.440000000002</v>
      </c>
      <c r="F10988" s="499"/>
      <c r="G10988" s="341">
        <v>186.40719999999999</v>
      </c>
    </row>
    <row r="10989" spans="1:7" hidden="1" x14ac:dyDescent="0.25">
      <c r="A10989" s="342" t="s">
        <v>324</v>
      </c>
      <c r="B10989" s="342" t="s">
        <v>366</v>
      </c>
      <c r="C10989" s="343" t="s">
        <v>38</v>
      </c>
      <c r="D10989" s="344">
        <v>20000</v>
      </c>
      <c r="E10989" s="502">
        <v>22297.13</v>
      </c>
      <c r="F10989" s="499"/>
      <c r="G10989" s="344">
        <v>111.48565000000001</v>
      </c>
    </row>
    <row r="10990" spans="1:7" hidden="1" x14ac:dyDescent="0.25">
      <c r="A10990" s="342" t="s">
        <v>324</v>
      </c>
      <c r="B10990" s="342" t="s">
        <v>419</v>
      </c>
      <c r="C10990" s="343" t="s">
        <v>108</v>
      </c>
      <c r="D10990" s="344">
        <v>0</v>
      </c>
      <c r="E10990" s="502">
        <v>5260</v>
      </c>
      <c r="F10990" s="499"/>
      <c r="G10990" s="344">
        <v>0</v>
      </c>
    </row>
    <row r="10991" spans="1:7" hidden="1" x14ac:dyDescent="0.25">
      <c r="A10991" s="345" t="s">
        <v>5064</v>
      </c>
      <c r="B10991" s="345" t="s">
        <v>317</v>
      </c>
      <c r="C10991" s="346" t="s">
        <v>193</v>
      </c>
      <c r="D10991" s="347">
        <v>0</v>
      </c>
      <c r="E10991" s="503">
        <v>5260</v>
      </c>
      <c r="F10991" s="499"/>
      <c r="G10991" s="347">
        <v>0</v>
      </c>
    </row>
    <row r="10992" spans="1:7" hidden="1" x14ac:dyDescent="0.25">
      <c r="A10992" s="342" t="s">
        <v>324</v>
      </c>
      <c r="B10992" s="342" t="s">
        <v>429</v>
      </c>
      <c r="C10992" s="343" t="s">
        <v>110</v>
      </c>
      <c r="D10992" s="344">
        <v>0</v>
      </c>
      <c r="E10992" s="502">
        <v>9420</v>
      </c>
      <c r="F10992" s="499"/>
      <c r="G10992" s="344">
        <v>0</v>
      </c>
    </row>
    <row r="10993" spans="1:7" hidden="1" x14ac:dyDescent="0.25">
      <c r="A10993" s="345" t="s">
        <v>5065</v>
      </c>
      <c r="B10993" s="345" t="s">
        <v>312</v>
      </c>
      <c r="C10993" s="346" t="s">
        <v>97</v>
      </c>
      <c r="D10993" s="347">
        <v>0</v>
      </c>
      <c r="E10993" s="503">
        <v>4420</v>
      </c>
      <c r="F10993" s="499"/>
      <c r="G10993" s="347">
        <v>0</v>
      </c>
    </row>
    <row r="10994" spans="1:7" hidden="1" x14ac:dyDescent="0.25">
      <c r="A10994" s="345" t="s">
        <v>5066</v>
      </c>
      <c r="B10994" s="345" t="s">
        <v>436</v>
      </c>
      <c r="C10994" s="346" t="s">
        <v>98</v>
      </c>
      <c r="D10994" s="347">
        <v>0</v>
      </c>
      <c r="E10994" s="503">
        <v>5000</v>
      </c>
      <c r="F10994" s="499"/>
      <c r="G10994" s="347">
        <v>0</v>
      </c>
    </row>
    <row r="10995" spans="1:7" hidden="1" x14ac:dyDescent="0.25">
      <c r="A10995" s="342" t="s">
        <v>324</v>
      </c>
      <c r="B10995" s="342" t="s">
        <v>401</v>
      </c>
      <c r="C10995" s="343" t="s">
        <v>104</v>
      </c>
      <c r="D10995" s="344">
        <v>20000</v>
      </c>
      <c r="E10995" s="502">
        <v>7617.13</v>
      </c>
      <c r="F10995" s="499"/>
      <c r="G10995" s="344">
        <v>38.085650000000001</v>
      </c>
    </row>
    <row r="10996" spans="1:7" hidden="1" x14ac:dyDescent="0.25">
      <c r="A10996" s="345" t="s">
        <v>5067</v>
      </c>
      <c r="B10996" s="345" t="s">
        <v>442</v>
      </c>
      <c r="C10996" s="346" t="s">
        <v>443</v>
      </c>
      <c r="D10996" s="347">
        <v>0</v>
      </c>
      <c r="E10996" s="503">
        <v>80</v>
      </c>
      <c r="F10996" s="499"/>
      <c r="G10996" s="347">
        <v>0</v>
      </c>
    </row>
    <row r="10997" spans="1:7" hidden="1" x14ac:dyDescent="0.25">
      <c r="A10997" s="345" t="s">
        <v>5068</v>
      </c>
      <c r="B10997" s="345" t="s">
        <v>296</v>
      </c>
      <c r="C10997" s="346" t="s">
        <v>104</v>
      </c>
      <c r="D10997" s="347">
        <v>20000</v>
      </c>
      <c r="E10997" s="503">
        <v>7537.13</v>
      </c>
      <c r="F10997" s="499"/>
      <c r="G10997" s="347">
        <v>37.685650000000003</v>
      </c>
    </row>
    <row r="10998" spans="1:7" hidden="1" x14ac:dyDescent="0.25">
      <c r="A10998" s="342" t="s">
        <v>324</v>
      </c>
      <c r="B10998" s="342" t="s">
        <v>562</v>
      </c>
      <c r="C10998" s="343" t="s">
        <v>563</v>
      </c>
      <c r="D10998" s="344">
        <v>0</v>
      </c>
      <c r="E10998" s="502">
        <v>14984.31</v>
      </c>
      <c r="F10998" s="499"/>
      <c r="G10998" s="344">
        <v>0</v>
      </c>
    </row>
    <row r="10999" spans="1:7" hidden="1" x14ac:dyDescent="0.25">
      <c r="A10999" s="342" t="s">
        <v>324</v>
      </c>
      <c r="B10999" s="342" t="s">
        <v>564</v>
      </c>
      <c r="C10999" s="343" t="s">
        <v>565</v>
      </c>
      <c r="D10999" s="344">
        <v>0</v>
      </c>
      <c r="E10999" s="502">
        <v>14984.31</v>
      </c>
      <c r="F10999" s="499"/>
      <c r="G10999" s="344">
        <v>0</v>
      </c>
    </row>
    <row r="11000" spans="1:7" hidden="1" x14ac:dyDescent="0.25">
      <c r="A11000" s="345" t="s">
        <v>5069</v>
      </c>
      <c r="B11000" s="345" t="s">
        <v>567</v>
      </c>
      <c r="C11000" s="346" t="s">
        <v>246</v>
      </c>
      <c r="D11000" s="347">
        <v>0</v>
      </c>
      <c r="E11000" s="503">
        <v>14984.31</v>
      </c>
      <c r="F11000" s="499"/>
      <c r="G11000" s="347">
        <v>0</v>
      </c>
    </row>
    <row r="11001" spans="1:7" hidden="1" x14ac:dyDescent="0.25">
      <c r="A11001" s="339" t="s">
        <v>324</v>
      </c>
      <c r="B11001" s="339" t="s">
        <v>1163</v>
      </c>
      <c r="C11001" s="340" t="s">
        <v>26</v>
      </c>
      <c r="D11001" s="341">
        <v>0</v>
      </c>
      <c r="E11001" s="506">
        <v>7000</v>
      </c>
      <c r="F11001" s="499"/>
      <c r="G11001" s="341">
        <v>0</v>
      </c>
    </row>
    <row r="11002" spans="1:7" hidden="1" x14ac:dyDescent="0.25">
      <c r="A11002" s="342" t="s">
        <v>324</v>
      </c>
      <c r="B11002" s="342" t="s">
        <v>1164</v>
      </c>
      <c r="C11002" s="343" t="s">
        <v>1165</v>
      </c>
      <c r="D11002" s="344">
        <v>0</v>
      </c>
      <c r="E11002" s="502">
        <v>7000</v>
      </c>
      <c r="F11002" s="499"/>
      <c r="G11002" s="344">
        <v>0</v>
      </c>
    </row>
    <row r="11003" spans="1:7" hidden="1" x14ac:dyDescent="0.25">
      <c r="A11003" s="342" t="s">
        <v>324</v>
      </c>
      <c r="B11003" s="342" t="s">
        <v>2988</v>
      </c>
      <c r="C11003" s="343" t="s">
        <v>178</v>
      </c>
      <c r="D11003" s="344">
        <v>0</v>
      </c>
      <c r="E11003" s="502">
        <v>7000</v>
      </c>
      <c r="F11003" s="499"/>
      <c r="G11003" s="344">
        <v>0</v>
      </c>
    </row>
    <row r="11004" spans="1:7" hidden="1" x14ac:dyDescent="0.25">
      <c r="A11004" s="345" t="s">
        <v>5070</v>
      </c>
      <c r="B11004" s="345" t="s">
        <v>309</v>
      </c>
      <c r="C11004" s="346" t="s">
        <v>2990</v>
      </c>
      <c r="D11004" s="347">
        <v>0</v>
      </c>
      <c r="E11004" s="503">
        <v>7000</v>
      </c>
      <c r="F11004" s="499"/>
      <c r="G11004" s="347">
        <v>0</v>
      </c>
    </row>
    <row r="11005" spans="1:7" hidden="1" x14ac:dyDescent="0.25">
      <c r="A11005" s="336" t="s">
        <v>352</v>
      </c>
      <c r="B11005" s="336" t="s">
        <v>1310</v>
      </c>
      <c r="C11005" s="337" t="s">
        <v>1311</v>
      </c>
      <c r="D11005" s="338">
        <v>500</v>
      </c>
      <c r="E11005" s="498">
        <v>9852.5</v>
      </c>
      <c r="F11005" s="499"/>
      <c r="G11005" s="338">
        <v>1970.5</v>
      </c>
    </row>
    <row r="11006" spans="1:7" hidden="1" x14ac:dyDescent="0.25">
      <c r="A11006" s="339" t="s">
        <v>324</v>
      </c>
      <c r="B11006" s="339" t="s">
        <v>354</v>
      </c>
      <c r="C11006" s="340" t="s">
        <v>24</v>
      </c>
      <c r="D11006" s="341">
        <v>500</v>
      </c>
      <c r="E11006" s="506">
        <v>9852.5</v>
      </c>
      <c r="F11006" s="499"/>
      <c r="G11006" s="341">
        <v>1970.5</v>
      </c>
    </row>
    <row r="11007" spans="1:7" hidden="1" x14ac:dyDescent="0.25">
      <c r="A11007" s="342" t="s">
        <v>324</v>
      </c>
      <c r="B11007" s="342" t="s">
        <v>366</v>
      </c>
      <c r="C11007" s="343" t="s">
        <v>38</v>
      </c>
      <c r="D11007" s="344">
        <v>500</v>
      </c>
      <c r="E11007" s="502">
        <v>9852.5</v>
      </c>
      <c r="F11007" s="499"/>
      <c r="G11007" s="344">
        <v>1970.5</v>
      </c>
    </row>
    <row r="11008" spans="1:7" hidden="1" x14ac:dyDescent="0.25">
      <c r="A11008" s="342" t="s">
        <v>324</v>
      </c>
      <c r="B11008" s="342" t="s">
        <v>429</v>
      </c>
      <c r="C11008" s="343" t="s">
        <v>110</v>
      </c>
      <c r="D11008" s="344">
        <v>500</v>
      </c>
      <c r="E11008" s="502">
        <v>9852.5</v>
      </c>
      <c r="F11008" s="499"/>
      <c r="G11008" s="344">
        <v>1970.5</v>
      </c>
    </row>
    <row r="11009" spans="1:7" hidden="1" x14ac:dyDescent="0.25">
      <c r="A11009" s="345" t="s">
        <v>5071</v>
      </c>
      <c r="B11009" s="345" t="s">
        <v>431</v>
      </c>
      <c r="C11009" s="346" t="s">
        <v>160</v>
      </c>
      <c r="D11009" s="347">
        <v>500</v>
      </c>
      <c r="E11009" s="503">
        <v>500</v>
      </c>
      <c r="F11009" s="499"/>
      <c r="G11009" s="347">
        <v>100</v>
      </c>
    </row>
    <row r="11010" spans="1:7" hidden="1" x14ac:dyDescent="0.25">
      <c r="A11010" s="345" t="s">
        <v>5072</v>
      </c>
      <c r="B11010" s="345" t="s">
        <v>312</v>
      </c>
      <c r="C11010" s="346" t="s">
        <v>97</v>
      </c>
      <c r="D11010" s="347">
        <v>0</v>
      </c>
      <c r="E11010" s="503">
        <v>9352.5</v>
      </c>
      <c r="F11010" s="499"/>
      <c r="G11010" s="347">
        <v>0</v>
      </c>
    </row>
    <row r="11011" spans="1:7" hidden="1" x14ac:dyDescent="0.25">
      <c r="A11011" s="336" t="s">
        <v>352</v>
      </c>
      <c r="B11011" s="336" t="s">
        <v>1329</v>
      </c>
      <c r="C11011" s="337" t="s">
        <v>1330</v>
      </c>
      <c r="D11011" s="338">
        <v>314500</v>
      </c>
      <c r="E11011" s="498">
        <v>281859.55</v>
      </c>
      <c r="F11011" s="499"/>
      <c r="G11011" s="338">
        <v>89.621478537360886</v>
      </c>
    </row>
    <row r="11012" spans="1:7" hidden="1" x14ac:dyDescent="0.25">
      <c r="A11012" s="339" t="s">
        <v>324</v>
      </c>
      <c r="B11012" s="339" t="s">
        <v>354</v>
      </c>
      <c r="C11012" s="340" t="s">
        <v>24</v>
      </c>
      <c r="D11012" s="341">
        <v>314500</v>
      </c>
      <c r="E11012" s="506">
        <v>268968.90000000002</v>
      </c>
      <c r="F11012" s="499"/>
      <c r="G11012" s="341">
        <v>85.522702702702702</v>
      </c>
    </row>
    <row r="11013" spans="1:7" hidden="1" x14ac:dyDescent="0.25">
      <c r="A11013" s="342" t="s">
        <v>324</v>
      </c>
      <c r="B11013" s="342" t="s">
        <v>366</v>
      </c>
      <c r="C11013" s="343" t="s">
        <v>38</v>
      </c>
      <c r="D11013" s="344">
        <v>184500</v>
      </c>
      <c r="E11013" s="502">
        <v>149749.29</v>
      </c>
      <c r="F11013" s="499"/>
      <c r="G11013" s="344">
        <v>81.164926829268296</v>
      </c>
    </row>
    <row r="11014" spans="1:7" hidden="1" x14ac:dyDescent="0.25">
      <c r="A11014" s="342" t="s">
        <v>324</v>
      </c>
      <c r="B11014" s="342" t="s">
        <v>401</v>
      </c>
      <c r="C11014" s="343" t="s">
        <v>104</v>
      </c>
      <c r="D11014" s="344">
        <v>184500</v>
      </c>
      <c r="E11014" s="502">
        <v>149749.29</v>
      </c>
      <c r="F11014" s="499"/>
      <c r="G11014" s="344">
        <v>81.164926829268296</v>
      </c>
    </row>
    <row r="11015" spans="1:7" hidden="1" x14ac:dyDescent="0.25">
      <c r="A11015" s="345" t="s">
        <v>5073</v>
      </c>
      <c r="B11015" s="345" t="s">
        <v>315</v>
      </c>
      <c r="C11015" s="346" t="s">
        <v>189</v>
      </c>
      <c r="D11015" s="347">
        <v>180000</v>
      </c>
      <c r="E11015" s="503">
        <v>145662.89000000001</v>
      </c>
      <c r="F11015" s="499"/>
      <c r="G11015" s="347">
        <v>80.923827777777774</v>
      </c>
    </row>
    <row r="11016" spans="1:7" hidden="1" x14ac:dyDescent="0.25">
      <c r="A11016" s="345" t="s">
        <v>5074</v>
      </c>
      <c r="B11016" s="345" t="s">
        <v>296</v>
      </c>
      <c r="C11016" s="346" t="s">
        <v>104</v>
      </c>
      <c r="D11016" s="347">
        <v>4500</v>
      </c>
      <c r="E11016" s="503">
        <v>4086.4</v>
      </c>
      <c r="F11016" s="499"/>
      <c r="G11016" s="347">
        <v>90.808888888888887</v>
      </c>
    </row>
    <row r="11017" spans="1:7" hidden="1" x14ac:dyDescent="0.25">
      <c r="A11017" s="342" t="s">
        <v>324</v>
      </c>
      <c r="B11017" s="342" t="s">
        <v>447</v>
      </c>
      <c r="C11017" s="343" t="s">
        <v>164</v>
      </c>
      <c r="D11017" s="344">
        <v>130000</v>
      </c>
      <c r="E11017" s="502">
        <v>119219.61</v>
      </c>
      <c r="F11017" s="499"/>
      <c r="G11017" s="344">
        <v>91.707392307692302</v>
      </c>
    </row>
    <row r="11018" spans="1:7" hidden="1" x14ac:dyDescent="0.25">
      <c r="A11018" s="342" t="s">
        <v>324</v>
      </c>
      <c r="B11018" s="342" t="s">
        <v>448</v>
      </c>
      <c r="C11018" s="343" t="s">
        <v>190</v>
      </c>
      <c r="D11018" s="344">
        <v>130000</v>
      </c>
      <c r="E11018" s="502">
        <v>119219.61</v>
      </c>
      <c r="F11018" s="499"/>
      <c r="G11018" s="344">
        <v>91.707392307692302</v>
      </c>
    </row>
    <row r="11019" spans="1:7" hidden="1" x14ac:dyDescent="0.25">
      <c r="A11019" s="345" t="s">
        <v>5075</v>
      </c>
      <c r="B11019" s="345" t="s">
        <v>305</v>
      </c>
      <c r="C11019" s="346" t="s">
        <v>166</v>
      </c>
      <c r="D11019" s="347">
        <v>130000</v>
      </c>
      <c r="E11019" s="503">
        <v>119219.61</v>
      </c>
      <c r="F11019" s="499"/>
      <c r="G11019" s="347">
        <v>91.707392307692302</v>
      </c>
    </row>
    <row r="11020" spans="1:7" hidden="1" x14ac:dyDescent="0.25">
      <c r="A11020" s="339" t="s">
        <v>324</v>
      </c>
      <c r="B11020" s="339" t="s">
        <v>1163</v>
      </c>
      <c r="C11020" s="340" t="s">
        <v>26</v>
      </c>
      <c r="D11020" s="341">
        <v>0</v>
      </c>
      <c r="E11020" s="506">
        <v>12890.65</v>
      </c>
      <c r="F11020" s="499"/>
      <c r="G11020" s="341">
        <v>0</v>
      </c>
    </row>
    <row r="11021" spans="1:7" hidden="1" x14ac:dyDescent="0.25">
      <c r="A11021" s="342" t="s">
        <v>324</v>
      </c>
      <c r="B11021" s="342" t="s">
        <v>1164</v>
      </c>
      <c r="C11021" s="343" t="s">
        <v>1165</v>
      </c>
      <c r="D11021" s="344">
        <v>0</v>
      </c>
      <c r="E11021" s="502">
        <v>12890.65</v>
      </c>
      <c r="F11021" s="499"/>
      <c r="G11021" s="344">
        <v>0</v>
      </c>
    </row>
    <row r="11022" spans="1:7" hidden="1" x14ac:dyDescent="0.25">
      <c r="A11022" s="342" t="s">
        <v>324</v>
      </c>
      <c r="B11022" s="342" t="s">
        <v>2988</v>
      </c>
      <c r="C11022" s="343" t="s">
        <v>178</v>
      </c>
      <c r="D11022" s="344">
        <v>0</v>
      </c>
      <c r="E11022" s="502">
        <v>12890.65</v>
      </c>
      <c r="F11022" s="499"/>
      <c r="G11022" s="344">
        <v>0</v>
      </c>
    </row>
    <row r="11023" spans="1:7" hidden="1" x14ac:dyDescent="0.25">
      <c r="A11023" s="345" t="s">
        <v>5076</v>
      </c>
      <c r="B11023" s="345" t="s">
        <v>309</v>
      </c>
      <c r="C11023" s="346" t="s">
        <v>2990</v>
      </c>
      <c r="D11023" s="347">
        <v>0</v>
      </c>
      <c r="E11023" s="503">
        <v>12890.65</v>
      </c>
      <c r="F11023" s="499"/>
      <c r="G11023" s="347">
        <v>0</v>
      </c>
    </row>
    <row r="11024" spans="1:7" hidden="1" x14ac:dyDescent="0.25">
      <c r="A11024" s="336" t="s">
        <v>352</v>
      </c>
      <c r="B11024" s="336" t="s">
        <v>1371</v>
      </c>
      <c r="C11024" s="337" t="s">
        <v>1372</v>
      </c>
      <c r="D11024" s="338">
        <v>71510</v>
      </c>
      <c r="E11024" s="498">
        <v>82856.94</v>
      </c>
      <c r="F11024" s="499"/>
      <c r="G11024" s="338">
        <v>115.86762690532792</v>
      </c>
    </row>
    <row r="11025" spans="1:7" hidden="1" x14ac:dyDescent="0.25">
      <c r="A11025" s="339" t="s">
        <v>324</v>
      </c>
      <c r="B11025" s="339" t="s">
        <v>354</v>
      </c>
      <c r="C11025" s="340" t="s">
        <v>24</v>
      </c>
      <c r="D11025" s="341">
        <v>71510</v>
      </c>
      <c r="E11025" s="506">
        <v>82856.94</v>
      </c>
      <c r="F11025" s="499"/>
      <c r="G11025" s="341">
        <v>115.86762690532792</v>
      </c>
    </row>
    <row r="11026" spans="1:7" hidden="1" x14ac:dyDescent="0.25">
      <c r="A11026" s="342" t="s">
        <v>324</v>
      </c>
      <c r="B11026" s="342" t="s">
        <v>366</v>
      </c>
      <c r="C11026" s="343" t="s">
        <v>38</v>
      </c>
      <c r="D11026" s="344">
        <v>71510</v>
      </c>
      <c r="E11026" s="502">
        <v>82856.94</v>
      </c>
      <c r="F11026" s="499"/>
      <c r="G11026" s="344">
        <v>115.86762690532792</v>
      </c>
    </row>
    <row r="11027" spans="1:7" hidden="1" x14ac:dyDescent="0.25">
      <c r="A11027" s="342" t="s">
        <v>324</v>
      </c>
      <c r="B11027" s="342" t="s">
        <v>367</v>
      </c>
      <c r="C11027" s="343" t="s">
        <v>138</v>
      </c>
      <c r="D11027" s="344">
        <v>30400</v>
      </c>
      <c r="E11027" s="502">
        <v>15273.64</v>
      </c>
      <c r="F11027" s="499"/>
      <c r="G11027" s="344">
        <v>50.242236842105264</v>
      </c>
    </row>
    <row r="11028" spans="1:7" hidden="1" x14ac:dyDescent="0.25">
      <c r="A11028" s="345" t="s">
        <v>5077</v>
      </c>
      <c r="B11028" s="345" t="s">
        <v>300</v>
      </c>
      <c r="C11028" s="346" t="s">
        <v>87</v>
      </c>
      <c r="D11028" s="347">
        <v>30000</v>
      </c>
      <c r="E11028" s="503">
        <v>15273.64</v>
      </c>
      <c r="F11028" s="499"/>
      <c r="G11028" s="347">
        <v>50.912133333333337</v>
      </c>
    </row>
    <row r="11029" spans="1:7" hidden="1" x14ac:dyDescent="0.25">
      <c r="A11029" s="345" t="s">
        <v>5078</v>
      </c>
      <c r="B11029" s="345" t="s">
        <v>417</v>
      </c>
      <c r="C11029" s="346" t="s">
        <v>418</v>
      </c>
      <c r="D11029" s="347">
        <v>400</v>
      </c>
      <c r="E11029" s="503">
        <v>0</v>
      </c>
      <c r="F11029" s="499"/>
      <c r="G11029" s="347">
        <v>0</v>
      </c>
    </row>
    <row r="11030" spans="1:7" hidden="1" x14ac:dyDescent="0.25">
      <c r="A11030" s="342" t="s">
        <v>324</v>
      </c>
      <c r="B11030" s="342" t="s">
        <v>419</v>
      </c>
      <c r="C11030" s="343" t="s">
        <v>108</v>
      </c>
      <c r="D11030" s="344">
        <v>18010</v>
      </c>
      <c r="E11030" s="502">
        <v>26274.799999999999</v>
      </c>
      <c r="F11030" s="499"/>
      <c r="G11030" s="344">
        <v>145.89006107717935</v>
      </c>
    </row>
    <row r="11031" spans="1:7" hidden="1" x14ac:dyDescent="0.25">
      <c r="A11031" s="345" t="s">
        <v>5079</v>
      </c>
      <c r="B11031" s="345" t="s">
        <v>316</v>
      </c>
      <c r="C11031" s="346" t="s">
        <v>421</v>
      </c>
      <c r="D11031" s="347">
        <v>10660</v>
      </c>
      <c r="E11031" s="503">
        <v>17907.73</v>
      </c>
      <c r="F11031" s="499"/>
      <c r="G11031" s="347">
        <v>167.98996247654784</v>
      </c>
    </row>
    <row r="11032" spans="1:7" hidden="1" x14ac:dyDescent="0.25">
      <c r="A11032" s="345" t="s">
        <v>5080</v>
      </c>
      <c r="B11032" s="345" t="s">
        <v>317</v>
      </c>
      <c r="C11032" s="346" t="s">
        <v>193</v>
      </c>
      <c r="D11032" s="347">
        <v>7350</v>
      </c>
      <c r="E11032" s="503">
        <v>8367.07</v>
      </c>
      <c r="F11032" s="499"/>
      <c r="G11032" s="347">
        <v>113.83768707482993</v>
      </c>
    </row>
    <row r="11033" spans="1:7" hidden="1" x14ac:dyDescent="0.25">
      <c r="A11033" s="342" t="s">
        <v>324</v>
      </c>
      <c r="B11033" s="342" t="s">
        <v>429</v>
      </c>
      <c r="C11033" s="343" t="s">
        <v>110</v>
      </c>
      <c r="D11033" s="344">
        <v>20900</v>
      </c>
      <c r="E11033" s="502">
        <v>34708.5</v>
      </c>
      <c r="F11033" s="499"/>
      <c r="G11033" s="344">
        <v>166.06937799043061</v>
      </c>
    </row>
    <row r="11034" spans="1:7" hidden="1" x14ac:dyDescent="0.25">
      <c r="A11034" s="345" t="s">
        <v>5081</v>
      </c>
      <c r="B11034" s="345" t="s">
        <v>431</v>
      </c>
      <c r="C11034" s="346" t="s">
        <v>160</v>
      </c>
      <c r="D11034" s="347">
        <v>4900</v>
      </c>
      <c r="E11034" s="503">
        <v>5708.5</v>
      </c>
      <c r="F11034" s="499"/>
      <c r="G11034" s="347">
        <v>116.5</v>
      </c>
    </row>
    <row r="11035" spans="1:7" hidden="1" x14ac:dyDescent="0.25">
      <c r="A11035" s="345" t="s">
        <v>5082</v>
      </c>
      <c r="B11035" s="345" t="s">
        <v>463</v>
      </c>
      <c r="C11035" s="346" t="s">
        <v>94</v>
      </c>
      <c r="D11035" s="347">
        <v>2400</v>
      </c>
      <c r="E11035" s="503">
        <v>5200</v>
      </c>
      <c r="F11035" s="499"/>
      <c r="G11035" s="347">
        <v>216.66666666666666</v>
      </c>
    </row>
    <row r="11036" spans="1:7" hidden="1" x14ac:dyDescent="0.25">
      <c r="A11036" s="345" t="s">
        <v>5083</v>
      </c>
      <c r="B11036" s="345" t="s">
        <v>436</v>
      </c>
      <c r="C11036" s="346" t="s">
        <v>98</v>
      </c>
      <c r="D11036" s="347">
        <v>11000</v>
      </c>
      <c r="E11036" s="503">
        <v>18500</v>
      </c>
      <c r="F11036" s="499"/>
      <c r="G11036" s="347">
        <v>168.18181818181819</v>
      </c>
    </row>
    <row r="11037" spans="1:7" hidden="1" x14ac:dyDescent="0.25">
      <c r="A11037" s="345" t="s">
        <v>5084</v>
      </c>
      <c r="B11037" s="345" t="s">
        <v>439</v>
      </c>
      <c r="C11037" s="346" t="s">
        <v>100</v>
      </c>
      <c r="D11037" s="347">
        <v>2600</v>
      </c>
      <c r="E11037" s="503">
        <v>5300</v>
      </c>
      <c r="F11037" s="499"/>
      <c r="G11037" s="347">
        <v>203.84615384615384</v>
      </c>
    </row>
    <row r="11038" spans="1:7" hidden="1" x14ac:dyDescent="0.25">
      <c r="A11038" s="342" t="s">
        <v>324</v>
      </c>
      <c r="B11038" s="342" t="s">
        <v>401</v>
      </c>
      <c r="C11038" s="343" t="s">
        <v>104</v>
      </c>
      <c r="D11038" s="344">
        <v>2200</v>
      </c>
      <c r="E11038" s="502">
        <v>6600</v>
      </c>
      <c r="F11038" s="499"/>
      <c r="G11038" s="344">
        <v>300</v>
      </c>
    </row>
    <row r="11039" spans="1:7" hidden="1" x14ac:dyDescent="0.25">
      <c r="A11039" s="345" t="s">
        <v>5085</v>
      </c>
      <c r="B11039" s="345" t="s">
        <v>296</v>
      </c>
      <c r="C11039" s="346" t="s">
        <v>104</v>
      </c>
      <c r="D11039" s="347">
        <v>2200</v>
      </c>
      <c r="E11039" s="503">
        <v>6600</v>
      </c>
      <c r="F11039" s="499"/>
      <c r="G11039" s="347">
        <v>300</v>
      </c>
    </row>
    <row r="11040" spans="1:7" hidden="1" x14ac:dyDescent="0.25">
      <c r="A11040" s="336" t="s">
        <v>352</v>
      </c>
      <c r="B11040" s="336" t="s">
        <v>1396</v>
      </c>
      <c r="C11040" s="337" t="s">
        <v>1397</v>
      </c>
      <c r="D11040" s="338">
        <v>0</v>
      </c>
      <c r="E11040" s="498">
        <v>2450</v>
      </c>
      <c r="F11040" s="499"/>
      <c r="G11040" s="338">
        <v>0</v>
      </c>
    </row>
    <row r="11041" spans="1:7" hidden="1" x14ac:dyDescent="0.25">
      <c r="A11041" s="339" t="s">
        <v>324</v>
      </c>
      <c r="B11041" s="339" t="s">
        <v>354</v>
      </c>
      <c r="C11041" s="340" t="s">
        <v>24</v>
      </c>
      <c r="D11041" s="341">
        <v>0</v>
      </c>
      <c r="E11041" s="506">
        <v>2450</v>
      </c>
      <c r="F11041" s="499"/>
      <c r="G11041" s="341">
        <v>0</v>
      </c>
    </row>
    <row r="11042" spans="1:7" hidden="1" x14ac:dyDescent="0.25">
      <c r="A11042" s="342" t="s">
        <v>324</v>
      </c>
      <c r="B11042" s="342" t="s">
        <v>366</v>
      </c>
      <c r="C11042" s="343" t="s">
        <v>38</v>
      </c>
      <c r="D11042" s="344">
        <v>0</v>
      </c>
      <c r="E11042" s="502">
        <v>2450</v>
      </c>
      <c r="F11042" s="499"/>
      <c r="G11042" s="344">
        <v>0</v>
      </c>
    </row>
    <row r="11043" spans="1:7" hidden="1" x14ac:dyDescent="0.25">
      <c r="A11043" s="342" t="s">
        <v>324</v>
      </c>
      <c r="B11043" s="342" t="s">
        <v>419</v>
      </c>
      <c r="C11043" s="343" t="s">
        <v>108</v>
      </c>
      <c r="D11043" s="344">
        <v>0</v>
      </c>
      <c r="E11043" s="502">
        <v>1500</v>
      </c>
      <c r="F11043" s="499"/>
      <c r="G11043" s="344">
        <v>0</v>
      </c>
    </row>
    <row r="11044" spans="1:7" hidden="1" x14ac:dyDescent="0.25">
      <c r="A11044" s="345" t="s">
        <v>5086</v>
      </c>
      <c r="B11044" s="345" t="s">
        <v>427</v>
      </c>
      <c r="C11044" s="346" t="s">
        <v>428</v>
      </c>
      <c r="D11044" s="347">
        <v>0</v>
      </c>
      <c r="E11044" s="503">
        <v>1500</v>
      </c>
      <c r="F11044" s="499"/>
      <c r="G11044" s="347">
        <v>0</v>
      </c>
    </row>
    <row r="11045" spans="1:7" hidden="1" x14ac:dyDescent="0.25">
      <c r="A11045" s="342" t="s">
        <v>324</v>
      </c>
      <c r="B11045" s="342" t="s">
        <v>429</v>
      </c>
      <c r="C11045" s="343" t="s">
        <v>110</v>
      </c>
      <c r="D11045" s="344">
        <v>0</v>
      </c>
      <c r="E11045" s="502">
        <v>950</v>
      </c>
      <c r="F11045" s="499"/>
      <c r="G11045" s="344">
        <v>0</v>
      </c>
    </row>
    <row r="11046" spans="1:7" hidden="1" x14ac:dyDescent="0.25">
      <c r="A11046" s="345" t="s">
        <v>5087</v>
      </c>
      <c r="B11046" s="345" t="s">
        <v>312</v>
      </c>
      <c r="C11046" s="346" t="s">
        <v>97</v>
      </c>
      <c r="D11046" s="347">
        <v>0</v>
      </c>
      <c r="E11046" s="503">
        <v>950</v>
      </c>
      <c r="F11046" s="499"/>
      <c r="G11046" s="347">
        <v>0</v>
      </c>
    </row>
    <row r="11047" spans="1:7" hidden="1" x14ac:dyDescent="0.25">
      <c r="A11047" s="339" t="s">
        <v>324</v>
      </c>
      <c r="B11047" s="339" t="s">
        <v>1163</v>
      </c>
      <c r="C11047" s="340" t="s">
        <v>26</v>
      </c>
      <c r="D11047" s="341">
        <v>0</v>
      </c>
      <c r="E11047" s="506">
        <v>0</v>
      </c>
      <c r="F11047" s="499"/>
      <c r="G11047" s="341">
        <v>0</v>
      </c>
    </row>
    <row r="11048" spans="1:7" hidden="1" x14ac:dyDescent="0.25">
      <c r="A11048" s="342" t="s">
        <v>324</v>
      </c>
      <c r="B11048" s="342" t="s">
        <v>1164</v>
      </c>
      <c r="C11048" s="343" t="s">
        <v>1165</v>
      </c>
      <c r="D11048" s="344">
        <v>0</v>
      </c>
      <c r="E11048" s="502">
        <v>0</v>
      </c>
      <c r="F11048" s="499"/>
      <c r="G11048" s="344">
        <v>0</v>
      </c>
    </row>
    <row r="11049" spans="1:7" hidden="1" x14ac:dyDescent="0.25">
      <c r="A11049" s="342" t="s">
        <v>324</v>
      </c>
      <c r="B11049" s="342" t="s">
        <v>2988</v>
      </c>
      <c r="C11049" s="343" t="s">
        <v>178</v>
      </c>
      <c r="D11049" s="344">
        <v>0</v>
      </c>
      <c r="E11049" s="502">
        <v>0</v>
      </c>
      <c r="F11049" s="499"/>
      <c r="G11049" s="344">
        <v>0</v>
      </c>
    </row>
    <row r="11050" spans="1:7" hidden="1" x14ac:dyDescent="0.25">
      <c r="A11050" s="345" t="s">
        <v>5088</v>
      </c>
      <c r="B11050" s="345" t="s">
        <v>309</v>
      </c>
      <c r="C11050" s="346" t="s">
        <v>2990</v>
      </c>
      <c r="D11050" s="347">
        <v>0</v>
      </c>
      <c r="E11050" s="503">
        <v>0</v>
      </c>
      <c r="F11050" s="499"/>
      <c r="G11050" s="347">
        <v>0</v>
      </c>
    </row>
    <row r="11051" spans="1:7" hidden="1" x14ac:dyDescent="0.25">
      <c r="A11051" s="336" t="s">
        <v>352</v>
      </c>
      <c r="B11051" s="336" t="s">
        <v>1446</v>
      </c>
      <c r="C11051" s="337" t="s">
        <v>1447</v>
      </c>
      <c r="D11051" s="338">
        <v>60200</v>
      </c>
      <c r="E11051" s="498">
        <v>8400</v>
      </c>
      <c r="F11051" s="499"/>
      <c r="G11051" s="338">
        <v>13.953488372093023</v>
      </c>
    </row>
    <row r="11052" spans="1:7" hidden="1" x14ac:dyDescent="0.25">
      <c r="A11052" s="339" t="s">
        <v>324</v>
      </c>
      <c r="B11052" s="339" t="s">
        <v>354</v>
      </c>
      <c r="C11052" s="340" t="s">
        <v>24</v>
      </c>
      <c r="D11052" s="341">
        <v>22665</v>
      </c>
      <c r="E11052" s="506">
        <v>8400</v>
      </c>
      <c r="F11052" s="499"/>
      <c r="G11052" s="341">
        <v>37.061548643282592</v>
      </c>
    </row>
    <row r="11053" spans="1:7" hidden="1" x14ac:dyDescent="0.25">
      <c r="A11053" s="342" t="s">
        <v>324</v>
      </c>
      <c r="B11053" s="342" t="s">
        <v>366</v>
      </c>
      <c r="C11053" s="343" t="s">
        <v>38</v>
      </c>
      <c r="D11053" s="344">
        <v>22665</v>
      </c>
      <c r="E11053" s="502">
        <v>8400</v>
      </c>
      <c r="F11053" s="499"/>
      <c r="G11053" s="344">
        <v>37.061548643282592</v>
      </c>
    </row>
    <row r="11054" spans="1:7" hidden="1" x14ac:dyDescent="0.25">
      <c r="A11054" s="342" t="s">
        <v>324</v>
      </c>
      <c r="B11054" s="342" t="s">
        <v>419</v>
      </c>
      <c r="C11054" s="343" t="s">
        <v>108</v>
      </c>
      <c r="D11054" s="344">
        <v>17665</v>
      </c>
      <c r="E11054" s="502">
        <v>8400</v>
      </c>
      <c r="F11054" s="499"/>
      <c r="G11054" s="344">
        <v>47.551655816586468</v>
      </c>
    </row>
    <row r="11055" spans="1:7" hidden="1" x14ac:dyDescent="0.25">
      <c r="A11055" s="345" t="s">
        <v>5089</v>
      </c>
      <c r="B11055" s="345" t="s">
        <v>316</v>
      </c>
      <c r="C11055" s="346" t="s">
        <v>421</v>
      </c>
      <c r="D11055" s="347">
        <v>17665</v>
      </c>
      <c r="E11055" s="503">
        <v>8400</v>
      </c>
      <c r="F11055" s="499"/>
      <c r="G11055" s="347">
        <v>47.551655816586468</v>
      </c>
    </row>
    <row r="11056" spans="1:7" hidden="1" x14ac:dyDescent="0.25">
      <c r="A11056" s="342" t="s">
        <v>324</v>
      </c>
      <c r="B11056" s="342" t="s">
        <v>401</v>
      </c>
      <c r="C11056" s="343" t="s">
        <v>104</v>
      </c>
      <c r="D11056" s="344">
        <v>5000</v>
      </c>
      <c r="E11056" s="502">
        <v>0</v>
      </c>
      <c r="F11056" s="499"/>
      <c r="G11056" s="344">
        <v>0</v>
      </c>
    </row>
    <row r="11057" spans="1:7" hidden="1" x14ac:dyDescent="0.25">
      <c r="A11057" s="345" t="s">
        <v>5090</v>
      </c>
      <c r="B11057" s="345" t="s">
        <v>296</v>
      </c>
      <c r="C11057" s="346" t="s">
        <v>104</v>
      </c>
      <c r="D11057" s="347">
        <v>5000</v>
      </c>
      <c r="E11057" s="503">
        <v>0</v>
      </c>
      <c r="F11057" s="499"/>
      <c r="G11057" s="347">
        <v>0</v>
      </c>
    </row>
    <row r="11058" spans="1:7" hidden="1" x14ac:dyDescent="0.25">
      <c r="A11058" s="339" t="s">
        <v>324</v>
      </c>
      <c r="B11058" s="339" t="s">
        <v>1163</v>
      </c>
      <c r="C11058" s="340" t="s">
        <v>26</v>
      </c>
      <c r="D11058" s="341">
        <v>37535</v>
      </c>
      <c r="E11058" s="506">
        <v>0</v>
      </c>
      <c r="F11058" s="499"/>
      <c r="G11058" s="341">
        <v>0</v>
      </c>
    </row>
    <row r="11059" spans="1:7" hidden="1" x14ac:dyDescent="0.25">
      <c r="A11059" s="342" t="s">
        <v>324</v>
      </c>
      <c r="B11059" s="342" t="s">
        <v>1164</v>
      </c>
      <c r="C11059" s="343" t="s">
        <v>1165</v>
      </c>
      <c r="D11059" s="344">
        <v>37535</v>
      </c>
      <c r="E11059" s="502">
        <v>0</v>
      </c>
      <c r="F11059" s="499"/>
      <c r="G11059" s="344">
        <v>0</v>
      </c>
    </row>
    <row r="11060" spans="1:7" hidden="1" x14ac:dyDescent="0.25">
      <c r="A11060" s="342" t="s">
        <v>324</v>
      </c>
      <c r="B11060" s="342" t="s">
        <v>2576</v>
      </c>
      <c r="C11060" s="343" t="s">
        <v>171</v>
      </c>
      <c r="D11060" s="344">
        <v>17535</v>
      </c>
      <c r="E11060" s="502">
        <v>0</v>
      </c>
      <c r="F11060" s="499"/>
      <c r="G11060" s="344">
        <v>0</v>
      </c>
    </row>
    <row r="11061" spans="1:7" hidden="1" x14ac:dyDescent="0.25">
      <c r="A11061" s="345" t="s">
        <v>5091</v>
      </c>
      <c r="B11061" s="345" t="s">
        <v>306</v>
      </c>
      <c r="C11061" s="346" t="s">
        <v>173</v>
      </c>
      <c r="D11061" s="347">
        <v>17535</v>
      </c>
      <c r="E11061" s="503">
        <v>0</v>
      </c>
      <c r="F11061" s="499"/>
      <c r="G11061" s="347">
        <v>0</v>
      </c>
    </row>
    <row r="11062" spans="1:7" hidden="1" x14ac:dyDescent="0.25">
      <c r="A11062" s="342" t="s">
        <v>324</v>
      </c>
      <c r="B11062" s="342" t="s">
        <v>2988</v>
      </c>
      <c r="C11062" s="343" t="s">
        <v>178</v>
      </c>
      <c r="D11062" s="344">
        <v>20000</v>
      </c>
      <c r="E11062" s="502">
        <v>0</v>
      </c>
      <c r="F11062" s="499"/>
      <c r="G11062" s="344">
        <v>0</v>
      </c>
    </row>
    <row r="11063" spans="1:7" hidden="1" x14ac:dyDescent="0.25">
      <c r="A11063" s="345" t="s">
        <v>5092</v>
      </c>
      <c r="B11063" s="345" t="s">
        <v>309</v>
      </c>
      <c r="C11063" s="346" t="s">
        <v>2990</v>
      </c>
      <c r="D11063" s="347">
        <v>20000</v>
      </c>
      <c r="E11063" s="503">
        <v>0</v>
      </c>
      <c r="F11063" s="499"/>
      <c r="G11063" s="347">
        <v>0</v>
      </c>
    </row>
    <row r="11064" spans="1:7" hidden="1" x14ac:dyDescent="0.25">
      <c r="A11064" s="336" t="s">
        <v>352</v>
      </c>
      <c r="B11064" s="336" t="s">
        <v>1466</v>
      </c>
      <c r="C11064" s="337" t="s">
        <v>1467</v>
      </c>
      <c r="D11064" s="338">
        <v>156000</v>
      </c>
      <c r="E11064" s="498">
        <v>4553</v>
      </c>
      <c r="F11064" s="499"/>
      <c r="G11064" s="338">
        <v>2.9185897435897434</v>
      </c>
    </row>
    <row r="11065" spans="1:7" hidden="1" x14ac:dyDescent="0.25">
      <c r="A11065" s="339" t="s">
        <v>324</v>
      </c>
      <c r="B11065" s="339" t="s">
        <v>354</v>
      </c>
      <c r="C11065" s="340" t="s">
        <v>24</v>
      </c>
      <c r="D11065" s="341">
        <v>0</v>
      </c>
      <c r="E11065" s="506">
        <v>0</v>
      </c>
      <c r="F11065" s="499"/>
      <c r="G11065" s="341">
        <v>0</v>
      </c>
    </row>
    <row r="11066" spans="1:7" hidden="1" x14ac:dyDescent="0.25">
      <c r="A11066" s="342" t="s">
        <v>324</v>
      </c>
      <c r="B11066" s="342" t="s">
        <v>366</v>
      </c>
      <c r="C11066" s="343" t="s">
        <v>38</v>
      </c>
      <c r="D11066" s="344">
        <v>0</v>
      </c>
      <c r="E11066" s="502">
        <v>0</v>
      </c>
      <c r="F11066" s="499"/>
      <c r="G11066" s="344">
        <v>0</v>
      </c>
    </row>
    <row r="11067" spans="1:7" hidden="1" x14ac:dyDescent="0.25">
      <c r="A11067" s="342" t="s">
        <v>324</v>
      </c>
      <c r="B11067" s="342" t="s">
        <v>419</v>
      </c>
      <c r="C11067" s="343" t="s">
        <v>108</v>
      </c>
      <c r="D11067" s="344">
        <v>0</v>
      </c>
      <c r="E11067" s="502">
        <v>0</v>
      </c>
      <c r="F11067" s="499"/>
      <c r="G11067" s="344">
        <v>0</v>
      </c>
    </row>
    <row r="11068" spans="1:7" hidden="1" x14ac:dyDescent="0.25">
      <c r="A11068" s="345" t="s">
        <v>5093</v>
      </c>
      <c r="B11068" s="345" t="s">
        <v>316</v>
      </c>
      <c r="C11068" s="346" t="s">
        <v>421</v>
      </c>
      <c r="D11068" s="347">
        <v>0</v>
      </c>
      <c r="E11068" s="503">
        <v>0</v>
      </c>
      <c r="F11068" s="499"/>
      <c r="G11068" s="347">
        <v>0</v>
      </c>
    </row>
    <row r="11069" spans="1:7" hidden="1" x14ac:dyDescent="0.25">
      <c r="A11069" s="345" t="s">
        <v>5094</v>
      </c>
      <c r="B11069" s="345" t="s">
        <v>318</v>
      </c>
      <c r="C11069" s="346" t="s">
        <v>425</v>
      </c>
      <c r="D11069" s="347">
        <v>0</v>
      </c>
      <c r="E11069" s="503">
        <v>0</v>
      </c>
      <c r="F11069" s="499"/>
      <c r="G11069" s="347">
        <v>0</v>
      </c>
    </row>
    <row r="11070" spans="1:7" hidden="1" x14ac:dyDescent="0.25">
      <c r="A11070" s="339" t="s">
        <v>324</v>
      </c>
      <c r="B11070" s="339" t="s">
        <v>1163</v>
      </c>
      <c r="C11070" s="340" t="s">
        <v>26</v>
      </c>
      <c r="D11070" s="341">
        <v>156000</v>
      </c>
      <c r="E11070" s="506">
        <v>4553</v>
      </c>
      <c r="F11070" s="499"/>
      <c r="G11070" s="341">
        <v>2.9185897435897434</v>
      </c>
    </row>
    <row r="11071" spans="1:7" hidden="1" x14ac:dyDescent="0.25">
      <c r="A11071" s="342" t="s">
        <v>324</v>
      </c>
      <c r="B11071" s="342" t="s">
        <v>1164</v>
      </c>
      <c r="C11071" s="343" t="s">
        <v>1165</v>
      </c>
      <c r="D11071" s="344">
        <v>156000</v>
      </c>
      <c r="E11071" s="502">
        <v>4553</v>
      </c>
      <c r="F11071" s="499"/>
      <c r="G11071" s="344">
        <v>2.9185897435897434</v>
      </c>
    </row>
    <row r="11072" spans="1:7" hidden="1" x14ac:dyDescent="0.25">
      <c r="A11072" s="342" t="s">
        <v>324</v>
      </c>
      <c r="B11072" s="342" t="s">
        <v>2576</v>
      </c>
      <c r="C11072" s="343" t="s">
        <v>171</v>
      </c>
      <c r="D11072" s="344">
        <v>150000</v>
      </c>
      <c r="E11072" s="502">
        <v>0</v>
      </c>
      <c r="F11072" s="499"/>
      <c r="G11072" s="344">
        <v>0</v>
      </c>
    </row>
    <row r="11073" spans="1:7" hidden="1" x14ac:dyDescent="0.25">
      <c r="A11073" s="345" t="s">
        <v>5095</v>
      </c>
      <c r="B11073" s="345" t="s">
        <v>306</v>
      </c>
      <c r="C11073" s="346" t="s">
        <v>173</v>
      </c>
      <c r="D11073" s="347">
        <v>150000</v>
      </c>
      <c r="E11073" s="503">
        <v>0</v>
      </c>
      <c r="F11073" s="499"/>
      <c r="G11073" s="347">
        <v>0</v>
      </c>
    </row>
    <row r="11074" spans="1:7" hidden="1" x14ac:dyDescent="0.25">
      <c r="A11074" s="342" t="s">
        <v>324</v>
      </c>
      <c r="B11074" s="342" t="s">
        <v>2988</v>
      </c>
      <c r="C11074" s="343" t="s">
        <v>178</v>
      </c>
      <c r="D11074" s="344">
        <v>6000</v>
      </c>
      <c r="E11074" s="502">
        <v>4553</v>
      </c>
      <c r="F11074" s="499"/>
      <c r="G11074" s="344">
        <v>75.88333333333334</v>
      </c>
    </row>
    <row r="11075" spans="1:7" hidden="1" x14ac:dyDescent="0.25">
      <c r="A11075" s="345" t="s">
        <v>5096</v>
      </c>
      <c r="B11075" s="345" t="s">
        <v>309</v>
      </c>
      <c r="C11075" s="346" t="s">
        <v>2990</v>
      </c>
      <c r="D11075" s="347">
        <v>6000</v>
      </c>
      <c r="E11075" s="503">
        <v>4553</v>
      </c>
      <c r="F11075" s="499"/>
      <c r="G11075" s="347">
        <v>75.88333333333334</v>
      </c>
    </row>
    <row r="11076" spans="1:7" hidden="1" x14ac:dyDescent="0.25">
      <c r="A11076" s="336" t="s">
        <v>352</v>
      </c>
      <c r="B11076" s="336" t="s">
        <v>1487</v>
      </c>
      <c r="C11076" s="337" t="s">
        <v>1488</v>
      </c>
      <c r="D11076" s="338">
        <v>8543000</v>
      </c>
      <c r="E11076" s="498">
        <v>80488.429999999993</v>
      </c>
      <c r="F11076" s="499"/>
      <c r="G11076" s="338">
        <v>0.94215650239962545</v>
      </c>
    </row>
    <row r="11077" spans="1:7" hidden="1" x14ac:dyDescent="0.25">
      <c r="A11077" s="339" t="s">
        <v>324</v>
      </c>
      <c r="B11077" s="339" t="s">
        <v>354</v>
      </c>
      <c r="C11077" s="340" t="s">
        <v>24</v>
      </c>
      <c r="D11077" s="341">
        <v>2564000</v>
      </c>
      <c r="E11077" s="506">
        <v>73639.38</v>
      </c>
      <c r="F11077" s="499"/>
      <c r="G11077" s="341">
        <v>2.8720507020280812</v>
      </c>
    </row>
    <row r="11078" spans="1:7" hidden="1" x14ac:dyDescent="0.25">
      <c r="A11078" s="342" t="s">
        <v>324</v>
      </c>
      <c r="B11078" s="342" t="s">
        <v>355</v>
      </c>
      <c r="C11078" s="343" t="s">
        <v>25</v>
      </c>
      <c r="D11078" s="344">
        <v>172000</v>
      </c>
      <c r="E11078" s="502">
        <v>0</v>
      </c>
      <c r="F11078" s="499"/>
      <c r="G11078" s="344">
        <v>0</v>
      </c>
    </row>
    <row r="11079" spans="1:7" hidden="1" x14ac:dyDescent="0.25">
      <c r="A11079" s="342" t="s">
        <v>324</v>
      </c>
      <c r="B11079" s="342" t="s">
        <v>356</v>
      </c>
      <c r="C11079" s="343" t="s">
        <v>133</v>
      </c>
      <c r="D11079" s="344">
        <v>158000</v>
      </c>
      <c r="E11079" s="502">
        <v>0</v>
      </c>
      <c r="F11079" s="499"/>
      <c r="G11079" s="344">
        <v>0</v>
      </c>
    </row>
    <row r="11080" spans="1:7" hidden="1" x14ac:dyDescent="0.25">
      <c r="A11080" s="345" t="s">
        <v>5097</v>
      </c>
      <c r="B11080" s="345" t="s">
        <v>297</v>
      </c>
      <c r="C11080" s="346" t="s">
        <v>134</v>
      </c>
      <c r="D11080" s="347">
        <v>158000</v>
      </c>
      <c r="E11080" s="503">
        <v>0</v>
      </c>
      <c r="F11080" s="499"/>
      <c r="G11080" s="347">
        <v>0</v>
      </c>
    </row>
    <row r="11081" spans="1:7" hidden="1" x14ac:dyDescent="0.25">
      <c r="A11081" s="342" t="s">
        <v>324</v>
      </c>
      <c r="B11081" s="342" t="s">
        <v>363</v>
      </c>
      <c r="C11081" s="343" t="s">
        <v>136</v>
      </c>
      <c r="D11081" s="344">
        <v>14000</v>
      </c>
      <c r="E11081" s="502">
        <v>0</v>
      </c>
      <c r="F11081" s="499"/>
      <c r="G11081" s="344">
        <v>0</v>
      </c>
    </row>
    <row r="11082" spans="1:7" hidden="1" x14ac:dyDescent="0.25">
      <c r="A11082" s="345" t="s">
        <v>5098</v>
      </c>
      <c r="B11082" s="345" t="s">
        <v>299</v>
      </c>
      <c r="C11082" s="346" t="s">
        <v>365</v>
      </c>
      <c r="D11082" s="347">
        <v>14000</v>
      </c>
      <c r="E11082" s="503">
        <v>0</v>
      </c>
      <c r="F11082" s="499"/>
      <c r="G11082" s="347">
        <v>0</v>
      </c>
    </row>
    <row r="11083" spans="1:7" hidden="1" x14ac:dyDescent="0.25">
      <c r="A11083" s="342" t="s">
        <v>324</v>
      </c>
      <c r="B11083" s="342" t="s">
        <v>366</v>
      </c>
      <c r="C11083" s="343" t="s">
        <v>38</v>
      </c>
      <c r="D11083" s="344">
        <v>2172000</v>
      </c>
      <c r="E11083" s="502">
        <v>0</v>
      </c>
      <c r="F11083" s="499"/>
      <c r="G11083" s="344">
        <v>0</v>
      </c>
    </row>
    <row r="11084" spans="1:7" hidden="1" x14ac:dyDescent="0.25">
      <c r="A11084" s="342" t="s">
        <v>324</v>
      </c>
      <c r="B11084" s="342" t="s">
        <v>367</v>
      </c>
      <c r="C11084" s="343" t="s">
        <v>138</v>
      </c>
      <c r="D11084" s="344">
        <v>27000</v>
      </c>
      <c r="E11084" s="502">
        <v>0</v>
      </c>
      <c r="F11084" s="499"/>
      <c r="G11084" s="344">
        <v>0</v>
      </c>
    </row>
    <row r="11085" spans="1:7" hidden="1" x14ac:dyDescent="0.25">
      <c r="A11085" s="345" t="s">
        <v>5099</v>
      </c>
      <c r="B11085" s="345" t="s">
        <v>301</v>
      </c>
      <c r="C11085" s="346" t="s">
        <v>371</v>
      </c>
      <c r="D11085" s="347">
        <v>17000</v>
      </c>
      <c r="E11085" s="503">
        <v>0</v>
      </c>
      <c r="F11085" s="499"/>
      <c r="G11085" s="347">
        <v>0</v>
      </c>
    </row>
    <row r="11086" spans="1:7" hidden="1" x14ac:dyDescent="0.25">
      <c r="A11086" s="345" t="s">
        <v>5100</v>
      </c>
      <c r="B11086" s="345" t="s">
        <v>417</v>
      </c>
      <c r="C11086" s="346" t="s">
        <v>418</v>
      </c>
      <c r="D11086" s="347">
        <v>10000</v>
      </c>
      <c r="E11086" s="503">
        <v>0</v>
      </c>
      <c r="F11086" s="499"/>
      <c r="G11086" s="347">
        <v>0</v>
      </c>
    </row>
    <row r="11087" spans="1:7" hidden="1" x14ac:dyDescent="0.25">
      <c r="A11087" s="342" t="s">
        <v>324</v>
      </c>
      <c r="B11087" s="342" t="s">
        <v>419</v>
      </c>
      <c r="C11087" s="343" t="s">
        <v>108</v>
      </c>
      <c r="D11087" s="344">
        <v>1045000</v>
      </c>
      <c r="E11087" s="502">
        <v>0</v>
      </c>
      <c r="F11087" s="499"/>
      <c r="G11087" s="344">
        <v>0</v>
      </c>
    </row>
    <row r="11088" spans="1:7" hidden="1" x14ac:dyDescent="0.25">
      <c r="A11088" s="345" t="s">
        <v>5101</v>
      </c>
      <c r="B11088" s="345" t="s">
        <v>303</v>
      </c>
      <c r="C11088" s="346" t="s">
        <v>975</v>
      </c>
      <c r="D11088" s="347">
        <v>1000000</v>
      </c>
      <c r="E11088" s="503">
        <v>0</v>
      </c>
      <c r="F11088" s="499"/>
      <c r="G11088" s="347">
        <v>0</v>
      </c>
    </row>
    <row r="11089" spans="1:7" hidden="1" x14ac:dyDescent="0.25">
      <c r="A11089" s="345" t="s">
        <v>5102</v>
      </c>
      <c r="B11089" s="345" t="s">
        <v>318</v>
      </c>
      <c r="C11089" s="346" t="s">
        <v>425</v>
      </c>
      <c r="D11089" s="347">
        <v>45000</v>
      </c>
      <c r="E11089" s="503">
        <v>0</v>
      </c>
      <c r="F11089" s="499"/>
      <c r="G11089" s="347">
        <v>0</v>
      </c>
    </row>
    <row r="11090" spans="1:7" hidden="1" x14ac:dyDescent="0.25">
      <c r="A11090" s="342" t="s">
        <v>324</v>
      </c>
      <c r="B11090" s="342" t="s">
        <v>429</v>
      </c>
      <c r="C11090" s="343" t="s">
        <v>110</v>
      </c>
      <c r="D11090" s="344">
        <v>1000000</v>
      </c>
      <c r="E11090" s="502">
        <v>0</v>
      </c>
      <c r="F11090" s="499"/>
      <c r="G11090" s="344">
        <v>0</v>
      </c>
    </row>
    <row r="11091" spans="1:7" hidden="1" x14ac:dyDescent="0.25">
      <c r="A11091" s="345" t="s">
        <v>5103</v>
      </c>
      <c r="B11091" s="345" t="s">
        <v>304</v>
      </c>
      <c r="C11091" s="346" t="s">
        <v>1083</v>
      </c>
      <c r="D11091" s="347">
        <v>1000000</v>
      </c>
      <c r="E11091" s="503">
        <v>0</v>
      </c>
      <c r="F11091" s="499"/>
      <c r="G11091" s="347">
        <v>0</v>
      </c>
    </row>
    <row r="11092" spans="1:7" hidden="1" x14ac:dyDescent="0.25">
      <c r="A11092" s="342" t="s">
        <v>324</v>
      </c>
      <c r="B11092" s="342" t="s">
        <v>401</v>
      </c>
      <c r="C11092" s="343" t="s">
        <v>104</v>
      </c>
      <c r="D11092" s="344">
        <v>100000</v>
      </c>
      <c r="E11092" s="502">
        <v>0</v>
      </c>
      <c r="F11092" s="499"/>
      <c r="G11092" s="344">
        <v>0</v>
      </c>
    </row>
    <row r="11093" spans="1:7" hidden="1" x14ac:dyDescent="0.25">
      <c r="A11093" s="345" t="s">
        <v>5104</v>
      </c>
      <c r="B11093" s="345" t="s">
        <v>295</v>
      </c>
      <c r="C11093" s="346" t="s">
        <v>5105</v>
      </c>
      <c r="D11093" s="347">
        <v>38000</v>
      </c>
      <c r="E11093" s="503">
        <v>0</v>
      </c>
      <c r="F11093" s="499"/>
      <c r="G11093" s="347">
        <v>0</v>
      </c>
    </row>
    <row r="11094" spans="1:7" hidden="1" x14ac:dyDescent="0.25">
      <c r="A11094" s="345" t="s">
        <v>5106</v>
      </c>
      <c r="B11094" s="345" t="s">
        <v>295</v>
      </c>
      <c r="C11094" s="346" t="s">
        <v>5105</v>
      </c>
      <c r="D11094" s="347">
        <v>38000</v>
      </c>
      <c r="E11094" s="503">
        <v>0</v>
      </c>
      <c r="F11094" s="499"/>
      <c r="G11094" s="347">
        <v>0</v>
      </c>
    </row>
    <row r="11095" spans="1:7" hidden="1" x14ac:dyDescent="0.25">
      <c r="A11095" s="345" t="s">
        <v>5107</v>
      </c>
      <c r="B11095" s="345" t="s">
        <v>296</v>
      </c>
      <c r="C11095" s="346" t="s">
        <v>104</v>
      </c>
      <c r="D11095" s="347">
        <v>8000</v>
      </c>
      <c r="E11095" s="503">
        <v>0</v>
      </c>
      <c r="F11095" s="499"/>
      <c r="G11095" s="347">
        <v>0</v>
      </c>
    </row>
    <row r="11096" spans="1:7" hidden="1" x14ac:dyDescent="0.25">
      <c r="A11096" s="345" t="s">
        <v>5108</v>
      </c>
      <c r="B11096" s="345" t="s">
        <v>296</v>
      </c>
      <c r="C11096" s="346" t="s">
        <v>104</v>
      </c>
      <c r="D11096" s="347">
        <v>8000</v>
      </c>
      <c r="E11096" s="503">
        <v>0</v>
      </c>
      <c r="F11096" s="499"/>
      <c r="G11096" s="347">
        <v>0</v>
      </c>
    </row>
    <row r="11097" spans="1:7" hidden="1" x14ac:dyDescent="0.25">
      <c r="A11097" s="345" t="s">
        <v>5109</v>
      </c>
      <c r="B11097" s="345" t="s">
        <v>296</v>
      </c>
      <c r="C11097" s="346" t="s">
        <v>104</v>
      </c>
      <c r="D11097" s="347">
        <v>8000</v>
      </c>
      <c r="E11097" s="503">
        <v>0</v>
      </c>
      <c r="F11097" s="499"/>
      <c r="G11097" s="347">
        <v>0</v>
      </c>
    </row>
    <row r="11098" spans="1:7" hidden="1" x14ac:dyDescent="0.25">
      <c r="A11098" s="342" t="s">
        <v>324</v>
      </c>
      <c r="B11098" s="342" t="s">
        <v>447</v>
      </c>
      <c r="C11098" s="343" t="s">
        <v>164</v>
      </c>
      <c r="D11098" s="344">
        <v>190000</v>
      </c>
      <c r="E11098" s="502">
        <v>73639.38</v>
      </c>
      <c r="F11098" s="499"/>
      <c r="G11098" s="344">
        <v>38.757568421052632</v>
      </c>
    </row>
    <row r="11099" spans="1:7" hidden="1" x14ac:dyDescent="0.25">
      <c r="A11099" s="342" t="s">
        <v>324</v>
      </c>
      <c r="B11099" s="342" t="s">
        <v>448</v>
      </c>
      <c r="C11099" s="343" t="s">
        <v>190</v>
      </c>
      <c r="D11099" s="344">
        <v>190000</v>
      </c>
      <c r="E11099" s="502">
        <v>73639.38</v>
      </c>
      <c r="F11099" s="499"/>
      <c r="G11099" s="344">
        <v>38.757568421052632</v>
      </c>
    </row>
    <row r="11100" spans="1:7" hidden="1" x14ac:dyDescent="0.25">
      <c r="A11100" s="345" t="s">
        <v>5110</v>
      </c>
      <c r="B11100" s="345" t="s">
        <v>305</v>
      </c>
      <c r="C11100" s="346" t="s">
        <v>166</v>
      </c>
      <c r="D11100" s="347">
        <v>190000</v>
      </c>
      <c r="E11100" s="503">
        <v>73639.38</v>
      </c>
      <c r="F11100" s="499"/>
      <c r="G11100" s="347">
        <v>38.757568421052632</v>
      </c>
    </row>
    <row r="11101" spans="1:7" hidden="1" x14ac:dyDescent="0.25">
      <c r="A11101" s="342" t="s">
        <v>324</v>
      </c>
      <c r="B11101" s="342" t="s">
        <v>562</v>
      </c>
      <c r="C11101" s="343" t="s">
        <v>563</v>
      </c>
      <c r="D11101" s="344">
        <v>30000</v>
      </c>
      <c r="E11101" s="502">
        <v>0</v>
      </c>
      <c r="F11101" s="499"/>
      <c r="G11101" s="344">
        <v>0</v>
      </c>
    </row>
    <row r="11102" spans="1:7" hidden="1" x14ac:dyDescent="0.25">
      <c r="A11102" s="342" t="s">
        <v>324</v>
      </c>
      <c r="B11102" s="342" t="s">
        <v>564</v>
      </c>
      <c r="C11102" s="343" t="s">
        <v>565</v>
      </c>
      <c r="D11102" s="344">
        <v>30000</v>
      </c>
      <c r="E11102" s="502">
        <v>0</v>
      </c>
      <c r="F11102" s="499"/>
      <c r="G11102" s="344">
        <v>0</v>
      </c>
    </row>
    <row r="11103" spans="1:7" hidden="1" x14ac:dyDescent="0.25">
      <c r="A11103" s="345" t="s">
        <v>5111</v>
      </c>
      <c r="B11103" s="345" t="s">
        <v>567</v>
      </c>
      <c r="C11103" s="346" t="s">
        <v>246</v>
      </c>
      <c r="D11103" s="347">
        <v>30000</v>
      </c>
      <c r="E11103" s="503">
        <v>0</v>
      </c>
      <c r="F11103" s="499"/>
      <c r="G11103" s="347">
        <v>0</v>
      </c>
    </row>
    <row r="11104" spans="1:7" hidden="1" x14ac:dyDescent="0.25">
      <c r="A11104" s="339" t="s">
        <v>324</v>
      </c>
      <c r="B11104" s="339" t="s">
        <v>1163</v>
      </c>
      <c r="C11104" s="340" t="s">
        <v>26</v>
      </c>
      <c r="D11104" s="341">
        <v>5979000</v>
      </c>
      <c r="E11104" s="506">
        <v>6849.05</v>
      </c>
      <c r="F11104" s="499"/>
      <c r="G11104" s="341">
        <v>0.11455176450911524</v>
      </c>
    </row>
    <row r="11105" spans="1:7" hidden="1" x14ac:dyDescent="0.25">
      <c r="A11105" s="342" t="s">
        <v>324</v>
      </c>
      <c r="B11105" s="342" t="s">
        <v>1164</v>
      </c>
      <c r="C11105" s="343" t="s">
        <v>1165</v>
      </c>
      <c r="D11105" s="344">
        <v>1579000</v>
      </c>
      <c r="E11105" s="502">
        <v>6849.05</v>
      </c>
      <c r="F11105" s="499"/>
      <c r="G11105" s="344">
        <v>0.43375870804306521</v>
      </c>
    </row>
    <row r="11106" spans="1:7" hidden="1" x14ac:dyDescent="0.25">
      <c r="A11106" s="342" t="s">
        <v>324</v>
      </c>
      <c r="B11106" s="342" t="s">
        <v>2576</v>
      </c>
      <c r="C11106" s="343" t="s">
        <v>171</v>
      </c>
      <c r="D11106" s="344">
        <v>1541000</v>
      </c>
      <c r="E11106" s="502">
        <v>0</v>
      </c>
      <c r="F11106" s="499"/>
      <c r="G11106" s="344">
        <v>0</v>
      </c>
    </row>
    <row r="11107" spans="1:7" hidden="1" x14ac:dyDescent="0.25">
      <c r="A11107" s="345" t="s">
        <v>5112</v>
      </c>
      <c r="B11107" s="345" t="s">
        <v>2591</v>
      </c>
      <c r="C11107" s="346" t="s">
        <v>2592</v>
      </c>
      <c r="D11107" s="347">
        <v>1000000</v>
      </c>
      <c r="E11107" s="503">
        <v>0</v>
      </c>
      <c r="F11107" s="499"/>
      <c r="G11107" s="347">
        <v>0</v>
      </c>
    </row>
    <row r="11108" spans="1:7" hidden="1" x14ac:dyDescent="0.25">
      <c r="A11108" s="345" t="s">
        <v>5113</v>
      </c>
      <c r="B11108" s="345" t="s">
        <v>308</v>
      </c>
      <c r="C11108" s="346" t="s">
        <v>198</v>
      </c>
      <c r="D11108" s="347">
        <v>541000</v>
      </c>
      <c r="E11108" s="503">
        <v>0</v>
      </c>
      <c r="F11108" s="499"/>
      <c r="G11108" s="347">
        <v>0</v>
      </c>
    </row>
    <row r="11109" spans="1:7" hidden="1" x14ac:dyDescent="0.25">
      <c r="A11109" s="342" t="s">
        <v>324</v>
      </c>
      <c r="B11109" s="342" t="s">
        <v>2988</v>
      </c>
      <c r="C11109" s="343" t="s">
        <v>178</v>
      </c>
      <c r="D11109" s="344">
        <v>38000</v>
      </c>
      <c r="E11109" s="502">
        <v>6849.05</v>
      </c>
      <c r="F11109" s="499"/>
      <c r="G11109" s="344">
        <v>18.023815789473684</v>
      </c>
    </row>
    <row r="11110" spans="1:7" hidden="1" x14ac:dyDescent="0.25">
      <c r="A11110" s="345" t="s">
        <v>5114</v>
      </c>
      <c r="B11110" s="345" t="s">
        <v>309</v>
      </c>
      <c r="C11110" s="346" t="s">
        <v>2990</v>
      </c>
      <c r="D11110" s="347">
        <v>38000</v>
      </c>
      <c r="E11110" s="503">
        <v>6849.05</v>
      </c>
      <c r="F11110" s="499"/>
      <c r="G11110" s="347">
        <v>18.023815789473684</v>
      </c>
    </row>
    <row r="11111" spans="1:7" hidden="1" x14ac:dyDescent="0.25">
      <c r="A11111" s="342" t="s">
        <v>324</v>
      </c>
      <c r="B11111" s="342" t="s">
        <v>1231</v>
      </c>
      <c r="C11111" s="343" t="s">
        <v>1232</v>
      </c>
      <c r="D11111" s="344">
        <v>4400000</v>
      </c>
      <c r="E11111" s="502">
        <v>0</v>
      </c>
      <c r="F11111" s="499"/>
      <c r="G11111" s="344">
        <v>0</v>
      </c>
    </row>
    <row r="11112" spans="1:7" hidden="1" x14ac:dyDescent="0.25">
      <c r="A11112" s="342" t="s">
        <v>324</v>
      </c>
      <c r="B11112" s="342" t="s">
        <v>1233</v>
      </c>
      <c r="C11112" s="343" t="s">
        <v>1234</v>
      </c>
      <c r="D11112" s="344">
        <v>4400000</v>
      </c>
      <c r="E11112" s="502">
        <v>0</v>
      </c>
      <c r="F11112" s="499"/>
      <c r="G11112" s="344">
        <v>0</v>
      </c>
    </row>
    <row r="11113" spans="1:7" hidden="1" x14ac:dyDescent="0.25">
      <c r="A11113" s="345" t="s">
        <v>5115</v>
      </c>
      <c r="B11113" s="345" t="s">
        <v>1236</v>
      </c>
      <c r="C11113" s="346" t="s">
        <v>1234</v>
      </c>
      <c r="D11113" s="347">
        <v>3300000</v>
      </c>
      <c r="E11113" s="503">
        <v>0</v>
      </c>
      <c r="F11113" s="499"/>
      <c r="G11113" s="347">
        <v>0</v>
      </c>
    </row>
    <row r="11114" spans="1:7" hidden="1" x14ac:dyDescent="0.25">
      <c r="A11114" s="345" t="s">
        <v>5116</v>
      </c>
      <c r="B11114" s="345" t="s">
        <v>1236</v>
      </c>
      <c r="C11114" s="346" t="s">
        <v>1234</v>
      </c>
      <c r="D11114" s="347">
        <v>1100000</v>
      </c>
      <c r="E11114" s="503">
        <v>0</v>
      </c>
      <c r="F11114" s="499"/>
      <c r="G11114" s="347">
        <v>0</v>
      </c>
    </row>
    <row r="11115" spans="1:7" hidden="1" x14ac:dyDescent="0.25">
      <c r="A11115" s="336" t="s">
        <v>352</v>
      </c>
      <c r="B11115" s="336" t="s">
        <v>1526</v>
      </c>
      <c r="C11115" s="337" t="s">
        <v>1527</v>
      </c>
      <c r="D11115" s="338">
        <v>2300</v>
      </c>
      <c r="E11115" s="498">
        <v>26637.599999999999</v>
      </c>
      <c r="F11115" s="499"/>
      <c r="G11115" s="338">
        <v>1158.1565217391305</v>
      </c>
    </row>
    <row r="11116" spans="1:7" hidden="1" x14ac:dyDescent="0.25">
      <c r="A11116" s="339" t="s">
        <v>324</v>
      </c>
      <c r="B11116" s="339" t="s">
        <v>354</v>
      </c>
      <c r="C11116" s="340" t="s">
        <v>24</v>
      </c>
      <c r="D11116" s="341">
        <v>2300</v>
      </c>
      <c r="E11116" s="506">
        <v>26637.599999999999</v>
      </c>
      <c r="F11116" s="499"/>
      <c r="G11116" s="341">
        <v>1158.1565217391305</v>
      </c>
    </row>
    <row r="11117" spans="1:7" hidden="1" x14ac:dyDescent="0.25">
      <c r="A11117" s="342" t="s">
        <v>324</v>
      </c>
      <c r="B11117" s="342" t="s">
        <v>366</v>
      </c>
      <c r="C11117" s="343" t="s">
        <v>38</v>
      </c>
      <c r="D11117" s="344">
        <v>2300</v>
      </c>
      <c r="E11117" s="502">
        <v>26637.599999999999</v>
      </c>
      <c r="F11117" s="499"/>
      <c r="G11117" s="344">
        <v>1158.1565217391305</v>
      </c>
    </row>
    <row r="11118" spans="1:7" hidden="1" x14ac:dyDescent="0.25">
      <c r="A11118" s="342" t="s">
        <v>324</v>
      </c>
      <c r="B11118" s="342" t="s">
        <v>367</v>
      </c>
      <c r="C11118" s="343" t="s">
        <v>138</v>
      </c>
      <c r="D11118" s="344">
        <v>2300</v>
      </c>
      <c r="E11118" s="502">
        <v>7357.6</v>
      </c>
      <c r="F11118" s="499"/>
      <c r="G11118" s="344">
        <v>319.89565217391305</v>
      </c>
    </row>
    <row r="11119" spans="1:7" hidden="1" x14ac:dyDescent="0.25">
      <c r="A11119" s="345" t="s">
        <v>5117</v>
      </c>
      <c r="B11119" s="345" t="s">
        <v>300</v>
      </c>
      <c r="C11119" s="346" t="s">
        <v>87</v>
      </c>
      <c r="D11119" s="347">
        <v>2300</v>
      </c>
      <c r="E11119" s="503">
        <v>7357.6</v>
      </c>
      <c r="F11119" s="499"/>
      <c r="G11119" s="347">
        <v>319.89565217391305</v>
      </c>
    </row>
    <row r="11120" spans="1:7" hidden="1" x14ac:dyDescent="0.25">
      <c r="A11120" s="342" t="s">
        <v>324</v>
      </c>
      <c r="B11120" s="342" t="s">
        <v>419</v>
      </c>
      <c r="C11120" s="343" t="s">
        <v>108</v>
      </c>
      <c r="D11120" s="344">
        <v>0</v>
      </c>
      <c r="E11120" s="502">
        <v>0</v>
      </c>
      <c r="F11120" s="499"/>
      <c r="G11120" s="344">
        <v>0</v>
      </c>
    </row>
    <row r="11121" spans="1:7" hidden="1" x14ac:dyDescent="0.25">
      <c r="A11121" s="345" t="s">
        <v>5118</v>
      </c>
      <c r="B11121" s="345" t="s">
        <v>316</v>
      </c>
      <c r="C11121" s="346" t="s">
        <v>421</v>
      </c>
      <c r="D11121" s="347">
        <v>0</v>
      </c>
      <c r="E11121" s="503">
        <v>0</v>
      </c>
      <c r="F11121" s="499"/>
      <c r="G11121" s="347">
        <v>0</v>
      </c>
    </row>
    <row r="11122" spans="1:7" hidden="1" x14ac:dyDescent="0.25">
      <c r="A11122" s="345" t="s">
        <v>5119</v>
      </c>
      <c r="B11122" s="345" t="s">
        <v>318</v>
      </c>
      <c r="C11122" s="346" t="s">
        <v>425</v>
      </c>
      <c r="D11122" s="347">
        <v>0</v>
      </c>
      <c r="E11122" s="503">
        <v>0</v>
      </c>
      <c r="F11122" s="499"/>
      <c r="G11122" s="347">
        <v>0</v>
      </c>
    </row>
    <row r="11123" spans="1:7" hidden="1" x14ac:dyDescent="0.25">
      <c r="A11123" s="342" t="s">
        <v>324</v>
      </c>
      <c r="B11123" s="342" t="s">
        <v>429</v>
      </c>
      <c r="C11123" s="343" t="s">
        <v>110</v>
      </c>
      <c r="D11123" s="344">
        <v>0</v>
      </c>
      <c r="E11123" s="502">
        <v>19280</v>
      </c>
      <c r="F11123" s="499"/>
      <c r="G11123" s="344">
        <v>0</v>
      </c>
    </row>
    <row r="11124" spans="1:7" hidden="1" x14ac:dyDescent="0.25">
      <c r="A11124" s="345" t="s">
        <v>5120</v>
      </c>
      <c r="B11124" s="345" t="s">
        <v>466</v>
      </c>
      <c r="C11124" s="346" t="s">
        <v>96</v>
      </c>
      <c r="D11124" s="347">
        <v>0</v>
      </c>
      <c r="E11124" s="503">
        <v>0</v>
      </c>
      <c r="F11124" s="499"/>
      <c r="G11124" s="347">
        <v>0</v>
      </c>
    </row>
    <row r="11125" spans="1:7" hidden="1" x14ac:dyDescent="0.25">
      <c r="A11125" s="345" t="s">
        <v>5121</v>
      </c>
      <c r="B11125" s="345" t="s">
        <v>312</v>
      </c>
      <c r="C11125" s="346" t="s">
        <v>97</v>
      </c>
      <c r="D11125" s="347">
        <v>0</v>
      </c>
      <c r="E11125" s="503">
        <v>19280</v>
      </c>
      <c r="F11125" s="499"/>
      <c r="G11125" s="347">
        <v>0</v>
      </c>
    </row>
    <row r="11126" spans="1:7" hidden="1" x14ac:dyDescent="0.25">
      <c r="A11126" s="336" t="s">
        <v>352</v>
      </c>
      <c r="B11126" s="336" t="s">
        <v>1550</v>
      </c>
      <c r="C11126" s="337" t="s">
        <v>1551</v>
      </c>
      <c r="D11126" s="338">
        <v>10000</v>
      </c>
      <c r="E11126" s="498">
        <v>18281.53</v>
      </c>
      <c r="F11126" s="499"/>
      <c r="G11126" s="338">
        <v>182.81530000000001</v>
      </c>
    </row>
    <row r="11127" spans="1:7" hidden="1" x14ac:dyDescent="0.25">
      <c r="A11127" s="339" t="s">
        <v>324</v>
      </c>
      <c r="B11127" s="339" t="s">
        <v>354</v>
      </c>
      <c r="C11127" s="340" t="s">
        <v>24</v>
      </c>
      <c r="D11127" s="341">
        <v>10000</v>
      </c>
      <c r="E11127" s="506">
        <v>14281.53</v>
      </c>
      <c r="F11127" s="499"/>
      <c r="G11127" s="341">
        <v>142.81530000000001</v>
      </c>
    </row>
    <row r="11128" spans="1:7" hidden="1" x14ac:dyDescent="0.25">
      <c r="A11128" s="342" t="s">
        <v>324</v>
      </c>
      <c r="B11128" s="342" t="s">
        <v>366</v>
      </c>
      <c r="C11128" s="343" t="s">
        <v>38</v>
      </c>
      <c r="D11128" s="344">
        <v>10000</v>
      </c>
      <c r="E11128" s="502">
        <v>14281.53</v>
      </c>
      <c r="F11128" s="499"/>
      <c r="G11128" s="344">
        <v>142.81530000000001</v>
      </c>
    </row>
    <row r="11129" spans="1:7" hidden="1" x14ac:dyDescent="0.25">
      <c r="A11129" s="342" t="s">
        <v>324</v>
      </c>
      <c r="B11129" s="342" t="s">
        <v>367</v>
      </c>
      <c r="C11129" s="343" t="s">
        <v>138</v>
      </c>
      <c r="D11129" s="344">
        <v>0</v>
      </c>
      <c r="E11129" s="502">
        <v>340</v>
      </c>
      <c r="F11129" s="499"/>
      <c r="G11129" s="344">
        <v>0</v>
      </c>
    </row>
    <row r="11130" spans="1:7" hidden="1" x14ac:dyDescent="0.25">
      <c r="A11130" s="345" t="s">
        <v>5122</v>
      </c>
      <c r="B11130" s="345" t="s">
        <v>300</v>
      </c>
      <c r="C11130" s="346" t="s">
        <v>87</v>
      </c>
      <c r="D11130" s="347">
        <v>0</v>
      </c>
      <c r="E11130" s="503">
        <v>340</v>
      </c>
      <c r="F11130" s="499"/>
      <c r="G11130" s="347">
        <v>0</v>
      </c>
    </row>
    <row r="11131" spans="1:7" hidden="1" x14ac:dyDescent="0.25">
      <c r="A11131" s="342" t="s">
        <v>324</v>
      </c>
      <c r="B11131" s="342" t="s">
        <v>429</v>
      </c>
      <c r="C11131" s="343" t="s">
        <v>110</v>
      </c>
      <c r="D11131" s="344">
        <v>0</v>
      </c>
      <c r="E11131" s="502">
        <v>5394.53</v>
      </c>
      <c r="F11131" s="499"/>
      <c r="G11131" s="344">
        <v>0</v>
      </c>
    </row>
    <row r="11132" spans="1:7" hidden="1" x14ac:dyDescent="0.25">
      <c r="A11132" s="345" t="s">
        <v>5123</v>
      </c>
      <c r="B11132" s="345" t="s">
        <v>312</v>
      </c>
      <c r="C11132" s="346" t="s">
        <v>97</v>
      </c>
      <c r="D11132" s="347">
        <v>0</v>
      </c>
      <c r="E11132" s="503">
        <v>5394.53</v>
      </c>
      <c r="F11132" s="499"/>
      <c r="G11132" s="347">
        <v>0</v>
      </c>
    </row>
    <row r="11133" spans="1:7" hidden="1" x14ac:dyDescent="0.25">
      <c r="A11133" s="342" t="s">
        <v>324</v>
      </c>
      <c r="B11133" s="342" t="s">
        <v>401</v>
      </c>
      <c r="C11133" s="343" t="s">
        <v>104</v>
      </c>
      <c r="D11133" s="344">
        <v>10000</v>
      </c>
      <c r="E11133" s="502">
        <v>8547</v>
      </c>
      <c r="F11133" s="499"/>
      <c r="G11133" s="344">
        <v>85.47</v>
      </c>
    </row>
    <row r="11134" spans="1:7" hidden="1" x14ac:dyDescent="0.25">
      <c r="A11134" s="345" t="s">
        <v>5124</v>
      </c>
      <c r="B11134" s="345" t="s">
        <v>296</v>
      </c>
      <c r="C11134" s="346" t="s">
        <v>104</v>
      </c>
      <c r="D11134" s="347">
        <v>10000</v>
      </c>
      <c r="E11134" s="503">
        <v>8547</v>
      </c>
      <c r="F11134" s="499"/>
      <c r="G11134" s="347">
        <v>85.47</v>
      </c>
    </row>
    <row r="11135" spans="1:7" hidden="1" x14ac:dyDescent="0.25">
      <c r="A11135" s="339" t="s">
        <v>324</v>
      </c>
      <c r="B11135" s="339" t="s">
        <v>1163</v>
      </c>
      <c r="C11135" s="340" t="s">
        <v>26</v>
      </c>
      <c r="D11135" s="341">
        <v>0</v>
      </c>
      <c r="E11135" s="506">
        <v>4000</v>
      </c>
      <c r="F11135" s="499"/>
      <c r="G11135" s="341">
        <v>0</v>
      </c>
    </row>
    <row r="11136" spans="1:7" hidden="1" x14ac:dyDescent="0.25">
      <c r="A11136" s="342" t="s">
        <v>324</v>
      </c>
      <c r="B11136" s="342" t="s">
        <v>1164</v>
      </c>
      <c r="C11136" s="343" t="s">
        <v>1165</v>
      </c>
      <c r="D11136" s="344">
        <v>0</v>
      </c>
      <c r="E11136" s="502">
        <v>4000</v>
      </c>
      <c r="F11136" s="499"/>
      <c r="G11136" s="344">
        <v>0</v>
      </c>
    </row>
    <row r="11137" spans="1:7" hidden="1" x14ac:dyDescent="0.25">
      <c r="A11137" s="342" t="s">
        <v>324</v>
      </c>
      <c r="B11137" s="342" t="s">
        <v>2576</v>
      </c>
      <c r="C11137" s="343" t="s">
        <v>171</v>
      </c>
      <c r="D11137" s="344">
        <v>0</v>
      </c>
      <c r="E11137" s="502">
        <v>0</v>
      </c>
      <c r="F11137" s="499"/>
      <c r="G11137" s="344">
        <v>0</v>
      </c>
    </row>
    <row r="11138" spans="1:7" hidden="1" x14ac:dyDescent="0.25">
      <c r="A11138" s="345" t="s">
        <v>5125</v>
      </c>
      <c r="B11138" s="345" t="s">
        <v>306</v>
      </c>
      <c r="C11138" s="346" t="s">
        <v>173</v>
      </c>
      <c r="D11138" s="347">
        <v>0</v>
      </c>
      <c r="E11138" s="503">
        <v>0</v>
      </c>
      <c r="F11138" s="499"/>
      <c r="G11138" s="347">
        <v>0</v>
      </c>
    </row>
    <row r="11139" spans="1:7" hidden="1" x14ac:dyDescent="0.25">
      <c r="A11139" s="342" t="s">
        <v>324</v>
      </c>
      <c r="B11139" s="342" t="s">
        <v>2988</v>
      </c>
      <c r="C11139" s="343" t="s">
        <v>178</v>
      </c>
      <c r="D11139" s="344">
        <v>0</v>
      </c>
      <c r="E11139" s="502">
        <v>4000</v>
      </c>
      <c r="F11139" s="499"/>
      <c r="G11139" s="344">
        <v>0</v>
      </c>
    </row>
    <row r="11140" spans="1:7" hidden="1" x14ac:dyDescent="0.25">
      <c r="A11140" s="345" t="s">
        <v>5126</v>
      </c>
      <c r="B11140" s="345" t="s">
        <v>309</v>
      </c>
      <c r="C11140" s="346" t="s">
        <v>2990</v>
      </c>
      <c r="D11140" s="347">
        <v>0</v>
      </c>
      <c r="E11140" s="503">
        <v>4000</v>
      </c>
      <c r="F11140" s="499"/>
      <c r="G11140" s="347">
        <v>0</v>
      </c>
    </row>
    <row r="11141" spans="1:7" hidden="1" x14ac:dyDescent="0.25">
      <c r="A11141" s="336" t="s">
        <v>352</v>
      </c>
      <c r="B11141" s="336" t="s">
        <v>1259</v>
      </c>
      <c r="C11141" s="337" t="s">
        <v>1260</v>
      </c>
      <c r="D11141" s="338">
        <v>0</v>
      </c>
      <c r="E11141" s="498">
        <v>10162.5</v>
      </c>
      <c r="F11141" s="499"/>
      <c r="G11141" s="338">
        <v>0</v>
      </c>
    </row>
    <row r="11142" spans="1:7" hidden="1" x14ac:dyDescent="0.25">
      <c r="A11142" s="339" t="s">
        <v>324</v>
      </c>
      <c r="B11142" s="339" t="s">
        <v>354</v>
      </c>
      <c r="C11142" s="340" t="s">
        <v>24</v>
      </c>
      <c r="D11142" s="341">
        <v>0</v>
      </c>
      <c r="E11142" s="506">
        <v>10162.5</v>
      </c>
      <c r="F11142" s="499"/>
      <c r="G11142" s="341">
        <v>0</v>
      </c>
    </row>
    <row r="11143" spans="1:7" hidden="1" x14ac:dyDescent="0.25">
      <c r="A11143" s="342" t="s">
        <v>324</v>
      </c>
      <c r="B11143" s="342" t="s">
        <v>366</v>
      </c>
      <c r="C11143" s="343" t="s">
        <v>38</v>
      </c>
      <c r="D11143" s="344">
        <v>0</v>
      </c>
      <c r="E11143" s="502">
        <v>10162.5</v>
      </c>
      <c r="F11143" s="499"/>
      <c r="G11143" s="344">
        <v>0</v>
      </c>
    </row>
    <row r="11144" spans="1:7" hidden="1" x14ac:dyDescent="0.25">
      <c r="A11144" s="342" t="s">
        <v>324</v>
      </c>
      <c r="B11144" s="342" t="s">
        <v>419</v>
      </c>
      <c r="C11144" s="343" t="s">
        <v>108</v>
      </c>
      <c r="D11144" s="344">
        <v>0</v>
      </c>
      <c r="E11144" s="502">
        <v>0</v>
      </c>
      <c r="F11144" s="499"/>
      <c r="G11144" s="344">
        <v>0</v>
      </c>
    </row>
    <row r="11145" spans="1:7" hidden="1" x14ac:dyDescent="0.25">
      <c r="A11145" s="345" t="s">
        <v>5127</v>
      </c>
      <c r="B11145" s="345" t="s">
        <v>317</v>
      </c>
      <c r="C11145" s="346" t="s">
        <v>1234</v>
      </c>
      <c r="D11145" s="347">
        <v>0</v>
      </c>
      <c r="E11145" s="503">
        <v>0</v>
      </c>
      <c r="F11145" s="499"/>
      <c r="G11145" s="347">
        <v>0</v>
      </c>
    </row>
    <row r="11146" spans="1:7" hidden="1" x14ac:dyDescent="0.25">
      <c r="A11146" s="342" t="s">
        <v>324</v>
      </c>
      <c r="B11146" s="342" t="s">
        <v>401</v>
      </c>
      <c r="C11146" s="343" t="s">
        <v>104</v>
      </c>
      <c r="D11146" s="344">
        <v>0</v>
      </c>
      <c r="E11146" s="502">
        <v>10162.5</v>
      </c>
      <c r="F11146" s="499"/>
      <c r="G11146" s="344">
        <v>0</v>
      </c>
    </row>
    <row r="11147" spans="1:7" hidden="1" x14ac:dyDescent="0.25">
      <c r="A11147" s="345" t="s">
        <v>5128</v>
      </c>
      <c r="B11147" s="345" t="s">
        <v>314</v>
      </c>
      <c r="C11147" s="346" t="s">
        <v>5129</v>
      </c>
      <c r="D11147" s="347">
        <v>0</v>
      </c>
      <c r="E11147" s="503">
        <v>10162.5</v>
      </c>
      <c r="F11147" s="499"/>
      <c r="G11147" s="347">
        <v>0</v>
      </c>
    </row>
    <row r="11148" spans="1:7" hidden="1" x14ac:dyDescent="0.25">
      <c r="A11148" s="333" t="s">
        <v>349</v>
      </c>
      <c r="B11148" s="333" t="s">
        <v>5130</v>
      </c>
      <c r="C11148" s="334" t="s">
        <v>5131</v>
      </c>
      <c r="D11148" s="335">
        <v>0</v>
      </c>
      <c r="E11148" s="505">
        <v>0</v>
      </c>
      <c r="F11148" s="499"/>
      <c r="G11148" s="335">
        <v>0</v>
      </c>
    </row>
    <row r="11149" spans="1:7" hidden="1" x14ac:dyDescent="0.25">
      <c r="A11149" s="336" t="s">
        <v>352</v>
      </c>
      <c r="B11149" s="336" t="s">
        <v>1329</v>
      </c>
      <c r="C11149" s="337" t="s">
        <v>1330</v>
      </c>
      <c r="D11149" s="338">
        <v>0</v>
      </c>
      <c r="E11149" s="498">
        <v>0</v>
      </c>
      <c r="F11149" s="499"/>
      <c r="G11149" s="338">
        <v>0</v>
      </c>
    </row>
    <row r="11150" spans="1:7" hidden="1" x14ac:dyDescent="0.25">
      <c r="A11150" s="339" t="s">
        <v>324</v>
      </c>
      <c r="B11150" s="339" t="s">
        <v>354</v>
      </c>
      <c r="C11150" s="340" t="s">
        <v>24</v>
      </c>
      <c r="D11150" s="341">
        <v>0</v>
      </c>
      <c r="E11150" s="506">
        <v>0</v>
      </c>
      <c r="F11150" s="499"/>
      <c r="G11150" s="341">
        <v>0</v>
      </c>
    </row>
    <row r="11151" spans="1:7" hidden="1" x14ac:dyDescent="0.25">
      <c r="A11151" s="342" t="s">
        <v>324</v>
      </c>
      <c r="B11151" s="342" t="s">
        <v>366</v>
      </c>
      <c r="C11151" s="343" t="s">
        <v>38</v>
      </c>
      <c r="D11151" s="344">
        <v>0</v>
      </c>
      <c r="E11151" s="502">
        <v>0</v>
      </c>
      <c r="F11151" s="499"/>
      <c r="G11151" s="344">
        <v>0</v>
      </c>
    </row>
    <row r="11152" spans="1:7" hidden="1" x14ac:dyDescent="0.25">
      <c r="A11152" s="342" t="s">
        <v>324</v>
      </c>
      <c r="B11152" s="342" t="s">
        <v>419</v>
      </c>
      <c r="C11152" s="343" t="s">
        <v>108</v>
      </c>
      <c r="D11152" s="344">
        <v>0</v>
      </c>
      <c r="E11152" s="502">
        <v>0</v>
      </c>
      <c r="F11152" s="499"/>
      <c r="G11152" s="344">
        <v>0</v>
      </c>
    </row>
    <row r="11153" spans="1:7" hidden="1" x14ac:dyDescent="0.25">
      <c r="A11153" s="345" t="s">
        <v>5132</v>
      </c>
      <c r="B11153" s="345" t="s">
        <v>316</v>
      </c>
      <c r="C11153" s="346" t="s">
        <v>421</v>
      </c>
      <c r="D11153" s="347">
        <v>0</v>
      </c>
      <c r="E11153" s="503">
        <v>0</v>
      </c>
      <c r="F11153" s="499"/>
      <c r="G11153" s="347">
        <v>0</v>
      </c>
    </row>
    <row r="11154" spans="1:7" hidden="1" x14ac:dyDescent="0.25">
      <c r="A11154" s="345" t="s">
        <v>5133</v>
      </c>
      <c r="B11154" s="345" t="s">
        <v>318</v>
      </c>
      <c r="C11154" s="346" t="s">
        <v>425</v>
      </c>
      <c r="D11154" s="347">
        <v>0</v>
      </c>
      <c r="E11154" s="503">
        <v>0</v>
      </c>
      <c r="F11154" s="499"/>
      <c r="G11154" s="347">
        <v>0</v>
      </c>
    </row>
    <row r="11155" spans="1:7" hidden="1" x14ac:dyDescent="0.25">
      <c r="A11155" s="342" t="s">
        <v>324</v>
      </c>
      <c r="B11155" s="342" t="s">
        <v>429</v>
      </c>
      <c r="C11155" s="343" t="s">
        <v>110</v>
      </c>
      <c r="D11155" s="344">
        <v>0</v>
      </c>
      <c r="E11155" s="502">
        <v>0</v>
      </c>
      <c r="F11155" s="499"/>
      <c r="G11155" s="344">
        <v>0</v>
      </c>
    </row>
    <row r="11156" spans="1:7" hidden="1" x14ac:dyDescent="0.25">
      <c r="A11156" s="345" t="s">
        <v>5134</v>
      </c>
      <c r="B11156" s="345" t="s">
        <v>466</v>
      </c>
      <c r="C11156" s="346" t="s">
        <v>96</v>
      </c>
      <c r="D11156" s="347">
        <v>0</v>
      </c>
      <c r="E11156" s="503">
        <v>0</v>
      </c>
      <c r="F11156" s="499"/>
      <c r="G11156" s="347">
        <v>0</v>
      </c>
    </row>
    <row r="11157" spans="1:7" hidden="1" x14ac:dyDescent="0.25">
      <c r="A11157" s="330" t="s">
        <v>349</v>
      </c>
      <c r="B11157" s="330" t="s">
        <v>272</v>
      </c>
      <c r="C11157" s="331" t="s">
        <v>3454</v>
      </c>
      <c r="D11157" s="332">
        <v>82100</v>
      </c>
      <c r="E11157" s="504">
        <v>53452.6</v>
      </c>
      <c r="F11157" s="499"/>
      <c r="G11157" s="332">
        <v>65.106699147381249</v>
      </c>
    </row>
    <row r="11158" spans="1:7" hidden="1" x14ac:dyDescent="0.25">
      <c r="A11158" s="333" t="s">
        <v>349</v>
      </c>
      <c r="B11158" s="333" t="s">
        <v>5135</v>
      </c>
      <c r="C11158" s="334" t="s">
        <v>5136</v>
      </c>
      <c r="D11158" s="335">
        <v>82100</v>
      </c>
      <c r="E11158" s="505">
        <v>53452.6</v>
      </c>
      <c r="F11158" s="499"/>
      <c r="G11158" s="335">
        <v>65.106699147381249</v>
      </c>
    </row>
    <row r="11159" spans="1:7" hidden="1" x14ac:dyDescent="0.25">
      <c r="A11159" s="336" t="s">
        <v>352</v>
      </c>
      <c r="B11159" s="336" t="s">
        <v>1264</v>
      </c>
      <c r="C11159" s="337" t="s">
        <v>1265</v>
      </c>
      <c r="D11159" s="338">
        <v>20000</v>
      </c>
      <c r="E11159" s="498">
        <v>8109.8</v>
      </c>
      <c r="F11159" s="499"/>
      <c r="G11159" s="338">
        <v>40.548999999999999</v>
      </c>
    </row>
    <row r="11160" spans="1:7" hidden="1" x14ac:dyDescent="0.25">
      <c r="A11160" s="339" t="s">
        <v>324</v>
      </c>
      <c r="B11160" s="339" t="s">
        <v>354</v>
      </c>
      <c r="C11160" s="340" t="s">
        <v>24</v>
      </c>
      <c r="D11160" s="341">
        <v>20000</v>
      </c>
      <c r="E11160" s="506">
        <v>8109.8</v>
      </c>
      <c r="F11160" s="499"/>
      <c r="G11160" s="341">
        <v>40.548999999999999</v>
      </c>
    </row>
    <row r="11161" spans="1:7" hidden="1" x14ac:dyDescent="0.25">
      <c r="A11161" s="342" t="s">
        <v>324</v>
      </c>
      <c r="B11161" s="342" t="s">
        <v>366</v>
      </c>
      <c r="C11161" s="343" t="s">
        <v>38</v>
      </c>
      <c r="D11161" s="344">
        <v>20000</v>
      </c>
      <c r="E11161" s="502">
        <v>8109.8</v>
      </c>
      <c r="F11161" s="499"/>
      <c r="G11161" s="344">
        <v>40.548999999999999</v>
      </c>
    </row>
    <row r="11162" spans="1:7" hidden="1" x14ac:dyDescent="0.25">
      <c r="A11162" s="342" t="s">
        <v>324</v>
      </c>
      <c r="B11162" s="342" t="s">
        <v>367</v>
      </c>
      <c r="C11162" s="343" t="s">
        <v>138</v>
      </c>
      <c r="D11162" s="344">
        <v>0</v>
      </c>
      <c r="E11162" s="502">
        <v>208</v>
      </c>
      <c r="F11162" s="499"/>
      <c r="G11162" s="344">
        <v>0</v>
      </c>
    </row>
    <row r="11163" spans="1:7" hidden="1" x14ac:dyDescent="0.25">
      <c r="A11163" s="345" t="s">
        <v>5137</v>
      </c>
      <c r="B11163" s="345" t="s">
        <v>300</v>
      </c>
      <c r="C11163" s="346" t="s">
        <v>87</v>
      </c>
      <c r="D11163" s="347">
        <v>0</v>
      </c>
      <c r="E11163" s="503">
        <v>208</v>
      </c>
      <c r="F11163" s="499"/>
      <c r="G11163" s="347">
        <v>0</v>
      </c>
    </row>
    <row r="11164" spans="1:7" hidden="1" x14ac:dyDescent="0.25">
      <c r="A11164" s="342" t="s">
        <v>324</v>
      </c>
      <c r="B11164" s="342" t="s">
        <v>419</v>
      </c>
      <c r="C11164" s="343" t="s">
        <v>108</v>
      </c>
      <c r="D11164" s="344">
        <v>0</v>
      </c>
      <c r="E11164" s="502">
        <v>4500</v>
      </c>
      <c r="F11164" s="499"/>
      <c r="G11164" s="344">
        <v>0</v>
      </c>
    </row>
    <row r="11165" spans="1:7" hidden="1" x14ac:dyDescent="0.25">
      <c r="A11165" s="345" t="s">
        <v>5138</v>
      </c>
      <c r="B11165" s="345" t="s">
        <v>427</v>
      </c>
      <c r="C11165" s="346" t="s">
        <v>428</v>
      </c>
      <c r="D11165" s="347">
        <v>0</v>
      </c>
      <c r="E11165" s="503">
        <v>4500</v>
      </c>
      <c r="F11165" s="499"/>
      <c r="G11165" s="347">
        <v>0</v>
      </c>
    </row>
    <row r="11166" spans="1:7" hidden="1" x14ac:dyDescent="0.25">
      <c r="A11166" s="342" t="s">
        <v>324</v>
      </c>
      <c r="B11166" s="342" t="s">
        <v>429</v>
      </c>
      <c r="C11166" s="343" t="s">
        <v>110</v>
      </c>
      <c r="D11166" s="344">
        <v>8000</v>
      </c>
      <c r="E11166" s="502">
        <v>3401.8</v>
      </c>
      <c r="F11166" s="499"/>
      <c r="G11166" s="344">
        <v>42.522500000000001</v>
      </c>
    </row>
    <row r="11167" spans="1:7" hidden="1" x14ac:dyDescent="0.25">
      <c r="A11167" s="345" t="s">
        <v>5139</v>
      </c>
      <c r="B11167" s="345" t="s">
        <v>436</v>
      </c>
      <c r="C11167" s="346" t="s">
        <v>98</v>
      </c>
      <c r="D11167" s="347">
        <v>8000</v>
      </c>
      <c r="E11167" s="503">
        <v>0</v>
      </c>
      <c r="F11167" s="499"/>
      <c r="G11167" s="347">
        <v>0</v>
      </c>
    </row>
    <row r="11168" spans="1:7" hidden="1" x14ac:dyDescent="0.25">
      <c r="A11168" s="345" t="s">
        <v>5140</v>
      </c>
      <c r="B11168" s="345" t="s">
        <v>439</v>
      </c>
      <c r="C11168" s="346" t="s">
        <v>100</v>
      </c>
      <c r="D11168" s="347">
        <v>0</v>
      </c>
      <c r="E11168" s="503">
        <v>3401.8</v>
      </c>
      <c r="F11168" s="499"/>
      <c r="G11168" s="347">
        <v>0</v>
      </c>
    </row>
    <row r="11169" spans="1:7" hidden="1" x14ac:dyDescent="0.25">
      <c r="A11169" s="342" t="s">
        <v>324</v>
      </c>
      <c r="B11169" s="342" t="s">
        <v>401</v>
      </c>
      <c r="C11169" s="343" t="s">
        <v>104</v>
      </c>
      <c r="D11169" s="344">
        <v>12000</v>
      </c>
      <c r="E11169" s="502">
        <v>0</v>
      </c>
      <c r="F11169" s="499"/>
      <c r="G11169" s="344">
        <v>0</v>
      </c>
    </row>
    <row r="11170" spans="1:7" hidden="1" x14ac:dyDescent="0.25">
      <c r="A11170" s="345" t="s">
        <v>5141</v>
      </c>
      <c r="B11170" s="345" t="s">
        <v>296</v>
      </c>
      <c r="C11170" s="346" t="s">
        <v>104</v>
      </c>
      <c r="D11170" s="347">
        <v>12000</v>
      </c>
      <c r="E11170" s="503">
        <v>0</v>
      </c>
      <c r="F11170" s="499"/>
      <c r="G11170" s="347">
        <v>0</v>
      </c>
    </row>
    <row r="11171" spans="1:7" hidden="1" x14ac:dyDescent="0.25">
      <c r="A11171" s="336" t="s">
        <v>352</v>
      </c>
      <c r="B11171" s="336" t="s">
        <v>1288</v>
      </c>
      <c r="C11171" s="337" t="s">
        <v>1289</v>
      </c>
      <c r="D11171" s="338">
        <v>0</v>
      </c>
      <c r="E11171" s="498">
        <v>6000</v>
      </c>
      <c r="F11171" s="499"/>
      <c r="G11171" s="338">
        <v>0</v>
      </c>
    </row>
    <row r="11172" spans="1:7" hidden="1" x14ac:dyDescent="0.25">
      <c r="A11172" s="339" t="s">
        <v>324</v>
      </c>
      <c r="B11172" s="339" t="s">
        <v>354</v>
      </c>
      <c r="C11172" s="340" t="s">
        <v>24</v>
      </c>
      <c r="D11172" s="341">
        <v>0</v>
      </c>
      <c r="E11172" s="506">
        <v>6000</v>
      </c>
      <c r="F11172" s="499"/>
      <c r="G11172" s="341">
        <v>0</v>
      </c>
    </row>
    <row r="11173" spans="1:7" hidden="1" x14ac:dyDescent="0.25">
      <c r="A11173" s="342" t="s">
        <v>324</v>
      </c>
      <c r="B11173" s="342" t="s">
        <v>366</v>
      </c>
      <c r="C11173" s="343" t="s">
        <v>38</v>
      </c>
      <c r="D11173" s="344">
        <v>0</v>
      </c>
      <c r="E11173" s="502">
        <v>6000</v>
      </c>
      <c r="F11173" s="499"/>
      <c r="G11173" s="344">
        <v>0</v>
      </c>
    </row>
    <row r="11174" spans="1:7" hidden="1" x14ac:dyDescent="0.25">
      <c r="A11174" s="342" t="s">
        <v>324</v>
      </c>
      <c r="B11174" s="342" t="s">
        <v>419</v>
      </c>
      <c r="C11174" s="343" t="s">
        <v>108</v>
      </c>
      <c r="D11174" s="344">
        <v>0</v>
      </c>
      <c r="E11174" s="502">
        <v>6000</v>
      </c>
      <c r="F11174" s="499"/>
      <c r="G11174" s="344">
        <v>0</v>
      </c>
    </row>
    <row r="11175" spans="1:7" hidden="1" x14ac:dyDescent="0.25">
      <c r="A11175" s="345" t="s">
        <v>5142</v>
      </c>
      <c r="B11175" s="345" t="s">
        <v>427</v>
      </c>
      <c r="C11175" s="346" t="s">
        <v>428</v>
      </c>
      <c r="D11175" s="347">
        <v>0</v>
      </c>
      <c r="E11175" s="503">
        <v>6000</v>
      </c>
      <c r="F11175" s="499"/>
      <c r="G11175" s="347">
        <v>0</v>
      </c>
    </row>
    <row r="11176" spans="1:7" hidden="1" x14ac:dyDescent="0.25">
      <c r="A11176" s="336" t="s">
        <v>352</v>
      </c>
      <c r="B11176" s="336" t="s">
        <v>1353</v>
      </c>
      <c r="C11176" s="337" t="s">
        <v>1354</v>
      </c>
      <c r="D11176" s="338">
        <v>15000</v>
      </c>
      <c r="E11176" s="498">
        <v>0</v>
      </c>
      <c r="F11176" s="499"/>
      <c r="G11176" s="338">
        <v>0</v>
      </c>
    </row>
    <row r="11177" spans="1:7" hidden="1" x14ac:dyDescent="0.25">
      <c r="A11177" s="339" t="s">
        <v>324</v>
      </c>
      <c r="B11177" s="339" t="s">
        <v>354</v>
      </c>
      <c r="C11177" s="340" t="s">
        <v>24</v>
      </c>
      <c r="D11177" s="341">
        <v>15000</v>
      </c>
      <c r="E11177" s="506">
        <v>0</v>
      </c>
      <c r="F11177" s="499"/>
      <c r="G11177" s="341">
        <v>0</v>
      </c>
    </row>
    <row r="11178" spans="1:7" hidden="1" x14ac:dyDescent="0.25">
      <c r="A11178" s="342" t="s">
        <v>324</v>
      </c>
      <c r="B11178" s="342" t="s">
        <v>366</v>
      </c>
      <c r="C11178" s="343" t="s">
        <v>38</v>
      </c>
      <c r="D11178" s="344">
        <v>15000</v>
      </c>
      <c r="E11178" s="502">
        <v>0</v>
      </c>
      <c r="F11178" s="499"/>
      <c r="G11178" s="344">
        <v>0</v>
      </c>
    </row>
    <row r="11179" spans="1:7" hidden="1" x14ac:dyDescent="0.25">
      <c r="A11179" s="342" t="s">
        <v>324</v>
      </c>
      <c r="B11179" s="342" t="s">
        <v>429</v>
      </c>
      <c r="C11179" s="343" t="s">
        <v>110</v>
      </c>
      <c r="D11179" s="344">
        <v>15000</v>
      </c>
      <c r="E11179" s="502">
        <v>0</v>
      </c>
      <c r="F11179" s="499"/>
      <c r="G11179" s="344">
        <v>0</v>
      </c>
    </row>
    <row r="11180" spans="1:7" hidden="1" x14ac:dyDescent="0.25">
      <c r="A11180" s="345" t="s">
        <v>5143</v>
      </c>
      <c r="B11180" s="345" t="s">
        <v>304</v>
      </c>
      <c r="C11180" s="346" t="s">
        <v>173</v>
      </c>
      <c r="D11180" s="347">
        <v>15000</v>
      </c>
      <c r="E11180" s="503">
        <v>0</v>
      </c>
      <c r="F11180" s="499"/>
      <c r="G11180" s="347">
        <v>0</v>
      </c>
    </row>
    <row r="11181" spans="1:7" hidden="1" x14ac:dyDescent="0.25">
      <c r="A11181" s="336" t="s">
        <v>352</v>
      </c>
      <c r="B11181" s="336" t="s">
        <v>1371</v>
      </c>
      <c r="C11181" s="337" t="s">
        <v>1372</v>
      </c>
      <c r="D11181" s="338">
        <v>2000</v>
      </c>
      <c r="E11181" s="498">
        <v>7207.8</v>
      </c>
      <c r="F11181" s="499"/>
      <c r="G11181" s="338">
        <v>360.39</v>
      </c>
    </row>
    <row r="11182" spans="1:7" hidden="1" x14ac:dyDescent="0.25">
      <c r="A11182" s="339" t="s">
        <v>324</v>
      </c>
      <c r="B11182" s="339" t="s">
        <v>354</v>
      </c>
      <c r="C11182" s="340" t="s">
        <v>24</v>
      </c>
      <c r="D11182" s="341">
        <v>2000</v>
      </c>
      <c r="E11182" s="506">
        <v>7207.8</v>
      </c>
      <c r="F11182" s="499"/>
      <c r="G11182" s="341">
        <v>360.39</v>
      </c>
    </row>
    <row r="11183" spans="1:7" hidden="1" x14ac:dyDescent="0.25">
      <c r="A11183" s="342" t="s">
        <v>324</v>
      </c>
      <c r="B11183" s="342" t="s">
        <v>366</v>
      </c>
      <c r="C11183" s="343" t="s">
        <v>38</v>
      </c>
      <c r="D11183" s="344">
        <v>2000</v>
      </c>
      <c r="E11183" s="502">
        <v>900</v>
      </c>
      <c r="F11183" s="499"/>
      <c r="G11183" s="344">
        <v>45</v>
      </c>
    </row>
    <row r="11184" spans="1:7" hidden="1" x14ac:dyDescent="0.25">
      <c r="A11184" s="342" t="s">
        <v>324</v>
      </c>
      <c r="B11184" s="342" t="s">
        <v>419</v>
      </c>
      <c r="C11184" s="343" t="s">
        <v>108</v>
      </c>
      <c r="D11184" s="344">
        <v>2000</v>
      </c>
      <c r="E11184" s="502">
        <v>900</v>
      </c>
      <c r="F11184" s="499"/>
      <c r="G11184" s="344">
        <v>45</v>
      </c>
    </row>
    <row r="11185" spans="1:7" hidden="1" x14ac:dyDescent="0.25">
      <c r="A11185" s="345" t="s">
        <v>5144</v>
      </c>
      <c r="B11185" s="345" t="s">
        <v>316</v>
      </c>
      <c r="C11185" s="346" t="s">
        <v>421</v>
      </c>
      <c r="D11185" s="347">
        <v>2000</v>
      </c>
      <c r="E11185" s="503">
        <v>0</v>
      </c>
      <c r="F11185" s="499"/>
      <c r="G11185" s="347">
        <v>0</v>
      </c>
    </row>
    <row r="11186" spans="1:7" hidden="1" x14ac:dyDescent="0.25">
      <c r="A11186" s="345" t="s">
        <v>5145</v>
      </c>
      <c r="B11186" s="345" t="s">
        <v>317</v>
      </c>
      <c r="C11186" s="346" t="s">
        <v>193</v>
      </c>
      <c r="D11186" s="347">
        <v>0</v>
      </c>
      <c r="E11186" s="503">
        <v>0</v>
      </c>
      <c r="F11186" s="499"/>
      <c r="G11186" s="347">
        <v>0</v>
      </c>
    </row>
    <row r="11187" spans="1:7" hidden="1" x14ac:dyDescent="0.25">
      <c r="A11187" s="345" t="s">
        <v>5146</v>
      </c>
      <c r="B11187" s="345" t="s">
        <v>318</v>
      </c>
      <c r="C11187" s="346" t="s">
        <v>425</v>
      </c>
      <c r="D11187" s="347">
        <v>0</v>
      </c>
      <c r="E11187" s="503">
        <v>900</v>
      </c>
      <c r="F11187" s="499"/>
      <c r="G11187" s="347">
        <v>0</v>
      </c>
    </row>
    <row r="11188" spans="1:7" hidden="1" x14ac:dyDescent="0.25">
      <c r="A11188" s="342" t="s">
        <v>324</v>
      </c>
      <c r="B11188" s="342" t="s">
        <v>401</v>
      </c>
      <c r="C11188" s="343" t="s">
        <v>104</v>
      </c>
      <c r="D11188" s="344">
        <v>0</v>
      </c>
      <c r="E11188" s="502">
        <v>0</v>
      </c>
      <c r="F11188" s="499"/>
      <c r="G11188" s="344">
        <v>0</v>
      </c>
    </row>
    <row r="11189" spans="1:7" hidden="1" x14ac:dyDescent="0.25">
      <c r="A11189" s="345" t="s">
        <v>5147</v>
      </c>
      <c r="B11189" s="345" t="s">
        <v>296</v>
      </c>
      <c r="C11189" s="346" t="s">
        <v>104</v>
      </c>
      <c r="D11189" s="347">
        <v>0</v>
      </c>
      <c r="E11189" s="503">
        <v>0</v>
      </c>
      <c r="F11189" s="499"/>
      <c r="G11189" s="347">
        <v>0</v>
      </c>
    </row>
    <row r="11190" spans="1:7" hidden="1" x14ac:dyDescent="0.25">
      <c r="A11190" s="342" t="s">
        <v>324</v>
      </c>
      <c r="B11190" s="342" t="s">
        <v>562</v>
      </c>
      <c r="C11190" s="343" t="s">
        <v>563</v>
      </c>
      <c r="D11190" s="344">
        <v>0</v>
      </c>
      <c r="E11190" s="502">
        <v>6307.8</v>
      </c>
      <c r="F11190" s="499"/>
      <c r="G11190" s="344">
        <v>0</v>
      </c>
    </row>
    <row r="11191" spans="1:7" hidden="1" x14ac:dyDescent="0.25">
      <c r="A11191" s="342" t="s">
        <v>324</v>
      </c>
      <c r="B11191" s="342" t="s">
        <v>564</v>
      </c>
      <c r="C11191" s="343" t="s">
        <v>565</v>
      </c>
      <c r="D11191" s="344">
        <v>0</v>
      </c>
      <c r="E11191" s="502">
        <v>6307.8</v>
      </c>
      <c r="F11191" s="499"/>
      <c r="G11191" s="344">
        <v>0</v>
      </c>
    </row>
    <row r="11192" spans="1:7" hidden="1" x14ac:dyDescent="0.25">
      <c r="A11192" s="345" t="s">
        <v>5148</v>
      </c>
      <c r="B11192" s="345" t="s">
        <v>1641</v>
      </c>
      <c r="C11192" s="346" t="s">
        <v>5149</v>
      </c>
      <c r="D11192" s="347">
        <v>0</v>
      </c>
      <c r="E11192" s="503">
        <v>6307.8</v>
      </c>
      <c r="F11192" s="499"/>
      <c r="G11192" s="347">
        <v>0</v>
      </c>
    </row>
    <row r="11193" spans="1:7" hidden="1" x14ac:dyDescent="0.25">
      <c r="A11193" s="336" t="s">
        <v>352</v>
      </c>
      <c r="B11193" s="336" t="s">
        <v>1396</v>
      </c>
      <c r="C11193" s="337" t="s">
        <v>1397</v>
      </c>
      <c r="D11193" s="338">
        <v>1100</v>
      </c>
      <c r="E11193" s="498">
        <v>600</v>
      </c>
      <c r="F11193" s="499"/>
      <c r="G11193" s="338">
        <v>54.545454545454547</v>
      </c>
    </row>
    <row r="11194" spans="1:7" hidden="1" x14ac:dyDescent="0.25">
      <c r="A11194" s="339" t="s">
        <v>324</v>
      </c>
      <c r="B11194" s="339" t="s">
        <v>354</v>
      </c>
      <c r="C11194" s="340" t="s">
        <v>24</v>
      </c>
      <c r="D11194" s="341">
        <v>1100</v>
      </c>
      <c r="E11194" s="506">
        <v>600</v>
      </c>
      <c r="F11194" s="499"/>
      <c r="G11194" s="341">
        <v>54.545454545454547</v>
      </c>
    </row>
    <row r="11195" spans="1:7" hidden="1" x14ac:dyDescent="0.25">
      <c r="A11195" s="342" t="s">
        <v>324</v>
      </c>
      <c r="B11195" s="342" t="s">
        <v>366</v>
      </c>
      <c r="C11195" s="343" t="s">
        <v>38</v>
      </c>
      <c r="D11195" s="344">
        <v>1100</v>
      </c>
      <c r="E11195" s="502">
        <v>600</v>
      </c>
      <c r="F11195" s="499"/>
      <c r="G11195" s="344">
        <v>54.545454545454547</v>
      </c>
    </row>
    <row r="11196" spans="1:7" hidden="1" x14ac:dyDescent="0.25">
      <c r="A11196" s="342" t="s">
        <v>324</v>
      </c>
      <c r="B11196" s="342" t="s">
        <v>367</v>
      </c>
      <c r="C11196" s="343" t="s">
        <v>138</v>
      </c>
      <c r="D11196" s="344">
        <v>1000</v>
      </c>
      <c r="E11196" s="502">
        <v>600</v>
      </c>
      <c r="F11196" s="499"/>
      <c r="G11196" s="344">
        <v>60</v>
      </c>
    </row>
    <row r="11197" spans="1:7" hidden="1" x14ac:dyDescent="0.25">
      <c r="A11197" s="345" t="s">
        <v>5150</v>
      </c>
      <c r="B11197" s="345" t="s">
        <v>300</v>
      </c>
      <c r="C11197" s="346" t="s">
        <v>87</v>
      </c>
      <c r="D11197" s="347">
        <v>1000</v>
      </c>
      <c r="E11197" s="503">
        <v>600</v>
      </c>
      <c r="F11197" s="499"/>
      <c r="G11197" s="347">
        <v>60</v>
      </c>
    </row>
    <row r="11198" spans="1:7" hidden="1" x14ac:dyDescent="0.25">
      <c r="A11198" s="342" t="s">
        <v>324</v>
      </c>
      <c r="B11198" s="342" t="s">
        <v>429</v>
      </c>
      <c r="C11198" s="343" t="s">
        <v>110</v>
      </c>
      <c r="D11198" s="344">
        <v>0</v>
      </c>
      <c r="E11198" s="502">
        <v>0</v>
      </c>
      <c r="F11198" s="499"/>
      <c r="G11198" s="344">
        <v>0</v>
      </c>
    </row>
    <row r="11199" spans="1:7" hidden="1" x14ac:dyDescent="0.25">
      <c r="A11199" s="345" t="s">
        <v>5151</v>
      </c>
      <c r="B11199" s="345" t="s">
        <v>439</v>
      </c>
      <c r="C11199" s="346" t="s">
        <v>100</v>
      </c>
      <c r="D11199" s="347">
        <v>0</v>
      </c>
      <c r="E11199" s="503">
        <v>0</v>
      </c>
      <c r="F11199" s="499"/>
      <c r="G11199" s="347">
        <v>0</v>
      </c>
    </row>
    <row r="11200" spans="1:7" hidden="1" x14ac:dyDescent="0.25">
      <c r="A11200" s="342" t="s">
        <v>324</v>
      </c>
      <c r="B11200" s="342" t="s">
        <v>401</v>
      </c>
      <c r="C11200" s="343" t="s">
        <v>104</v>
      </c>
      <c r="D11200" s="344">
        <v>100</v>
      </c>
      <c r="E11200" s="502">
        <v>0</v>
      </c>
      <c r="F11200" s="499"/>
      <c r="G11200" s="344">
        <v>0</v>
      </c>
    </row>
    <row r="11201" spans="1:7" hidden="1" x14ac:dyDescent="0.25">
      <c r="A11201" s="345" t="s">
        <v>5152</v>
      </c>
      <c r="B11201" s="345" t="s">
        <v>294</v>
      </c>
      <c r="C11201" s="346" t="s">
        <v>101</v>
      </c>
      <c r="D11201" s="347">
        <v>100</v>
      </c>
      <c r="E11201" s="503">
        <v>0</v>
      </c>
      <c r="F11201" s="499"/>
      <c r="G11201" s="347">
        <v>0</v>
      </c>
    </row>
    <row r="11202" spans="1:7" hidden="1" x14ac:dyDescent="0.25">
      <c r="A11202" s="336" t="s">
        <v>352</v>
      </c>
      <c r="B11202" s="336" t="s">
        <v>1419</v>
      </c>
      <c r="C11202" s="337" t="s">
        <v>1420</v>
      </c>
      <c r="D11202" s="338">
        <v>4000</v>
      </c>
      <c r="E11202" s="498">
        <v>0</v>
      </c>
      <c r="F11202" s="499"/>
      <c r="G11202" s="338">
        <v>0</v>
      </c>
    </row>
    <row r="11203" spans="1:7" hidden="1" x14ac:dyDescent="0.25">
      <c r="A11203" s="339" t="s">
        <v>324</v>
      </c>
      <c r="B11203" s="339" t="s">
        <v>354</v>
      </c>
      <c r="C11203" s="340" t="s">
        <v>24</v>
      </c>
      <c r="D11203" s="341">
        <v>4000</v>
      </c>
      <c r="E11203" s="506">
        <v>0</v>
      </c>
      <c r="F11203" s="499"/>
      <c r="G11203" s="341">
        <v>0</v>
      </c>
    </row>
    <row r="11204" spans="1:7" hidden="1" x14ac:dyDescent="0.25">
      <c r="A11204" s="342" t="s">
        <v>324</v>
      </c>
      <c r="B11204" s="342" t="s">
        <v>366</v>
      </c>
      <c r="C11204" s="343" t="s">
        <v>38</v>
      </c>
      <c r="D11204" s="344">
        <v>4000</v>
      </c>
      <c r="E11204" s="502">
        <v>0</v>
      </c>
      <c r="F11204" s="499"/>
      <c r="G11204" s="344">
        <v>0</v>
      </c>
    </row>
    <row r="11205" spans="1:7" hidden="1" x14ac:dyDescent="0.25">
      <c r="A11205" s="342" t="s">
        <v>324</v>
      </c>
      <c r="B11205" s="342" t="s">
        <v>419</v>
      </c>
      <c r="C11205" s="343" t="s">
        <v>108</v>
      </c>
      <c r="D11205" s="344">
        <v>4000</v>
      </c>
      <c r="E11205" s="502">
        <v>0</v>
      </c>
      <c r="F11205" s="499"/>
      <c r="G11205" s="344">
        <v>0</v>
      </c>
    </row>
    <row r="11206" spans="1:7" hidden="1" x14ac:dyDescent="0.25">
      <c r="A11206" s="345" t="s">
        <v>5153</v>
      </c>
      <c r="B11206" s="345" t="s">
        <v>316</v>
      </c>
      <c r="C11206" s="346" t="s">
        <v>421</v>
      </c>
      <c r="D11206" s="347">
        <v>2000</v>
      </c>
      <c r="E11206" s="503">
        <v>0</v>
      </c>
      <c r="F11206" s="499"/>
      <c r="G11206" s="347">
        <v>0</v>
      </c>
    </row>
    <row r="11207" spans="1:7" hidden="1" x14ac:dyDescent="0.25">
      <c r="A11207" s="345" t="s">
        <v>5154</v>
      </c>
      <c r="B11207" s="345" t="s">
        <v>318</v>
      </c>
      <c r="C11207" s="346" t="s">
        <v>425</v>
      </c>
      <c r="D11207" s="347">
        <v>2000</v>
      </c>
      <c r="E11207" s="503">
        <v>0</v>
      </c>
      <c r="F11207" s="499"/>
      <c r="G11207" s="347">
        <v>0</v>
      </c>
    </row>
    <row r="11208" spans="1:7" hidden="1" x14ac:dyDescent="0.25">
      <c r="A11208" s="336" t="s">
        <v>352</v>
      </c>
      <c r="B11208" s="336" t="s">
        <v>1446</v>
      </c>
      <c r="C11208" s="337" t="s">
        <v>1447</v>
      </c>
      <c r="D11208" s="338">
        <v>35000</v>
      </c>
      <c r="E11208" s="498">
        <v>31535</v>
      </c>
      <c r="F11208" s="499"/>
      <c r="G11208" s="338">
        <v>90.1</v>
      </c>
    </row>
    <row r="11209" spans="1:7" hidden="1" x14ac:dyDescent="0.25">
      <c r="A11209" s="339" t="s">
        <v>324</v>
      </c>
      <c r="B11209" s="339" t="s">
        <v>354</v>
      </c>
      <c r="C11209" s="340" t="s">
        <v>24</v>
      </c>
      <c r="D11209" s="341">
        <v>25000</v>
      </c>
      <c r="E11209" s="506">
        <v>18455</v>
      </c>
      <c r="F11209" s="499"/>
      <c r="G11209" s="341">
        <v>73.819999999999993</v>
      </c>
    </row>
    <row r="11210" spans="1:7" hidden="1" x14ac:dyDescent="0.25">
      <c r="A11210" s="342" t="s">
        <v>324</v>
      </c>
      <c r="B11210" s="342" t="s">
        <v>366</v>
      </c>
      <c r="C11210" s="343" t="s">
        <v>38</v>
      </c>
      <c r="D11210" s="344">
        <v>25000</v>
      </c>
      <c r="E11210" s="502">
        <v>18455</v>
      </c>
      <c r="F11210" s="499"/>
      <c r="G11210" s="344">
        <v>73.819999999999993</v>
      </c>
    </row>
    <row r="11211" spans="1:7" hidden="1" x14ac:dyDescent="0.25">
      <c r="A11211" s="342" t="s">
        <v>324</v>
      </c>
      <c r="B11211" s="342" t="s">
        <v>401</v>
      </c>
      <c r="C11211" s="343" t="s">
        <v>104</v>
      </c>
      <c r="D11211" s="344">
        <v>25000</v>
      </c>
      <c r="E11211" s="502">
        <v>18455</v>
      </c>
      <c r="F11211" s="499"/>
      <c r="G11211" s="344">
        <v>73.819999999999993</v>
      </c>
    </row>
    <row r="11212" spans="1:7" hidden="1" x14ac:dyDescent="0.25">
      <c r="A11212" s="345" t="s">
        <v>5155</v>
      </c>
      <c r="B11212" s="345" t="s">
        <v>296</v>
      </c>
      <c r="C11212" s="346" t="s">
        <v>104</v>
      </c>
      <c r="D11212" s="347">
        <v>25000</v>
      </c>
      <c r="E11212" s="503">
        <v>18455</v>
      </c>
      <c r="F11212" s="499"/>
      <c r="G11212" s="347">
        <v>73.819999999999993</v>
      </c>
    </row>
    <row r="11213" spans="1:7" hidden="1" x14ac:dyDescent="0.25">
      <c r="A11213" s="339" t="s">
        <v>324</v>
      </c>
      <c r="B11213" s="339" t="s">
        <v>1163</v>
      </c>
      <c r="C11213" s="340" t="s">
        <v>26</v>
      </c>
      <c r="D11213" s="341">
        <v>10000</v>
      </c>
      <c r="E11213" s="506">
        <v>13080</v>
      </c>
      <c r="F11213" s="499"/>
      <c r="G11213" s="341">
        <v>130.80000000000001</v>
      </c>
    </row>
    <row r="11214" spans="1:7" hidden="1" x14ac:dyDescent="0.25">
      <c r="A11214" s="342" t="s">
        <v>324</v>
      </c>
      <c r="B11214" s="342" t="s">
        <v>1164</v>
      </c>
      <c r="C11214" s="343" t="s">
        <v>1165</v>
      </c>
      <c r="D11214" s="344">
        <v>10000</v>
      </c>
      <c r="E11214" s="502">
        <v>13080</v>
      </c>
      <c r="F11214" s="499"/>
      <c r="G11214" s="344">
        <v>130.80000000000001</v>
      </c>
    </row>
    <row r="11215" spans="1:7" hidden="1" x14ac:dyDescent="0.25">
      <c r="A11215" s="342" t="s">
        <v>324</v>
      </c>
      <c r="B11215" s="342" t="s">
        <v>2576</v>
      </c>
      <c r="C11215" s="343" t="s">
        <v>171</v>
      </c>
      <c r="D11215" s="344">
        <v>10000</v>
      </c>
      <c r="E11215" s="502">
        <v>13080</v>
      </c>
      <c r="F11215" s="499"/>
      <c r="G11215" s="344">
        <v>130.80000000000001</v>
      </c>
    </row>
    <row r="11216" spans="1:7" hidden="1" x14ac:dyDescent="0.25">
      <c r="A11216" s="345" t="s">
        <v>5156</v>
      </c>
      <c r="B11216" s="345" t="s">
        <v>306</v>
      </c>
      <c r="C11216" s="346" t="s">
        <v>173</v>
      </c>
      <c r="D11216" s="347">
        <v>10000</v>
      </c>
      <c r="E11216" s="503">
        <v>13080</v>
      </c>
      <c r="F11216" s="499"/>
      <c r="G11216" s="347">
        <v>130.80000000000001</v>
      </c>
    </row>
    <row r="11217" spans="1:7" hidden="1" x14ac:dyDescent="0.25">
      <c r="A11217" s="336" t="s">
        <v>352</v>
      </c>
      <c r="B11217" s="336" t="s">
        <v>1466</v>
      </c>
      <c r="C11217" s="337" t="s">
        <v>1467</v>
      </c>
      <c r="D11217" s="338">
        <v>5000</v>
      </c>
      <c r="E11217" s="498">
        <v>0</v>
      </c>
      <c r="F11217" s="499"/>
      <c r="G11217" s="338">
        <v>0</v>
      </c>
    </row>
    <row r="11218" spans="1:7" hidden="1" x14ac:dyDescent="0.25">
      <c r="A11218" s="339" t="s">
        <v>324</v>
      </c>
      <c r="B11218" s="339" t="s">
        <v>354</v>
      </c>
      <c r="C11218" s="340" t="s">
        <v>24</v>
      </c>
      <c r="D11218" s="341">
        <v>0</v>
      </c>
      <c r="E11218" s="506">
        <v>0</v>
      </c>
      <c r="F11218" s="499"/>
      <c r="G11218" s="341">
        <v>0</v>
      </c>
    </row>
    <row r="11219" spans="1:7" hidden="1" x14ac:dyDescent="0.25">
      <c r="A11219" s="342" t="s">
        <v>324</v>
      </c>
      <c r="B11219" s="342" t="s">
        <v>366</v>
      </c>
      <c r="C11219" s="343" t="s">
        <v>38</v>
      </c>
      <c r="D11219" s="344">
        <v>0</v>
      </c>
      <c r="E11219" s="502">
        <v>0</v>
      </c>
      <c r="F11219" s="499"/>
      <c r="G11219" s="344">
        <v>0</v>
      </c>
    </row>
    <row r="11220" spans="1:7" hidden="1" x14ac:dyDescent="0.25">
      <c r="A11220" s="342" t="s">
        <v>324</v>
      </c>
      <c r="B11220" s="342" t="s">
        <v>419</v>
      </c>
      <c r="C11220" s="343" t="s">
        <v>108</v>
      </c>
      <c r="D11220" s="344">
        <v>0</v>
      </c>
      <c r="E11220" s="502">
        <v>0</v>
      </c>
      <c r="F11220" s="499"/>
      <c r="G11220" s="344">
        <v>0</v>
      </c>
    </row>
    <row r="11221" spans="1:7" hidden="1" x14ac:dyDescent="0.25">
      <c r="A11221" s="345" t="s">
        <v>5157</v>
      </c>
      <c r="B11221" s="345" t="s">
        <v>318</v>
      </c>
      <c r="C11221" s="346" t="s">
        <v>425</v>
      </c>
      <c r="D11221" s="347">
        <v>0</v>
      </c>
      <c r="E11221" s="503">
        <v>0</v>
      </c>
      <c r="F11221" s="499"/>
      <c r="G11221" s="347">
        <v>0</v>
      </c>
    </row>
    <row r="11222" spans="1:7" hidden="1" x14ac:dyDescent="0.25">
      <c r="A11222" s="342" t="s">
        <v>324</v>
      </c>
      <c r="B11222" s="342" t="s">
        <v>401</v>
      </c>
      <c r="C11222" s="343" t="s">
        <v>104</v>
      </c>
      <c r="D11222" s="344">
        <v>0</v>
      </c>
      <c r="E11222" s="502">
        <v>0</v>
      </c>
      <c r="F11222" s="499"/>
      <c r="G11222" s="344">
        <v>0</v>
      </c>
    </row>
    <row r="11223" spans="1:7" hidden="1" x14ac:dyDescent="0.25">
      <c r="A11223" s="345" t="s">
        <v>5158</v>
      </c>
      <c r="B11223" s="345" t="s">
        <v>296</v>
      </c>
      <c r="C11223" s="346" t="s">
        <v>104</v>
      </c>
      <c r="D11223" s="347">
        <v>0</v>
      </c>
      <c r="E11223" s="503">
        <v>0</v>
      </c>
      <c r="F11223" s="499"/>
      <c r="G11223" s="347">
        <v>0</v>
      </c>
    </row>
    <row r="11224" spans="1:7" hidden="1" x14ac:dyDescent="0.25">
      <c r="A11224" s="339" t="s">
        <v>324</v>
      </c>
      <c r="B11224" s="339" t="s">
        <v>1163</v>
      </c>
      <c r="C11224" s="340" t="s">
        <v>26</v>
      </c>
      <c r="D11224" s="341">
        <v>5000</v>
      </c>
      <c r="E11224" s="506">
        <v>0</v>
      </c>
      <c r="F11224" s="499"/>
      <c r="G11224" s="341">
        <v>0</v>
      </c>
    </row>
    <row r="11225" spans="1:7" hidden="1" x14ac:dyDescent="0.25">
      <c r="A11225" s="342" t="s">
        <v>324</v>
      </c>
      <c r="B11225" s="342" t="s">
        <v>1164</v>
      </c>
      <c r="C11225" s="343" t="s">
        <v>1165</v>
      </c>
      <c r="D11225" s="344">
        <v>5000</v>
      </c>
      <c r="E11225" s="502">
        <v>0</v>
      </c>
      <c r="F11225" s="499"/>
      <c r="G11225" s="344">
        <v>0</v>
      </c>
    </row>
    <row r="11226" spans="1:7" hidden="1" x14ac:dyDescent="0.25">
      <c r="A11226" s="342" t="s">
        <v>324</v>
      </c>
      <c r="B11226" s="342" t="s">
        <v>2576</v>
      </c>
      <c r="C11226" s="343" t="s">
        <v>171</v>
      </c>
      <c r="D11226" s="344">
        <v>5000</v>
      </c>
      <c r="E11226" s="502">
        <v>0</v>
      </c>
      <c r="F11226" s="499"/>
      <c r="G11226" s="344">
        <v>0</v>
      </c>
    </row>
    <row r="11227" spans="1:7" hidden="1" x14ac:dyDescent="0.25">
      <c r="A11227" s="345" t="s">
        <v>5159</v>
      </c>
      <c r="B11227" s="345" t="s">
        <v>306</v>
      </c>
      <c r="C11227" s="346" t="s">
        <v>173</v>
      </c>
      <c r="D11227" s="347">
        <v>5000</v>
      </c>
      <c r="E11227" s="503">
        <v>0</v>
      </c>
      <c r="F11227" s="499"/>
      <c r="G11227" s="347">
        <v>0</v>
      </c>
    </row>
    <row r="11228" spans="1:7" hidden="1" x14ac:dyDescent="0.25">
      <c r="A11228" s="330" t="s">
        <v>349</v>
      </c>
      <c r="B11228" s="330" t="s">
        <v>3502</v>
      </c>
      <c r="C11228" s="331" t="s">
        <v>3503</v>
      </c>
      <c r="D11228" s="332">
        <v>12000</v>
      </c>
      <c r="E11228" s="504">
        <v>0</v>
      </c>
      <c r="F11228" s="499"/>
      <c r="G11228" s="332">
        <v>0</v>
      </c>
    </row>
    <row r="11229" spans="1:7" hidden="1" x14ac:dyDescent="0.25">
      <c r="A11229" s="333" t="s">
        <v>349</v>
      </c>
      <c r="B11229" s="333" t="s">
        <v>5160</v>
      </c>
      <c r="C11229" s="334" t="s">
        <v>5161</v>
      </c>
      <c r="D11229" s="335">
        <v>10000</v>
      </c>
      <c r="E11229" s="505">
        <v>0</v>
      </c>
      <c r="F11229" s="499"/>
      <c r="G11229" s="335">
        <v>0</v>
      </c>
    </row>
    <row r="11230" spans="1:7" hidden="1" x14ac:dyDescent="0.25">
      <c r="A11230" s="336" t="s">
        <v>352</v>
      </c>
      <c r="B11230" s="336" t="s">
        <v>1259</v>
      </c>
      <c r="C11230" s="337" t="s">
        <v>1260</v>
      </c>
      <c r="D11230" s="338">
        <v>10000</v>
      </c>
      <c r="E11230" s="498">
        <v>0</v>
      </c>
      <c r="F11230" s="499"/>
      <c r="G11230" s="338">
        <v>0</v>
      </c>
    </row>
    <row r="11231" spans="1:7" hidden="1" x14ac:dyDescent="0.25">
      <c r="A11231" s="339" t="s">
        <v>324</v>
      </c>
      <c r="B11231" s="339" t="s">
        <v>354</v>
      </c>
      <c r="C11231" s="340" t="s">
        <v>24</v>
      </c>
      <c r="D11231" s="341">
        <v>10000</v>
      </c>
      <c r="E11231" s="506">
        <v>0</v>
      </c>
      <c r="F11231" s="499"/>
      <c r="G11231" s="341">
        <v>0</v>
      </c>
    </row>
    <row r="11232" spans="1:7" hidden="1" x14ac:dyDescent="0.25">
      <c r="A11232" s="342" t="s">
        <v>324</v>
      </c>
      <c r="B11232" s="342" t="s">
        <v>366</v>
      </c>
      <c r="C11232" s="343" t="s">
        <v>38</v>
      </c>
      <c r="D11232" s="344">
        <v>10000</v>
      </c>
      <c r="E11232" s="502">
        <v>0</v>
      </c>
      <c r="F11232" s="499"/>
      <c r="G11232" s="344">
        <v>0</v>
      </c>
    </row>
    <row r="11233" spans="1:7" hidden="1" x14ac:dyDescent="0.25">
      <c r="A11233" s="342" t="s">
        <v>324</v>
      </c>
      <c r="B11233" s="342" t="s">
        <v>419</v>
      </c>
      <c r="C11233" s="343" t="s">
        <v>108</v>
      </c>
      <c r="D11233" s="344">
        <v>5000</v>
      </c>
      <c r="E11233" s="502">
        <v>0</v>
      </c>
      <c r="F11233" s="499"/>
      <c r="G11233" s="344">
        <v>0</v>
      </c>
    </row>
    <row r="11234" spans="1:7" hidden="1" x14ac:dyDescent="0.25">
      <c r="A11234" s="345" t="s">
        <v>5162</v>
      </c>
      <c r="B11234" s="345" t="s">
        <v>303</v>
      </c>
      <c r="C11234" s="346" t="s">
        <v>975</v>
      </c>
      <c r="D11234" s="347">
        <v>5000</v>
      </c>
      <c r="E11234" s="503">
        <v>0</v>
      </c>
      <c r="F11234" s="499"/>
      <c r="G11234" s="347">
        <v>0</v>
      </c>
    </row>
    <row r="11235" spans="1:7" hidden="1" x14ac:dyDescent="0.25">
      <c r="A11235" s="342" t="s">
        <v>324</v>
      </c>
      <c r="B11235" s="342" t="s">
        <v>429</v>
      </c>
      <c r="C11235" s="343" t="s">
        <v>110</v>
      </c>
      <c r="D11235" s="344">
        <v>5000</v>
      </c>
      <c r="E11235" s="502">
        <v>0</v>
      </c>
      <c r="F11235" s="499"/>
      <c r="G11235" s="344">
        <v>0</v>
      </c>
    </row>
    <row r="11236" spans="1:7" hidden="1" x14ac:dyDescent="0.25">
      <c r="A11236" s="345" t="s">
        <v>5163</v>
      </c>
      <c r="B11236" s="345" t="s">
        <v>304</v>
      </c>
      <c r="C11236" s="346" t="s">
        <v>1083</v>
      </c>
      <c r="D11236" s="347">
        <v>5000</v>
      </c>
      <c r="E11236" s="503">
        <v>0</v>
      </c>
      <c r="F11236" s="499"/>
      <c r="G11236" s="347">
        <v>0</v>
      </c>
    </row>
    <row r="11237" spans="1:7" hidden="1" x14ac:dyDescent="0.25">
      <c r="A11237" s="333" t="s">
        <v>349</v>
      </c>
      <c r="B11237" s="333" t="s">
        <v>5164</v>
      </c>
      <c r="C11237" s="334" t="s">
        <v>5165</v>
      </c>
      <c r="D11237" s="335">
        <v>2000</v>
      </c>
      <c r="E11237" s="505">
        <v>0</v>
      </c>
      <c r="F11237" s="499"/>
      <c r="G11237" s="335">
        <v>0</v>
      </c>
    </row>
    <row r="11238" spans="1:7" hidden="1" x14ac:dyDescent="0.25">
      <c r="A11238" s="336" t="s">
        <v>352</v>
      </c>
      <c r="B11238" s="336" t="s">
        <v>1419</v>
      </c>
      <c r="C11238" s="337" t="s">
        <v>1420</v>
      </c>
      <c r="D11238" s="338">
        <v>2000</v>
      </c>
      <c r="E11238" s="498">
        <v>0</v>
      </c>
      <c r="F11238" s="499"/>
      <c r="G11238" s="338">
        <v>0</v>
      </c>
    </row>
    <row r="11239" spans="1:7" hidden="1" x14ac:dyDescent="0.25">
      <c r="A11239" s="339" t="s">
        <v>324</v>
      </c>
      <c r="B11239" s="339" t="s">
        <v>354</v>
      </c>
      <c r="C11239" s="340" t="s">
        <v>24</v>
      </c>
      <c r="D11239" s="341">
        <v>2000</v>
      </c>
      <c r="E11239" s="506">
        <v>0</v>
      </c>
      <c r="F11239" s="499"/>
      <c r="G11239" s="341">
        <v>0</v>
      </c>
    </row>
    <row r="11240" spans="1:7" hidden="1" x14ac:dyDescent="0.25">
      <c r="A11240" s="342" t="s">
        <v>324</v>
      </c>
      <c r="B11240" s="342" t="s">
        <v>366</v>
      </c>
      <c r="C11240" s="343" t="s">
        <v>38</v>
      </c>
      <c r="D11240" s="344">
        <v>2000</v>
      </c>
      <c r="E11240" s="502">
        <v>0</v>
      </c>
      <c r="F11240" s="499"/>
      <c r="G11240" s="344">
        <v>0</v>
      </c>
    </row>
    <row r="11241" spans="1:7" hidden="1" x14ac:dyDescent="0.25">
      <c r="A11241" s="342" t="s">
        <v>324</v>
      </c>
      <c r="B11241" s="342" t="s">
        <v>419</v>
      </c>
      <c r="C11241" s="343" t="s">
        <v>108</v>
      </c>
      <c r="D11241" s="344">
        <v>2000</v>
      </c>
      <c r="E11241" s="502">
        <v>0</v>
      </c>
      <c r="F11241" s="499"/>
      <c r="G11241" s="344">
        <v>0</v>
      </c>
    </row>
    <row r="11242" spans="1:7" hidden="1" x14ac:dyDescent="0.25">
      <c r="A11242" s="345" t="s">
        <v>5166</v>
      </c>
      <c r="B11242" s="345" t="s">
        <v>303</v>
      </c>
      <c r="C11242" s="346" t="s">
        <v>975</v>
      </c>
      <c r="D11242" s="347">
        <v>2000</v>
      </c>
      <c r="E11242" s="503">
        <v>0</v>
      </c>
      <c r="F11242" s="499"/>
      <c r="G11242" s="347">
        <v>0</v>
      </c>
    </row>
    <row r="11243" spans="1:7" hidden="1" x14ac:dyDescent="0.25">
      <c r="A11243" s="327" t="s">
        <v>348</v>
      </c>
      <c r="B11243" s="327" t="s">
        <v>1080</v>
      </c>
      <c r="C11243" s="328" t="s">
        <v>180</v>
      </c>
      <c r="D11243" s="329">
        <v>122952776.2</v>
      </c>
      <c r="E11243" s="507">
        <v>121999326.31</v>
      </c>
      <c r="F11243" s="499"/>
      <c r="G11243" s="329">
        <v>99.22453976277113</v>
      </c>
    </row>
    <row r="11244" spans="1:7" hidden="1" x14ac:dyDescent="0.25">
      <c r="A11244" s="330" t="s">
        <v>349</v>
      </c>
      <c r="B11244" s="330" t="s">
        <v>2770</v>
      </c>
      <c r="C11244" s="331" t="s">
        <v>2771</v>
      </c>
      <c r="D11244" s="332">
        <v>10000</v>
      </c>
      <c r="E11244" s="504">
        <v>905</v>
      </c>
      <c r="F11244" s="499"/>
      <c r="G11244" s="332">
        <v>9.0500000000000007</v>
      </c>
    </row>
    <row r="11245" spans="1:7" hidden="1" x14ac:dyDescent="0.25">
      <c r="A11245" s="333" t="s">
        <v>349</v>
      </c>
      <c r="B11245" s="333" t="s">
        <v>2772</v>
      </c>
      <c r="C11245" s="334" t="s">
        <v>2773</v>
      </c>
      <c r="D11245" s="335">
        <v>10000</v>
      </c>
      <c r="E11245" s="505">
        <v>905</v>
      </c>
      <c r="F11245" s="499"/>
      <c r="G11245" s="335">
        <v>9.0500000000000007</v>
      </c>
    </row>
    <row r="11246" spans="1:7" hidden="1" x14ac:dyDescent="0.25">
      <c r="A11246" s="336" t="s">
        <v>352</v>
      </c>
      <c r="B11246" s="336" t="s">
        <v>1509</v>
      </c>
      <c r="C11246" s="337" t="s">
        <v>1510</v>
      </c>
      <c r="D11246" s="338">
        <v>0</v>
      </c>
      <c r="E11246" s="498">
        <v>905</v>
      </c>
      <c r="F11246" s="499"/>
      <c r="G11246" s="338">
        <v>0</v>
      </c>
    </row>
    <row r="11247" spans="1:7" hidden="1" x14ac:dyDescent="0.25">
      <c r="A11247" s="339" t="s">
        <v>324</v>
      </c>
      <c r="B11247" s="339" t="s">
        <v>354</v>
      </c>
      <c r="C11247" s="340" t="s">
        <v>24</v>
      </c>
      <c r="D11247" s="341">
        <v>0</v>
      </c>
      <c r="E11247" s="506">
        <v>0</v>
      </c>
      <c r="F11247" s="499"/>
      <c r="G11247" s="341">
        <v>0</v>
      </c>
    </row>
    <row r="11248" spans="1:7" hidden="1" x14ac:dyDescent="0.25">
      <c r="A11248" s="342" t="s">
        <v>324</v>
      </c>
      <c r="B11248" s="342" t="s">
        <v>366</v>
      </c>
      <c r="C11248" s="343" t="s">
        <v>38</v>
      </c>
      <c r="D11248" s="344">
        <v>0</v>
      </c>
      <c r="E11248" s="502">
        <v>0</v>
      </c>
      <c r="F11248" s="499"/>
      <c r="G11248" s="344">
        <v>0</v>
      </c>
    </row>
    <row r="11249" spans="1:7" hidden="1" x14ac:dyDescent="0.25">
      <c r="A11249" s="342" t="s">
        <v>324</v>
      </c>
      <c r="B11249" s="342" t="s">
        <v>367</v>
      </c>
      <c r="C11249" s="343" t="s">
        <v>138</v>
      </c>
      <c r="D11249" s="344">
        <v>0</v>
      </c>
      <c r="E11249" s="502">
        <v>0</v>
      </c>
      <c r="F11249" s="499"/>
      <c r="G11249" s="344">
        <v>0</v>
      </c>
    </row>
    <row r="11250" spans="1:7" hidden="1" x14ac:dyDescent="0.25">
      <c r="A11250" s="345" t="s">
        <v>5167</v>
      </c>
      <c r="B11250" s="345" t="s">
        <v>301</v>
      </c>
      <c r="C11250" s="346" t="s">
        <v>371</v>
      </c>
      <c r="D11250" s="347">
        <v>0</v>
      </c>
      <c r="E11250" s="503">
        <v>0</v>
      </c>
      <c r="F11250" s="499"/>
      <c r="G11250" s="347">
        <v>0</v>
      </c>
    </row>
    <row r="11251" spans="1:7" hidden="1" x14ac:dyDescent="0.25">
      <c r="A11251" s="342" t="s">
        <v>324</v>
      </c>
      <c r="B11251" s="342" t="s">
        <v>419</v>
      </c>
      <c r="C11251" s="343" t="s">
        <v>108</v>
      </c>
      <c r="D11251" s="344">
        <v>0</v>
      </c>
      <c r="E11251" s="502">
        <v>0</v>
      </c>
      <c r="F11251" s="499"/>
      <c r="G11251" s="344">
        <v>0</v>
      </c>
    </row>
    <row r="11252" spans="1:7" hidden="1" x14ac:dyDescent="0.25">
      <c r="A11252" s="345" t="s">
        <v>5168</v>
      </c>
      <c r="B11252" s="345" t="s">
        <v>316</v>
      </c>
      <c r="C11252" s="346" t="s">
        <v>421</v>
      </c>
      <c r="D11252" s="347">
        <v>0</v>
      </c>
      <c r="E11252" s="503">
        <v>0</v>
      </c>
      <c r="F11252" s="499"/>
      <c r="G11252" s="347">
        <v>0</v>
      </c>
    </row>
    <row r="11253" spans="1:7" hidden="1" x14ac:dyDescent="0.25">
      <c r="A11253" s="342" t="s">
        <v>324</v>
      </c>
      <c r="B11253" s="342" t="s">
        <v>429</v>
      </c>
      <c r="C11253" s="343" t="s">
        <v>110</v>
      </c>
      <c r="D11253" s="344">
        <v>0</v>
      </c>
      <c r="E11253" s="502">
        <v>0</v>
      </c>
      <c r="F11253" s="499"/>
      <c r="G11253" s="344">
        <v>0</v>
      </c>
    </row>
    <row r="11254" spans="1:7" hidden="1" x14ac:dyDescent="0.25">
      <c r="A11254" s="345" t="s">
        <v>5169</v>
      </c>
      <c r="B11254" s="345" t="s">
        <v>436</v>
      </c>
      <c r="C11254" s="346" t="s">
        <v>98</v>
      </c>
      <c r="D11254" s="347">
        <v>0</v>
      </c>
      <c r="E11254" s="503">
        <v>0</v>
      </c>
      <c r="F11254" s="499"/>
      <c r="G11254" s="347">
        <v>0</v>
      </c>
    </row>
    <row r="11255" spans="1:7" hidden="1" x14ac:dyDescent="0.25">
      <c r="A11255" s="342" t="s">
        <v>324</v>
      </c>
      <c r="B11255" s="342" t="s">
        <v>401</v>
      </c>
      <c r="C11255" s="343" t="s">
        <v>104</v>
      </c>
      <c r="D11255" s="344">
        <v>0</v>
      </c>
      <c r="E11255" s="502">
        <v>0</v>
      </c>
      <c r="F11255" s="499"/>
      <c r="G11255" s="344">
        <v>0</v>
      </c>
    </row>
    <row r="11256" spans="1:7" hidden="1" x14ac:dyDescent="0.25">
      <c r="A11256" s="345" t="s">
        <v>5170</v>
      </c>
      <c r="B11256" s="345" t="s">
        <v>296</v>
      </c>
      <c r="C11256" s="346" t="s">
        <v>104</v>
      </c>
      <c r="D11256" s="347">
        <v>0</v>
      </c>
      <c r="E11256" s="503">
        <v>0</v>
      </c>
      <c r="F11256" s="499"/>
      <c r="G11256" s="347">
        <v>0</v>
      </c>
    </row>
    <row r="11257" spans="1:7" hidden="1" x14ac:dyDescent="0.25">
      <c r="A11257" s="339" t="s">
        <v>324</v>
      </c>
      <c r="B11257" s="339" t="s">
        <v>1163</v>
      </c>
      <c r="C11257" s="340" t="s">
        <v>26</v>
      </c>
      <c r="D11257" s="341">
        <v>0</v>
      </c>
      <c r="E11257" s="506">
        <v>905</v>
      </c>
      <c r="F11257" s="499"/>
      <c r="G11257" s="341">
        <v>0</v>
      </c>
    </row>
    <row r="11258" spans="1:7" hidden="1" x14ac:dyDescent="0.25">
      <c r="A11258" s="342" t="s">
        <v>324</v>
      </c>
      <c r="B11258" s="342" t="s">
        <v>1164</v>
      </c>
      <c r="C11258" s="343" t="s">
        <v>1165</v>
      </c>
      <c r="D11258" s="344">
        <v>0</v>
      </c>
      <c r="E11258" s="502">
        <v>905</v>
      </c>
      <c r="F11258" s="499"/>
      <c r="G11258" s="344">
        <v>0</v>
      </c>
    </row>
    <row r="11259" spans="1:7" hidden="1" x14ac:dyDescent="0.25">
      <c r="A11259" s="342" t="s">
        <v>324</v>
      </c>
      <c r="B11259" s="342" t="s">
        <v>2576</v>
      </c>
      <c r="C11259" s="343" t="s">
        <v>171</v>
      </c>
      <c r="D11259" s="344">
        <v>0</v>
      </c>
      <c r="E11259" s="502">
        <v>905</v>
      </c>
      <c r="F11259" s="499"/>
      <c r="G11259" s="344">
        <v>0</v>
      </c>
    </row>
    <row r="11260" spans="1:7" hidden="1" x14ac:dyDescent="0.25">
      <c r="A11260" s="345" t="s">
        <v>5171</v>
      </c>
      <c r="B11260" s="345" t="s">
        <v>306</v>
      </c>
      <c r="C11260" s="346" t="s">
        <v>173</v>
      </c>
      <c r="D11260" s="347">
        <v>0</v>
      </c>
      <c r="E11260" s="503">
        <v>905</v>
      </c>
      <c r="F11260" s="499"/>
      <c r="G11260" s="347">
        <v>0</v>
      </c>
    </row>
    <row r="11261" spans="1:7" hidden="1" x14ac:dyDescent="0.25">
      <c r="A11261" s="336" t="s">
        <v>352</v>
      </c>
      <c r="B11261" s="336" t="s">
        <v>1259</v>
      </c>
      <c r="C11261" s="337" t="s">
        <v>1260</v>
      </c>
      <c r="D11261" s="338">
        <v>10000</v>
      </c>
      <c r="E11261" s="498">
        <v>0</v>
      </c>
      <c r="F11261" s="499"/>
      <c r="G11261" s="338">
        <v>0</v>
      </c>
    </row>
    <row r="11262" spans="1:7" hidden="1" x14ac:dyDescent="0.25">
      <c r="A11262" s="339" t="s">
        <v>324</v>
      </c>
      <c r="B11262" s="339" t="s">
        <v>354</v>
      </c>
      <c r="C11262" s="340" t="s">
        <v>24</v>
      </c>
      <c r="D11262" s="341">
        <v>10000</v>
      </c>
      <c r="E11262" s="506">
        <v>0</v>
      </c>
      <c r="F11262" s="499"/>
      <c r="G11262" s="341">
        <v>0</v>
      </c>
    </row>
    <row r="11263" spans="1:7" hidden="1" x14ac:dyDescent="0.25">
      <c r="A11263" s="342" t="s">
        <v>324</v>
      </c>
      <c r="B11263" s="342" t="s">
        <v>355</v>
      </c>
      <c r="C11263" s="343" t="s">
        <v>25</v>
      </c>
      <c r="D11263" s="344">
        <v>10000</v>
      </c>
      <c r="E11263" s="502">
        <v>0</v>
      </c>
      <c r="F11263" s="499"/>
      <c r="G11263" s="344">
        <v>0</v>
      </c>
    </row>
    <row r="11264" spans="1:7" hidden="1" x14ac:dyDescent="0.25">
      <c r="A11264" s="342" t="s">
        <v>324</v>
      </c>
      <c r="B11264" s="342" t="s">
        <v>356</v>
      </c>
      <c r="C11264" s="343" t="s">
        <v>133</v>
      </c>
      <c r="D11264" s="344">
        <v>7900</v>
      </c>
      <c r="E11264" s="502">
        <v>0</v>
      </c>
      <c r="F11264" s="499"/>
      <c r="G11264" s="344">
        <v>0</v>
      </c>
    </row>
    <row r="11265" spans="1:7" hidden="1" x14ac:dyDescent="0.25">
      <c r="A11265" s="345" t="s">
        <v>5172</v>
      </c>
      <c r="B11265" s="345" t="s">
        <v>297</v>
      </c>
      <c r="C11265" s="346" t="s">
        <v>134</v>
      </c>
      <c r="D11265" s="347">
        <v>7900</v>
      </c>
      <c r="E11265" s="503">
        <v>0</v>
      </c>
      <c r="F11265" s="499"/>
      <c r="G11265" s="347">
        <v>0</v>
      </c>
    </row>
    <row r="11266" spans="1:7" hidden="1" x14ac:dyDescent="0.25">
      <c r="A11266" s="342" t="s">
        <v>324</v>
      </c>
      <c r="B11266" s="342" t="s">
        <v>361</v>
      </c>
      <c r="C11266" s="343" t="s">
        <v>135</v>
      </c>
      <c r="D11266" s="344">
        <v>1100</v>
      </c>
      <c r="E11266" s="502">
        <v>0</v>
      </c>
      <c r="F11266" s="499"/>
      <c r="G11266" s="344">
        <v>0</v>
      </c>
    </row>
    <row r="11267" spans="1:7" hidden="1" x14ac:dyDescent="0.25">
      <c r="A11267" s="345" t="s">
        <v>5173</v>
      </c>
      <c r="B11267" s="345" t="s">
        <v>298</v>
      </c>
      <c r="C11267" s="346" t="s">
        <v>135</v>
      </c>
      <c r="D11267" s="347">
        <v>1100</v>
      </c>
      <c r="E11267" s="503">
        <v>0</v>
      </c>
      <c r="F11267" s="499"/>
      <c r="G11267" s="347">
        <v>0</v>
      </c>
    </row>
    <row r="11268" spans="1:7" hidden="1" x14ac:dyDescent="0.25">
      <c r="A11268" s="342" t="s">
        <v>324</v>
      </c>
      <c r="B11268" s="342" t="s">
        <v>363</v>
      </c>
      <c r="C11268" s="343" t="s">
        <v>136</v>
      </c>
      <c r="D11268" s="344">
        <v>1000</v>
      </c>
      <c r="E11268" s="502">
        <v>0</v>
      </c>
      <c r="F11268" s="499"/>
      <c r="G11268" s="344">
        <v>0</v>
      </c>
    </row>
    <row r="11269" spans="1:7" hidden="1" x14ac:dyDescent="0.25">
      <c r="A11269" s="345" t="s">
        <v>5174</v>
      </c>
      <c r="B11269" s="345" t="s">
        <v>299</v>
      </c>
      <c r="C11269" s="346" t="s">
        <v>365</v>
      </c>
      <c r="D11269" s="347">
        <v>1000</v>
      </c>
      <c r="E11269" s="503">
        <v>0</v>
      </c>
      <c r="F11269" s="499"/>
      <c r="G11269" s="347">
        <v>0</v>
      </c>
    </row>
    <row r="11270" spans="1:7" hidden="1" x14ac:dyDescent="0.25">
      <c r="A11270" s="330" t="s">
        <v>349</v>
      </c>
      <c r="B11270" s="330" t="s">
        <v>377</v>
      </c>
      <c r="C11270" s="331" t="s">
        <v>378</v>
      </c>
      <c r="D11270" s="332">
        <v>43000</v>
      </c>
      <c r="E11270" s="504">
        <v>10657.83</v>
      </c>
      <c r="F11270" s="499"/>
      <c r="G11270" s="332">
        <v>24.785651162790696</v>
      </c>
    </row>
    <row r="11271" spans="1:7" hidden="1" x14ac:dyDescent="0.25">
      <c r="A11271" s="333" t="s">
        <v>349</v>
      </c>
      <c r="B11271" s="333" t="s">
        <v>379</v>
      </c>
      <c r="C11271" s="334" t="s">
        <v>380</v>
      </c>
      <c r="D11271" s="335">
        <v>0</v>
      </c>
      <c r="E11271" s="505">
        <v>0</v>
      </c>
      <c r="F11271" s="499"/>
      <c r="G11271" s="335">
        <v>0</v>
      </c>
    </row>
    <row r="11272" spans="1:7" hidden="1" x14ac:dyDescent="0.25">
      <c r="A11272" s="336" t="s">
        <v>352</v>
      </c>
      <c r="B11272" s="336" t="s">
        <v>1329</v>
      </c>
      <c r="C11272" s="337" t="s">
        <v>1330</v>
      </c>
      <c r="D11272" s="338">
        <v>0</v>
      </c>
      <c r="E11272" s="498">
        <v>0</v>
      </c>
      <c r="F11272" s="499"/>
      <c r="G11272" s="338">
        <v>0</v>
      </c>
    </row>
    <row r="11273" spans="1:7" hidden="1" x14ac:dyDescent="0.25">
      <c r="A11273" s="339" t="s">
        <v>324</v>
      </c>
      <c r="B11273" s="339" t="s">
        <v>354</v>
      </c>
      <c r="C11273" s="340" t="s">
        <v>24</v>
      </c>
      <c r="D11273" s="341">
        <v>0</v>
      </c>
      <c r="E11273" s="506">
        <v>0</v>
      </c>
      <c r="F11273" s="499"/>
      <c r="G11273" s="341">
        <v>0</v>
      </c>
    </row>
    <row r="11274" spans="1:7" hidden="1" x14ac:dyDescent="0.25">
      <c r="A11274" s="342" t="s">
        <v>324</v>
      </c>
      <c r="B11274" s="342" t="s">
        <v>355</v>
      </c>
      <c r="C11274" s="343" t="s">
        <v>25</v>
      </c>
      <c r="D11274" s="344">
        <v>0</v>
      </c>
      <c r="E11274" s="502">
        <v>0</v>
      </c>
      <c r="F11274" s="499"/>
      <c r="G11274" s="344">
        <v>0</v>
      </c>
    </row>
    <row r="11275" spans="1:7" hidden="1" x14ac:dyDescent="0.25">
      <c r="A11275" s="342" t="s">
        <v>324</v>
      </c>
      <c r="B11275" s="342" t="s">
        <v>356</v>
      </c>
      <c r="C11275" s="343" t="s">
        <v>133</v>
      </c>
      <c r="D11275" s="344">
        <v>0</v>
      </c>
      <c r="E11275" s="502">
        <v>0</v>
      </c>
      <c r="F11275" s="499"/>
      <c r="G11275" s="344">
        <v>0</v>
      </c>
    </row>
    <row r="11276" spans="1:7" hidden="1" x14ac:dyDescent="0.25">
      <c r="A11276" s="345" t="s">
        <v>5175</v>
      </c>
      <c r="B11276" s="345" t="s">
        <v>297</v>
      </c>
      <c r="C11276" s="346" t="s">
        <v>3567</v>
      </c>
      <c r="D11276" s="347">
        <v>0</v>
      </c>
      <c r="E11276" s="503">
        <v>0</v>
      </c>
      <c r="F11276" s="499"/>
      <c r="G11276" s="347">
        <v>0</v>
      </c>
    </row>
    <row r="11277" spans="1:7" hidden="1" x14ac:dyDescent="0.25">
      <c r="A11277" s="342" t="s">
        <v>324</v>
      </c>
      <c r="B11277" s="342" t="s">
        <v>366</v>
      </c>
      <c r="C11277" s="343" t="s">
        <v>38</v>
      </c>
      <c r="D11277" s="344">
        <v>0</v>
      </c>
      <c r="E11277" s="502">
        <v>0</v>
      </c>
      <c r="F11277" s="499"/>
      <c r="G11277" s="344">
        <v>0</v>
      </c>
    </row>
    <row r="11278" spans="1:7" hidden="1" x14ac:dyDescent="0.25">
      <c r="A11278" s="342" t="s">
        <v>324</v>
      </c>
      <c r="B11278" s="342" t="s">
        <v>367</v>
      </c>
      <c r="C11278" s="343" t="s">
        <v>138</v>
      </c>
      <c r="D11278" s="344">
        <v>0</v>
      </c>
      <c r="E11278" s="502">
        <v>0</v>
      </c>
      <c r="F11278" s="499"/>
      <c r="G11278" s="344">
        <v>0</v>
      </c>
    </row>
    <row r="11279" spans="1:7" hidden="1" x14ac:dyDescent="0.25">
      <c r="A11279" s="345" t="s">
        <v>5176</v>
      </c>
      <c r="B11279" s="345" t="s">
        <v>301</v>
      </c>
      <c r="C11279" s="346" t="s">
        <v>371</v>
      </c>
      <c r="D11279" s="347">
        <v>0</v>
      </c>
      <c r="E11279" s="503">
        <v>0</v>
      </c>
      <c r="F11279" s="499"/>
      <c r="G11279" s="347">
        <v>0</v>
      </c>
    </row>
    <row r="11280" spans="1:7" hidden="1" x14ac:dyDescent="0.25">
      <c r="A11280" s="333" t="s">
        <v>349</v>
      </c>
      <c r="B11280" s="333" t="s">
        <v>4963</v>
      </c>
      <c r="C11280" s="334" t="s">
        <v>4964</v>
      </c>
      <c r="D11280" s="335">
        <v>43000</v>
      </c>
      <c r="E11280" s="505">
        <v>10657.83</v>
      </c>
      <c r="F11280" s="499"/>
      <c r="G11280" s="335">
        <v>24.785651162790696</v>
      </c>
    </row>
    <row r="11281" spans="1:7" hidden="1" x14ac:dyDescent="0.25">
      <c r="A11281" s="336" t="s">
        <v>352</v>
      </c>
      <c r="B11281" s="336" t="s">
        <v>1310</v>
      </c>
      <c r="C11281" s="337" t="s">
        <v>1311</v>
      </c>
      <c r="D11281" s="338">
        <v>23000</v>
      </c>
      <c r="E11281" s="498">
        <v>10657.83</v>
      </c>
      <c r="F11281" s="499"/>
      <c r="G11281" s="338">
        <v>46.338391304347823</v>
      </c>
    </row>
    <row r="11282" spans="1:7" hidden="1" x14ac:dyDescent="0.25">
      <c r="A11282" s="339" t="s">
        <v>324</v>
      </c>
      <c r="B11282" s="339" t="s">
        <v>354</v>
      </c>
      <c r="C11282" s="340" t="s">
        <v>24</v>
      </c>
      <c r="D11282" s="341">
        <v>23000</v>
      </c>
      <c r="E11282" s="506">
        <v>10657.83</v>
      </c>
      <c r="F11282" s="499"/>
      <c r="G11282" s="341">
        <v>46.338391304347823</v>
      </c>
    </row>
    <row r="11283" spans="1:7" hidden="1" x14ac:dyDescent="0.25">
      <c r="A11283" s="342" t="s">
        <v>324</v>
      </c>
      <c r="B11283" s="342" t="s">
        <v>355</v>
      </c>
      <c r="C11283" s="343" t="s">
        <v>25</v>
      </c>
      <c r="D11283" s="344">
        <v>23000</v>
      </c>
      <c r="E11283" s="502">
        <v>10657.83</v>
      </c>
      <c r="F11283" s="499"/>
      <c r="G11283" s="344">
        <v>46.338391304347823</v>
      </c>
    </row>
    <row r="11284" spans="1:7" hidden="1" x14ac:dyDescent="0.25">
      <c r="A11284" s="342" t="s">
        <v>324</v>
      </c>
      <c r="B11284" s="342" t="s">
        <v>356</v>
      </c>
      <c r="C11284" s="343" t="s">
        <v>133</v>
      </c>
      <c r="D11284" s="344">
        <v>19000</v>
      </c>
      <c r="E11284" s="502">
        <v>9188.9500000000007</v>
      </c>
      <c r="F11284" s="499"/>
      <c r="G11284" s="344">
        <v>48.362894736842108</v>
      </c>
    </row>
    <row r="11285" spans="1:7" hidden="1" x14ac:dyDescent="0.25">
      <c r="A11285" s="345" t="s">
        <v>5177</v>
      </c>
      <c r="B11285" s="345" t="s">
        <v>297</v>
      </c>
      <c r="C11285" s="346" t="s">
        <v>134</v>
      </c>
      <c r="D11285" s="347">
        <v>19000</v>
      </c>
      <c r="E11285" s="503">
        <v>9188.9500000000007</v>
      </c>
      <c r="F11285" s="499"/>
      <c r="G11285" s="347">
        <v>48.362894736842108</v>
      </c>
    </row>
    <row r="11286" spans="1:7" hidden="1" x14ac:dyDescent="0.25">
      <c r="A11286" s="342" t="s">
        <v>324</v>
      </c>
      <c r="B11286" s="342" t="s">
        <v>363</v>
      </c>
      <c r="C11286" s="343" t="s">
        <v>136</v>
      </c>
      <c r="D11286" s="344">
        <v>4000</v>
      </c>
      <c r="E11286" s="502">
        <v>1468.88</v>
      </c>
      <c r="F11286" s="499"/>
      <c r="G11286" s="344">
        <v>36.722000000000001</v>
      </c>
    </row>
    <row r="11287" spans="1:7" hidden="1" x14ac:dyDescent="0.25">
      <c r="A11287" s="345" t="s">
        <v>5178</v>
      </c>
      <c r="B11287" s="345" t="s">
        <v>299</v>
      </c>
      <c r="C11287" s="346" t="s">
        <v>365</v>
      </c>
      <c r="D11287" s="347">
        <v>4000</v>
      </c>
      <c r="E11287" s="503">
        <v>1468.88</v>
      </c>
      <c r="F11287" s="499"/>
      <c r="G11287" s="347">
        <v>36.722000000000001</v>
      </c>
    </row>
    <row r="11288" spans="1:7" hidden="1" x14ac:dyDescent="0.25">
      <c r="A11288" s="336" t="s">
        <v>352</v>
      </c>
      <c r="B11288" s="336" t="s">
        <v>1259</v>
      </c>
      <c r="C11288" s="337" t="s">
        <v>1260</v>
      </c>
      <c r="D11288" s="338">
        <v>20000</v>
      </c>
      <c r="E11288" s="498">
        <v>0</v>
      </c>
      <c r="F11288" s="499"/>
      <c r="G11288" s="338">
        <v>0</v>
      </c>
    </row>
    <row r="11289" spans="1:7" hidden="1" x14ac:dyDescent="0.25">
      <c r="A11289" s="339" t="s">
        <v>324</v>
      </c>
      <c r="B11289" s="339" t="s">
        <v>354</v>
      </c>
      <c r="C11289" s="340" t="s">
        <v>24</v>
      </c>
      <c r="D11289" s="341">
        <v>20000</v>
      </c>
      <c r="E11289" s="506">
        <v>0</v>
      </c>
      <c r="F11289" s="499"/>
      <c r="G11289" s="341">
        <v>0</v>
      </c>
    </row>
    <row r="11290" spans="1:7" hidden="1" x14ac:dyDescent="0.25">
      <c r="A11290" s="342" t="s">
        <v>324</v>
      </c>
      <c r="B11290" s="342" t="s">
        <v>366</v>
      </c>
      <c r="C11290" s="343" t="s">
        <v>38</v>
      </c>
      <c r="D11290" s="344">
        <v>20000</v>
      </c>
      <c r="E11290" s="502">
        <v>0</v>
      </c>
      <c r="F11290" s="499"/>
      <c r="G11290" s="344">
        <v>0</v>
      </c>
    </row>
    <row r="11291" spans="1:7" hidden="1" x14ac:dyDescent="0.25">
      <c r="A11291" s="342" t="s">
        <v>324</v>
      </c>
      <c r="B11291" s="342" t="s">
        <v>419</v>
      </c>
      <c r="C11291" s="343" t="s">
        <v>108</v>
      </c>
      <c r="D11291" s="344">
        <v>20000</v>
      </c>
      <c r="E11291" s="502">
        <v>0</v>
      </c>
      <c r="F11291" s="499"/>
      <c r="G11291" s="344">
        <v>0</v>
      </c>
    </row>
    <row r="11292" spans="1:7" hidden="1" x14ac:dyDescent="0.25">
      <c r="A11292" s="345" t="s">
        <v>5179</v>
      </c>
      <c r="B11292" s="345" t="s">
        <v>317</v>
      </c>
      <c r="C11292" s="346" t="s">
        <v>193</v>
      </c>
      <c r="D11292" s="347">
        <v>20000</v>
      </c>
      <c r="E11292" s="503">
        <v>0</v>
      </c>
      <c r="F11292" s="499"/>
      <c r="G11292" s="347">
        <v>0</v>
      </c>
    </row>
    <row r="11293" spans="1:7" hidden="1" x14ac:dyDescent="0.25">
      <c r="A11293" s="342" t="s">
        <v>324</v>
      </c>
      <c r="B11293" s="342" t="s">
        <v>401</v>
      </c>
      <c r="C11293" s="343" t="s">
        <v>104</v>
      </c>
      <c r="D11293" s="344">
        <v>0</v>
      </c>
      <c r="E11293" s="502">
        <v>0</v>
      </c>
      <c r="F11293" s="499"/>
      <c r="G11293" s="344">
        <v>0</v>
      </c>
    </row>
    <row r="11294" spans="1:7" hidden="1" x14ac:dyDescent="0.25">
      <c r="A11294" s="345" t="s">
        <v>5180</v>
      </c>
      <c r="B11294" s="345" t="s">
        <v>314</v>
      </c>
      <c r="C11294" s="346" t="s">
        <v>445</v>
      </c>
      <c r="D11294" s="347">
        <v>0</v>
      </c>
      <c r="E11294" s="503">
        <v>0</v>
      </c>
      <c r="F11294" s="499"/>
      <c r="G11294" s="347">
        <v>0</v>
      </c>
    </row>
    <row r="11295" spans="1:7" hidden="1" x14ac:dyDescent="0.25">
      <c r="A11295" s="330" t="s">
        <v>349</v>
      </c>
      <c r="B11295" s="330" t="s">
        <v>385</v>
      </c>
      <c r="C11295" s="331" t="s">
        <v>386</v>
      </c>
      <c r="D11295" s="332">
        <v>122899776.2</v>
      </c>
      <c r="E11295" s="504">
        <v>121987763.48</v>
      </c>
      <c r="F11295" s="499"/>
      <c r="G11295" s="332">
        <v>99.257921577891366</v>
      </c>
    </row>
    <row r="11296" spans="1:7" hidden="1" x14ac:dyDescent="0.25">
      <c r="A11296" s="333" t="s">
        <v>349</v>
      </c>
      <c r="B11296" s="333" t="s">
        <v>5056</v>
      </c>
      <c r="C11296" s="334" t="s">
        <v>5057</v>
      </c>
      <c r="D11296" s="335">
        <v>122899776.2</v>
      </c>
      <c r="E11296" s="505">
        <v>121987763.48</v>
      </c>
      <c r="F11296" s="499"/>
      <c r="G11296" s="335">
        <v>99.257921577891366</v>
      </c>
    </row>
    <row r="11297" spans="1:7" hidden="1" x14ac:dyDescent="0.25">
      <c r="A11297" s="336" t="s">
        <v>352</v>
      </c>
      <c r="B11297" s="336" t="s">
        <v>1264</v>
      </c>
      <c r="C11297" s="337" t="s">
        <v>1265</v>
      </c>
      <c r="D11297" s="338">
        <v>9928000</v>
      </c>
      <c r="E11297" s="498">
        <v>11665952.890000001</v>
      </c>
      <c r="F11297" s="499"/>
      <c r="G11297" s="338">
        <v>117.50556899677679</v>
      </c>
    </row>
    <row r="11298" spans="1:7" hidden="1" x14ac:dyDescent="0.25">
      <c r="A11298" s="339" t="s">
        <v>324</v>
      </c>
      <c r="B11298" s="339" t="s">
        <v>354</v>
      </c>
      <c r="C11298" s="340" t="s">
        <v>24</v>
      </c>
      <c r="D11298" s="341">
        <v>9928000</v>
      </c>
      <c r="E11298" s="506">
        <v>11665952.890000001</v>
      </c>
      <c r="F11298" s="499"/>
      <c r="G11298" s="341">
        <v>117.50556899677679</v>
      </c>
    </row>
    <row r="11299" spans="1:7" hidden="1" x14ac:dyDescent="0.25">
      <c r="A11299" s="342" t="s">
        <v>324</v>
      </c>
      <c r="B11299" s="342" t="s">
        <v>355</v>
      </c>
      <c r="C11299" s="343" t="s">
        <v>25</v>
      </c>
      <c r="D11299" s="344">
        <v>9928000</v>
      </c>
      <c r="E11299" s="502">
        <v>11592861.449999999</v>
      </c>
      <c r="F11299" s="499"/>
      <c r="G11299" s="344">
        <v>116.76935384770347</v>
      </c>
    </row>
    <row r="11300" spans="1:7" hidden="1" x14ac:dyDescent="0.25">
      <c r="A11300" s="342" t="s">
        <v>324</v>
      </c>
      <c r="B11300" s="342" t="s">
        <v>356</v>
      </c>
      <c r="C11300" s="343" t="s">
        <v>133</v>
      </c>
      <c r="D11300" s="344">
        <v>8280000</v>
      </c>
      <c r="E11300" s="502">
        <v>9660236.7300000004</v>
      </c>
      <c r="F11300" s="499"/>
      <c r="G11300" s="344">
        <v>116.66952572463768</v>
      </c>
    </row>
    <row r="11301" spans="1:7" hidden="1" x14ac:dyDescent="0.25">
      <c r="A11301" s="345" t="s">
        <v>5181</v>
      </c>
      <c r="B11301" s="345" t="s">
        <v>297</v>
      </c>
      <c r="C11301" s="346" t="s">
        <v>134</v>
      </c>
      <c r="D11301" s="347">
        <v>8280000</v>
      </c>
      <c r="E11301" s="503">
        <v>9660236.7300000004</v>
      </c>
      <c r="F11301" s="499"/>
      <c r="G11301" s="347">
        <v>116.66952572463768</v>
      </c>
    </row>
    <row r="11302" spans="1:7" hidden="1" x14ac:dyDescent="0.25">
      <c r="A11302" s="342" t="s">
        <v>324</v>
      </c>
      <c r="B11302" s="342" t="s">
        <v>361</v>
      </c>
      <c r="C11302" s="343" t="s">
        <v>135</v>
      </c>
      <c r="D11302" s="344">
        <v>309000</v>
      </c>
      <c r="E11302" s="502">
        <v>359320.83</v>
      </c>
      <c r="F11302" s="499"/>
      <c r="G11302" s="344">
        <v>116.28505825242719</v>
      </c>
    </row>
    <row r="11303" spans="1:7" hidden="1" x14ac:dyDescent="0.25">
      <c r="A11303" s="345" t="s">
        <v>5182</v>
      </c>
      <c r="B11303" s="345" t="s">
        <v>298</v>
      </c>
      <c r="C11303" s="346" t="s">
        <v>135</v>
      </c>
      <c r="D11303" s="347">
        <v>309000</v>
      </c>
      <c r="E11303" s="503">
        <v>359320.83</v>
      </c>
      <c r="F11303" s="499"/>
      <c r="G11303" s="347">
        <v>116.28505825242719</v>
      </c>
    </row>
    <row r="11304" spans="1:7" hidden="1" x14ac:dyDescent="0.25">
      <c r="A11304" s="342" t="s">
        <v>324</v>
      </c>
      <c r="B11304" s="342" t="s">
        <v>363</v>
      </c>
      <c r="C11304" s="343" t="s">
        <v>136</v>
      </c>
      <c r="D11304" s="344">
        <v>1339000</v>
      </c>
      <c r="E11304" s="502">
        <v>1573303.89</v>
      </c>
      <c r="F11304" s="499"/>
      <c r="G11304" s="344">
        <v>117.49842345033608</v>
      </c>
    </row>
    <row r="11305" spans="1:7" hidden="1" x14ac:dyDescent="0.25">
      <c r="A11305" s="345" t="s">
        <v>5183</v>
      </c>
      <c r="B11305" s="345" t="s">
        <v>3732</v>
      </c>
      <c r="C11305" s="346" t="s">
        <v>3733</v>
      </c>
      <c r="D11305" s="347">
        <v>0</v>
      </c>
      <c r="E11305" s="503">
        <v>2163.2600000000002</v>
      </c>
      <c r="F11305" s="499"/>
      <c r="G11305" s="347">
        <v>0</v>
      </c>
    </row>
    <row r="11306" spans="1:7" hidden="1" x14ac:dyDescent="0.25">
      <c r="A11306" s="345" t="s">
        <v>5184</v>
      </c>
      <c r="B11306" s="345" t="s">
        <v>299</v>
      </c>
      <c r="C11306" s="346" t="s">
        <v>365</v>
      </c>
      <c r="D11306" s="347">
        <v>1339000</v>
      </c>
      <c r="E11306" s="503">
        <v>1571140.63</v>
      </c>
      <c r="F11306" s="499"/>
      <c r="G11306" s="347">
        <v>117.33686557132188</v>
      </c>
    </row>
    <row r="11307" spans="1:7" hidden="1" x14ac:dyDescent="0.25">
      <c r="A11307" s="342" t="s">
        <v>324</v>
      </c>
      <c r="B11307" s="342" t="s">
        <v>366</v>
      </c>
      <c r="C11307" s="343" t="s">
        <v>38</v>
      </c>
      <c r="D11307" s="344">
        <v>0</v>
      </c>
      <c r="E11307" s="502">
        <v>73091.44</v>
      </c>
      <c r="F11307" s="499"/>
      <c r="G11307" s="344">
        <v>0</v>
      </c>
    </row>
    <row r="11308" spans="1:7" hidden="1" x14ac:dyDescent="0.25">
      <c r="A11308" s="342" t="s">
        <v>324</v>
      </c>
      <c r="B11308" s="342" t="s">
        <v>367</v>
      </c>
      <c r="C11308" s="343" t="s">
        <v>138</v>
      </c>
      <c r="D11308" s="344">
        <v>0</v>
      </c>
      <c r="E11308" s="502">
        <v>569</v>
      </c>
      <c r="F11308" s="499"/>
      <c r="G11308" s="344">
        <v>0</v>
      </c>
    </row>
    <row r="11309" spans="1:7" hidden="1" x14ac:dyDescent="0.25">
      <c r="A11309" s="345" t="s">
        <v>5185</v>
      </c>
      <c r="B11309" s="345" t="s">
        <v>301</v>
      </c>
      <c r="C11309" s="346" t="s">
        <v>371</v>
      </c>
      <c r="D11309" s="347">
        <v>0</v>
      </c>
      <c r="E11309" s="503">
        <v>569</v>
      </c>
      <c r="F11309" s="499"/>
      <c r="G11309" s="347">
        <v>0</v>
      </c>
    </row>
    <row r="11310" spans="1:7" hidden="1" x14ac:dyDescent="0.25">
      <c r="A11310" s="342" t="s">
        <v>324</v>
      </c>
      <c r="B11310" s="342" t="s">
        <v>429</v>
      </c>
      <c r="C11310" s="343" t="s">
        <v>110</v>
      </c>
      <c r="D11310" s="344">
        <v>0</v>
      </c>
      <c r="E11310" s="502">
        <v>40801.089999999997</v>
      </c>
      <c r="F11310" s="499"/>
      <c r="G11310" s="344">
        <v>0</v>
      </c>
    </row>
    <row r="11311" spans="1:7" hidden="1" x14ac:dyDescent="0.25">
      <c r="A11311" s="345" t="s">
        <v>5186</v>
      </c>
      <c r="B11311" s="345" t="s">
        <v>436</v>
      </c>
      <c r="C11311" s="346" t="s">
        <v>98</v>
      </c>
      <c r="D11311" s="347">
        <v>0</v>
      </c>
      <c r="E11311" s="503">
        <v>40801.089999999997</v>
      </c>
      <c r="F11311" s="499"/>
      <c r="G11311" s="347">
        <v>0</v>
      </c>
    </row>
    <row r="11312" spans="1:7" hidden="1" x14ac:dyDescent="0.25">
      <c r="A11312" s="342" t="s">
        <v>324</v>
      </c>
      <c r="B11312" s="342" t="s">
        <v>401</v>
      </c>
      <c r="C11312" s="343" t="s">
        <v>104</v>
      </c>
      <c r="D11312" s="344">
        <v>0</v>
      </c>
      <c r="E11312" s="502">
        <v>31721.35</v>
      </c>
      <c r="F11312" s="499"/>
      <c r="G11312" s="344">
        <v>0</v>
      </c>
    </row>
    <row r="11313" spans="1:7" hidden="1" x14ac:dyDescent="0.25">
      <c r="A11313" s="345" t="s">
        <v>5187</v>
      </c>
      <c r="B11313" s="345" t="s">
        <v>314</v>
      </c>
      <c r="C11313" s="346" t="s">
        <v>445</v>
      </c>
      <c r="D11313" s="347">
        <v>0</v>
      </c>
      <c r="E11313" s="503">
        <v>31721.35</v>
      </c>
      <c r="F11313" s="499"/>
      <c r="G11313" s="347">
        <v>0</v>
      </c>
    </row>
    <row r="11314" spans="1:7" hidden="1" x14ac:dyDescent="0.25">
      <c r="A11314" s="336" t="s">
        <v>352</v>
      </c>
      <c r="B11314" s="336" t="s">
        <v>1288</v>
      </c>
      <c r="C11314" s="337" t="s">
        <v>1289</v>
      </c>
      <c r="D11314" s="338">
        <v>12436979</v>
      </c>
      <c r="E11314" s="498">
        <v>12362214.57</v>
      </c>
      <c r="F11314" s="499"/>
      <c r="G11314" s="338">
        <v>99.398853773090721</v>
      </c>
    </row>
    <row r="11315" spans="1:7" hidden="1" x14ac:dyDescent="0.25">
      <c r="A11315" s="339" t="s">
        <v>324</v>
      </c>
      <c r="B11315" s="339" t="s">
        <v>354</v>
      </c>
      <c r="C11315" s="340" t="s">
        <v>24</v>
      </c>
      <c r="D11315" s="341">
        <v>12436979</v>
      </c>
      <c r="E11315" s="506">
        <v>12362214.57</v>
      </c>
      <c r="F11315" s="499"/>
      <c r="G11315" s="341">
        <v>99.398853773090721</v>
      </c>
    </row>
    <row r="11316" spans="1:7" hidden="1" x14ac:dyDescent="0.25">
      <c r="A11316" s="342" t="s">
        <v>324</v>
      </c>
      <c r="B11316" s="342" t="s">
        <v>355</v>
      </c>
      <c r="C11316" s="343" t="s">
        <v>25</v>
      </c>
      <c r="D11316" s="344">
        <v>12278972</v>
      </c>
      <c r="E11316" s="502">
        <v>12341622.869999999</v>
      </c>
      <c r="F11316" s="499"/>
      <c r="G11316" s="344">
        <v>100.51022895076233</v>
      </c>
    </row>
    <row r="11317" spans="1:7" hidden="1" x14ac:dyDescent="0.25">
      <c r="A11317" s="342" t="s">
        <v>324</v>
      </c>
      <c r="B11317" s="342" t="s">
        <v>356</v>
      </c>
      <c r="C11317" s="343" t="s">
        <v>133</v>
      </c>
      <c r="D11317" s="344">
        <v>10237710</v>
      </c>
      <c r="E11317" s="502">
        <v>10231471.24</v>
      </c>
      <c r="F11317" s="499"/>
      <c r="G11317" s="344">
        <v>99.939060981410876</v>
      </c>
    </row>
    <row r="11318" spans="1:7" hidden="1" x14ac:dyDescent="0.25">
      <c r="A11318" s="345" t="s">
        <v>5188</v>
      </c>
      <c r="B11318" s="345" t="s">
        <v>297</v>
      </c>
      <c r="C11318" s="346" t="s">
        <v>134</v>
      </c>
      <c r="D11318" s="347">
        <v>9969632</v>
      </c>
      <c r="E11318" s="503">
        <v>9824599.7300000004</v>
      </c>
      <c r="F11318" s="499"/>
      <c r="G11318" s="347">
        <v>98.545259544183779</v>
      </c>
    </row>
    <row r="11319" spans="1:7" hidden="1" x14ac:dyDescent="0.25">
      <c r="A11319" s="345" t="s">
        <v>5189</v>
      </c>
      <c r="B11319" s="345" t="s">
        <v>359</v>
      </c>
      <c r="C11319" s="346" t="s">
        <v>182</v>
      </c>
      <c r="D11319" s="347">
        <v>268078</v>
      </c>
      <c r="E11319" s="503">
        <v>406871.51</v>
      </c>
      <c r="F11319" s="499"/>
      <c r="G11319" s="347">
        <v>151.77355471168838</v>
      </c>
    </row>
    <row r="11320" spans="1:7" hidden="1" x14ac:dyDescent="0.25">
      <c r="A11320" s="342" t="s">
        <v>324</v>
      </c>
      <c r="B11320" s="342" t="s">
        <v>361</v>
      </c>
      <c r="C11320" s="343" t="s">
        <v>135</v>
      </c>
      <c r="D11320" s="344">
        <v>391266</v>
      </c>
      <c r="E11320" s="502">
        <v>467103.5</v>
      </c>
      <c r="F11320" s="499"/>
      <c r="G11320" s="344">
        <v>119.38259393865043</v>
      </c>
    </row>
    <row r="11321" spans="1:7" hidden="1" x14ac:dyDescent="0.25">
      <c r="A11321" s="345" t="s">
        <v>5190</v>
      </c>
      <c r="B11321" s="345" t="s">
        <v>298</v>
      </c>
      <c r="C11321" s="346" t="s">
        <v>135</v>
      </c>
      <c r="D11321" s="347">
        <v>391266</v>
      </c>
      <c r="E11321" s="503">
        <v>467103.5</v>
      </c>
      <c r="F11321" s="499"/>
      <c r="G11321" s="347">
        <v>119.38259393865043</v>
      </c>
    </row>
    <row r="11322" spans="1:7" hidden="1" x14ac:dyDescent="0.25">
      <c r="A11322" s="342" t="s">
        <v>324</v>
      </c>
      <c r="B11322" s="342" t="s">
        <v>363</v>
      </c>
      <c r="C11322" s="343" t="s">
        <v>136</v>
      </c>
      <c r="D11322" s="344">
        <v>1649996</v>
      </c>
      <c r="E11322" s="502">
        <v>1643048.13</v>
      </c>
      <c r="F11322" s="499"/>
      <c r="G11322" s="344">
        <v>99.578915948887143</v>
      </c>
    </row>
    <row r="11323" spans="1:7" hidden="1" x14ac:dyDescent="0.25">
      <c r="A11323" s="345" t="s">
        <v>5191</v>
      </c>
      <c r="B11323" s="345" t="s">
        <v>299</v>
      </c>
      <c r="C11323" s="346" t="s">
        <v>365</v>
      </c>
      <c r="D11323" s="347">
        <v>1649996</v>
      </c>
      <c r="E11323" s="503">
        <v>1643048.13</v>
      </c>
      <c r="F11323" s="499"/>
      <c r="G11323" s="347">
        <v>99.578915948887143</v>
      </c>
    </row>
    <row r="11324" spans="1:7" hidden="1" x14ac:dyDescent="0.25">
      <c r="A11324" s="342" t="s">
        <v>324</v>
      </c>
      <c r="B11324" s="342" t="s">
        <v>366</v>
      </c>
      <c r="C11324" s="343" t="s">
        <v>38</v>
      </c>
      <c r="D11324" s="344">
        <v>108887</v>
      </c>
      <c r="E11324" s="502">
        <v>20591.7</v>
      </c>
      <c r="F11324" s="499"/>
      <c r="G11324" s="344">
        <v>18.911072947183779</v>
      </c>
    </row>
    <row r="11325" spans="1:7" hidden="1" x14ac:dyDescent="0.25">
      <c r="A11325" s="342" t="s">
        <v>324</v>
      </c>
      <c r="B11325" s="342" t="s">
        <v>419</v>
      </c>
      <c r="C11325" s="343" t="s">
        <v>108</v>
      </c>
      <c r="D11325" s="344">
        <v>0</v>
      </c>
      <c r="E11325" s="502">
        <v>4516.7</v>
      </c>
      <c r="F11325" s="499"/>
      <c r="G11325" s="344">
        <v>0</v>
      </c>
    </row>
    <row r="11326" spans="1:7" hidden="1" x14ac:dyDescent="0.25">
      <c r="A11326" s="345" t="s">
        <v>5192</v>
      </c>
      <c r="B11326" s="345" t="s">
        <v>303</v>
      </c>
      <c r="C11326" s="346" t="s">
        <v>975</v>
      </c>
      <c r="D11326" s="347">
        <v>0</v>
      </c>
      <c r="E11326" s="503">
        <v>4516.7</v>
      </c>
      <c r="F11326" s="499"/>
      <c r="G11326" s="347">
        <v>0</v>
      </c>
    </row>
    <row r="11327" spans="1:7" hidden="1" x14ac:dyDescent="0.25">
      <c r="A11327" s="342" t="s">
        <v>324</v>
      </c>
      <c r="B11327" s="342" t="s">
        <v>401</v>
      </c>
      <c r="C11327" s="343" t="s">
        <v>104</v>
      </c>
      <c r="D11327" s="344">
        <v>108887</v>
      </c>
      <c r="E11327" s="502">
        <v>16075</v>
      </c>
      <c r="F11327" s="499"/>
      <c r="G11327" s="344">
        <v>14.76301119509216</v>
      </c>
    </row>
    <row r="11328" spans="1:7" hidden="1" x14ac:dyDescent="0.25">
      <c r="A11328" s="345" t="s">
        <v>5193</v>
      </c>
      <c r="B11328" s="345" t="s">
        <v>314</v>
      </c>
      <c r="C11328" s="346" t="s">
        <v>445</v>
      </c>
      <c r="D11328" s="347">
        <v>16075</v>
      </c>
      <c r="E11328" s="503">
        <v>16075</v>
      </c>
      <c r="F11328" s="499"/>
      <c r="G11328" s="347">
        <v>100</v>
      </c>
    </row>
    <row r="11329" spans="1:7" hidden="1" x14ac:dyDescent="0.25">
      <c r="A11329" s="345" t="s">
        <v>5194</v>
      </c>
      <c r="B11329" s="345" t="s">
        <v>315</v>
      </c>
      <c r="C11329" s="346" t="s">
        <v>189</v>
      </c>
      <c r="D11329" s="347">
        <v>92812</v>
      </c>
      <c r="E11329" s="503">
        <v>0</v>
      </c>
      <c r="F11329" s="499"/>
      <c r="G11329" s="347">
        <v>0</v>
      </c>
    </row>
    <row r="11330" spans="1:7" hidden="1" x14ac:dyDescent="0.25">
      <c r="A11330" s="342" t="s">
        <v>324</v>
      </c>
      <c r="B11330" s="342" t="s">
        <v>447</v>
      </c>
      <c r="C11330" s="343" t="s">
        <v>164</v>
      </c>
      <c r="D11330" s="344">
        <v>49120</v>
      </c>
      <c r="E11330" s="502">
        <v>0</v>
      </c>
      <c r="F11330" s="499"/>
      <c r="G11330" s="344">
        <v>0</v>
      </c>
    </row>
    <row r="11331" spans="1:7" hidden="1" x14ac:dyDescent="0.25">
      <c r="A11331" s="342" t="s">
        <v>324</v>
      </c>
      <c r="B11331" s="342" t="s">
        <v>448</v>
      </c>
      <c r="C11331" s="343" t="s">
        <v>190</v>
      </c>
      <c r="D11331" s="344">
        <v>49120</v>
      </c>
      <c r="E11331" s="502">
        <v>0</v>
      </c>
      <c r="F11331" s="499"/>
      <c r="G11331" s="344">
        <v>0</v>
      </c>
    </row>
    <row r="11332" spans="1:7" hidden="1" x14ac:dyDescent="0.25">
      <c r="A11332" s="345" t="s">
        <v>5195</v>
      </c>
      <c r="B11332" s="345" t="s">
        <v>305</v>
      </c>
      <c r="C11332" s="346" t="s">
        <v>166</v>
      </c>
      <c r="D11332" s="347">
        <v>49120</v>
      </c>
      <c r="E11332" s="503">
        <v>0</v>
      </c>
      <c r="F11332" s="499"/>
      <c r="G11332" s="347">
        <v>0</v>
      </c>
    </row>
    <row r="11333" spans="1:7" hidden="1" x14ac:dyDescent="0.25">
      <c r="A11333" s="336" t="s">
        <v>352</v>
      </c>
      <c r="B11333" s="336" t="s">
        <v>1310</v>
      </c>
      <c r="C11333" s="337" t="s">
        <v>1311</v>
      </c>
      <c r="D11333" s="338">
        <v>8068250</v>
      </c>
      <c r="E11333" s="498">
        <v>7425010.9000000004</v>
      </c>
      <c r="F11333" s="499"/>
      <c r="G11333" s="338">
        <v>92.027526415269733</v>
      </c>
    </row>
    <row r="11334" spans="1:7" hidden="1" x14ac:dyDescent="0.25">
      <c r="A11334" s="339" t="s">
        <v>324</v>
      </c>
      <c r="B11334" s="339" t="s">
        <v>354</v>
      </c>
      <c r="C11334" s="340" t="s">
        <v>24</v>
      </c>
      <c r="D11334" s="341">
        <v>8068250</v>
      </c>
      <c r="E11334" s="506">
        <v>7425010.9000000004</v>
      </c>
      <c r="F11334" s="499"/>
      <c r="G11334" s="341">
        <v>92.027526415269733</v>
      </c>
    </row>
    <row r="11335" spans="1:7" hidden="1" x14ac:dyDescent="0.25">
      <c r="A11335" s="342" t="s">
        <v>324</v>
      </c>
      <c r="B11335" s="342" t="s">
        <v>355</v>
      </c>
      <c r="C11335" s="343" t="s">
        <v>25</v>
      </c>
      <c r="D11335" s="344">
        <v>8018250</v>
      </c>
      <c r="E11335" s="502">
        <v>7398685.9000000004</v>
      </c>
      <c r="F11335" s="499"/>
      <c r="G11335" s="344">
        <v>92.273075795840739</v>
      </c>
    </row>
    <row r="11336" spans="1:7" hidden="1" x14ac:dyDescent="0.25">
      <c r="A11336" s="342" t="s">
        <v>324</v>
      </c>
      <c r="B11336" s="342" t="s">
        <v>356</v>
      </c>
      <c r="C11336" s="343" t="s">
        <v>133</v>
      </c>
      <c r="D11336" s="344">
        <v>6784000</v>
      </c>
      <c r="E11336" s="502">
        <v>6141841.8099999996</v>
      </c>
      <c r="F11336" s="499"/>
      <c r="G11336" s="344">
        <v>90.534224793632077</v>
      </c>
    </row>
    <row r="11337" spans="1:7" hidden="1" x14ac:dyDescent="0.25">
      <c r="A11337" s="345" t="s">
        <v>5196</v>
      </c>
      <c r="B11337" s="345" t="s">
        <v>297</v>
      </c>
      <c r="C11337" s="346" t="s">
        <v>134</v>
      </c>
      <c r="D11337" s="347">
        <v>6564000</v>
      </c>
      <c r="E11337" s="503">
        <v>5930469.1699999999</v>
      </c>
      <c r="F11337" s="499"/>
      <c r="G11337" s="347">
        <v>90.348402955514928</v>
      </c>
    </row>
    <row r="11338" spans="1:7" hidden="1" x14ac:dyDescent="0.25">
      <c r="A11338" s="345" t="s">
        <v>5197</v>
      </c>
      <c r="B11338" s="345" t="s">
        <v>359</v>
      </c>
      <c r="C11338" s="346" t="s">
        <v>182</v>
      </c>
      <c r="D11338" s="347">
        <v>220000</v>
      </c>
      <c r="E11338" s="503">
        <v>211372.64</v>
      </c>
      <c r="F11338" s="499"/>
      <c r="G11338" s="347">
        <v>96.078472727272725</v>
      </c>
    </row>
    <row r="11339" spans="1:7" hidden="1" x14ac:dyDescent="0.25">
      <c r="A11339" s="342" t="s">
        <v>324</v>
      </c>
      <c r="B11339" s="342" t="s">
        <v>361</v>
      </c>
      <c r="C11339" s="343" t="s">
        <v>135</v>
      </c>
      <c r="D11339" s="344">
        <v>200000</v>
      </c>
      <c r="E11339" s="502">
        <v>241561.03</v>
      </c>
      <c r="F11339" s="499"/>
      <c r="G11339" s="344">
        <v>120.78051499999999</v>
      </c>
    </row>
    <row r="11340" spans="1:7" hidden="1" x14ac:dyDescent="0.25">
      <c r="A11340" s="345" t="s">
        <v>5198</v>
      </c>
      <c r="B11340" s="345" t="s">
        <v>298</v>
      </c>
      <c r="C11340" s="346" t="s">
        <v>135</v>
      </c>
      <c r="D11340" s="347">
        <v>200000</v>
      </c>
      <c r="E11340" s="503">
        <v>241561.03</v>
      </c>
      <c r="F11340" s="499"/>
      <c r="G11340" s="347">
        <v>120.78051499999999</v>
      </c>
    </row>
    <row r="11341" spans="1:7" hidden="1" x14ac:dyDescent="0.25">
      <c r="A11341" s="342" t="s">
        <v>324</v>
      </c>
      <c r="B11341" s="342" t="s">
        <v>363</v>
      </c>
      <c r="C11341" s="343" t="s">
        <v>136</v>
      </c>
      <c r="D11341" s="344">
        <v>1034250</v>
      </c>
      <c r="E11341" s="502">
        <v>1015283.06</v>
      </c>
      <c r="F11341" s="499"/>
      <c r="G11341" s="344">
        <v>98.166116509547976</v>
      </c>
    </row>
    <row r="11342" spans="1:7" hidden="1" x14ac:dyDescent="0.25">
      <c r="A11342" s="345" t="s">
        <v>5199</v>
      </c>
      <c r="B11342" s="345" t="s">
        <v>299</v>
      </c>
      <c r="C11342" s="346" t="s">
        <v>365</v>
      </c>
      <c r="D11342" s="347">
        <v>1034250</v>
      </c>
      <c r="E11342" s="503">
        <v>1015283.06</v>
      </c>
      <c r="F11342" s="499"/>
      <c r="G11342" s="347">
        <v>98.166116509547976</v>
      </c>
    </row>
    <row r="11343" spans="1:7" hidden="1" x14ac:dyDescent="0.25">
      <c r="A11343" s="342" t="s">
        <v>324</v>
      </c>
      <c r="B11343" s="342" t="s">
        <v>366</v>
      </c>
      <c r="C11343" s="343" t="s">
        <v>38</v>
      </c>
      <c r="D11343" s="344">
        <v>50000</v>
      </c>
      <c r="E11343" s="502">
        <v>26325</v>
      </c>
      <c r="F11343" s="499"/>
      <c r="G11343" s="344">
        <v>52.65</v>
      </c>
    </row>
    <row r="11344" spans="1:7" hidden="1" x14ac:dyDescent="0.25">
      <c r="A11344" s="342" t="s">
        <v>324</v>
      </c>
      <c r="B11344" s="342" t="s">
        <v>429</v>
      </c>
      <c r="C11344" s="343" t="s">
        <v>110</v>
      </c>
      <c r="D11344" s="344">
        <v>15000</v>
      </c>
      <c r="E11344" s="502">
        <v>6000</v>
      </c>
      <c r="F11344" s="499"/>
      <c r="G11344" s="344">
        <v>40</v>
      </c>
    </row>
    <row r="11345" spans="1:7" hidden="1" x14ac:dyDescent="0.25">
      <c r="A11345" s="345" t="s">
        <v>5200</v>
      </c>
      <c r="B11345" s="345" t="s">
        <v>436</v>
      </c>
      <c r="C11345" s="346" t="s">
        <v>98</v>
      </c>
      <c r="D11345" s="347">
        <v>15000</v>
      </c>
      <c r="E11345" s="503">
        <v>6000</v>
      </c>
      <c r="F11345" s="499"/>
      <c r="G11345" s="347">
        <v>40</v>
      </c>
    </row>
    <row r="11346" spans="1:7" hidden="1" x14ac:dyDescent="0.25">
      <c r="A11346" s="342" t="s">
        <v>324</v>
      </c>
      <c r="B11346" s="342" t="s">
        <v>401</v>
      </c>
      <c r="C11346" s="343" t="s">
        <v>104</v>
      </c>
      <c r="D11346" s="344">
        <v>35000</v>
      </c>
      <c r="E11346" s="502">
        <v>20325</v>
      </c>
      <c r="F11346" s="499"/>
      <c r="G11346" s="344">
        <v>58.071428571428569</v>
      </c>
    </row>
    <row r="11347" spans="1:7" hidden="1" x14ac:dyDescent="0.25">
      <c r="A11347" s="345" t="s">
        <v>5201</v>
      </c>
      <c r="B11347" s="345" t="s">
        <v>314</v>
      </c>
      <c r="C11347" s="346" t="s">
        <v>445</v>
      </c>
      <c r="D11347" s="347">
        <v>35000</v>
      </c>
      <c r="E11347" s="503">
        <v>20325</v>
      </c>
      <c r="F11347" s="499"/>
      <c r="G11347" s="347">
        <v>58.071428571428569</v>
      </c>
    </row>
    <row r="11348" spans="1:7" hidden="1" x14ac:dyDescent="0.25">
      <c r="A11348" s="336" t="s">
        <v>352</v>
      </c>
      <c r="B11348" s="336" t="s">
        <v>1329</v>
      </c>
      <c r="C11348" s="337" t="s">
        <v>1330</v>
      </c>
      <c r="D11348" s="338">
        <v>14129537.5</v>
      </c>
      <c r="E11348" s="498">
        <v>14118342.380000001</v>
      </c>
      <c r="F11348" s="499"/>
      <c r="G11348" s="338">
        <v>99.920767965688896</v>
      </c>
    </row>
    <row r="11349" spans="1:7" hidden="1" x14ac:dyDescent="0.25">
      <c r="A11349" s="339" t="s">
        <v>324</v>
      </c>
      <c r="B11349" s="339" t="s">
        <v>354</v>
      </c>
      <c r="C11349" s="340" t="s">
        <v>24</v>
      </c>
      <c r="D11349" s="341">
        <v>14129537.5</v>
      </c>
      <c r="E11349" s="506">
        <v>14118342.380000001</v>
      </c>
      <c r="F11349" s="499"/>
      <c r="G11349" s="341">
        <v>99.920767965688896</v>
      </c>
    </row>
    <row r="11350" spans="1:7" hidden="1" x14ac:dyDescent="0.25">
      <c r="A11350" s="342" t="s">
        <v>324</v>
      </c>
      <c r="B11350" s="342" t="s">
        <v>355</v>
      </c>
      <c r="C11350" s="343" t="s">
        <v>25</v>
      </c>
      <c r="D11350" s="344">
        <v>14099050</v>
      </c>
      <c r="E11350" s="502">
        <v>14087854.880000001</v>
      </c>
      <c r="F11350" s="499"/>
      <c r="G11350" s="344">
        <v>99.920596635943554</v>
      </c>
    </row>
    <row r="11351" spans="1:7" hidden="1" x14ac:dyDescent="0.25">
      <c r="A11351" s="342" t="s">
        <v>324</v>
      </c>
      <c r="B11351" s="342" t="s">
        <v>356</v>
      </c>
      <c r="C11351" s="343" t="s">
        <v>133</v>
      </c>
      <c r="D11351" s="344">
        <v>11753000</v>
      </c>
      <c r="E11351" s="502">
        <v>11762507.68</v>
      </c>
      <c r="F11351" s="499"/>
      <c r="G11351" s="344">
        <v>100.08089577129243</v>
      </c>
    </row>
    <row r="11352" spans="1:7" hidden="1" x14ac:dyDescent="0.25">
      <c r="A11352" s="345" t="s">
        <v>5202</v>
      </c>
      <c r="B11352" s="345" t="s">
        <v>297</v>
      </c>
      <c r="C11352" s="346" t="s">
        <v>3567</v>
      </c>
      <c r="D11352" s="347">
        <v>11753000</v>
      </c>
      <c r="E11352" s="503">
        <v>11762507.68</v>
      </c>
      <c r="F11352" s="499"/>
      <c r="G11352" s="347">
        <v>100.08089577129243</v>
      </c>
    </row>
    <row r="11353" spans="1:7" hidden="1" x14ac:dyDescent="0.25">
      <c r="A11353" s="342" t="s">
        <v>324</v>
      </c>
      <c r="B11353" s="342" t="s">
        <v>361</v>
      </c>
      <c r="C11353" s="343" t="s">
        <v>135</v>
      </c>
      <c r="D11353" s="344">
        <v>400000</v>
      </c>
      <c r="E11353" s="502">
        <v>440717.28</v>
      </c>
      <c r="F11353" s="499"/>
      <c r="G11353" s="344">
        <v>110.17932</v>
      </c>
    </row>
    <row r="11354" spans="1:7" hidden="1" x14ac:dyDescent="0.25">
      <c r="A11354" s="345" t="s">
        <v>5203</v>
      </c>
      <c r="B11354" s="345" t="s">
        <v>298</v>
      </c>
      <c r="C11354" s="346" t="s">
        <v>135</v>
      </c>
      <c r="D11354" s="347">
        <v>400000</v>
      </c>
      <c r="E11354" s="503">
        <v>440717.28</v>
      </c>
      <c r="F11354" s="499"/>
      <c r="G11354" s="347">
        <v>110.17932</v>
      </c>
    </row>
    <row r="11355" spans="1:7" hidden="1" x14ac:dyDescent="0.25">
      <c r="A11355" s="342" t="s">
        <v>324</v>
      </c>
      <c r="B11355" s="342" t="s">
        <v>363</v>
      </c>
      <c r="C11355" s="343" t="s">
        <v>136</v>
      </c>
      <c r="D11355" s="344">
        <v>1946050</v>
      </c>
      <c r="E11355" s="502">
        <v>1884629.92</v>
      </c>
      <c r="F11355" s="499"/>
      <c r="G11355" s="344">
        <v>96.843859099200941</v>
      </c>
    </row>
    <row r="11356" spans="1:7" hidden="1" x14ac:dyDescent="0.25">
      <c r="A11356" s="345" t="s">
        <v>5204</v>
      </c>
      <c r="B11356" s="345" t="s">
        <v>299</v>
      </c>
      <c r="C11356" s="346" t="s">
        <v>365</v>
      </c>
      <c r="D11356" s="347">
        <v>1946050</v>
      </c>
      <c r="E11356" s="503">
        <v>1884629.92</v>
      </c>
      <c r="F11356" s="499"/>
      <c r="G11356" s="347">
        <v>96.843859099200941</v>
      </c>
    </row>
    <row r="11357" spans="1:7" hidden="1" x14ac:dyDescent="0.25">
      <c r="A11357" s="342" t="s">
        <v>324</v>
      </c>
      <c r="B11357" s="342" t="s">
        <v>366</v>
      </c>
      <c r="C11357" s="343" t="s">
        <v>38</v>
      </c>
      <c r="D11357" s="344">
        <v>30487.5</v>
      </c>
      <c r="E11357" s="502">
        <v>30487.5</v>
      </c>
      <c r="F11357" s="499"/>
      <c r="G11357" s="344">
        <v>100</v>
      </c>
    </row>
    <row r="11358" spans="1:7" hidden="1" x14ac:dyDescent="0.25">
      <c r="A11358" s="342" t="s">
        <v>324</v>
      </c>
      <c r="B11358" s="342" t="s">
        <v>401</v>
      </c>
      <c r="C11358" s="343" t="s">
        <v>104</v>
      </c>
      <c r="D11358" s="344">
        <v>30487.5</v>
      </c>
      <c r="E11358" s="502">
        <v>30487.5</v>
      </c>
      <c r="F11358" s="499"/>
      <c r="G11358" s="344">
        <v>100</v>
      </c>
    </row>
    <row r="11359" spans="1:7" hidden="1" x14ac:dyDescent="0.25">
      <c r="A11359" s="345" t="s">
        <v>5205</v>
      </c>
      <c r="B11359" s="345" t="s">
        <v>314</v>
      </c>
      <c r="C11359" s="346" t="s">
        <v>445</v>
      </c>
      <c r="D11359" s="347">
        <v>30487.5</v>
      </c>
      <c r="E11359" s="503">
        <v>30487.5</v>
      </c>
      <c r="F11359" s="499"/>
      <c r="G11359" s="347">
        <v>100</v>
      </c>
    </row>
    <row r="11360" spans="1:7" hidden="1" x14ac:dyDescent="0.25">
      <c r="A11360" s="336" t="s">
        <v>352</v>
      </c>
      <c r="B11360" s="336" t="s">
        <v>1353</v>
      </c>
      <c r="C11360" s="337" t="s">
        <v>1354</v>
      </c>
      <c r="D11360" s="338">
        <v>6880000</v>
      </c>
      <c r="E11360" s="498">
        <v>6760057.3799999999</v>
      </c>
      <c r="F11360" s="499"/>
      <c r="G11360" s="338">
        <v>98.256647965116272</v>
      </c>
    </row>
    <row r="11361" spans="1:7" hidden="1" x14ac:dyDescent="0.25">
      <c r="A11361" s="339" t="s">
        <v>324</v>
      </c>
      <c r="B11361" s="339" t="s">
        <v>354</v>
      </c>
      <c r="C11361" s="340" t="s">
        <v>24</v>
      </c>
      <c r="D11361" s="341">
        <v>6880000</v>
      </c>
      <c r="E11361" s="506">
        <v>6754311.3799999999</v>
      </c>
      <c r="F11361" s="499"/>
      <c r="G11361" s="341">
        <v>98.173130523255807</v>
      </c>
    </row>
    <row r="11362" spans="1:7" hidden="1" x14ac:dyDescent="0.25">
      <c r="A11362" s="342" t="s">
        <v>324</v>
      </c>
      <c r="B11362" s="342" t="s">
        <v>355</v>
      </c>
      <c r="C11362" s="343" t="s">
        <v>25</v>
      </c>
      <c r="D11362" s="344">
        <v>6808000</v>
      </c>
      <c r="E11362" s="502">
        <v>6740959.3799999999</v>
      </c>
      <c r="F11362" s="499"/>
      <c r="G11362" s="344">
        <v>99.015267038777907</v>
      </c>
    </row>
    <row r="11363" spans="1:7" hidden="1" x14ac:dyDescent="0.25">
      <c r="A11363" s="342" t="s">
        <v>324</v>
      </c>
      <c r="B11363" s="342" t="s">
        <v>356</v>
      </c>
      <c r="C11363" s="343" t="s">
        <v>133</v>
      </c>
      <c r="D11363" s="344">
        <v>5655000</v>
      </c>
      <c r="E11363" s="502">
        <v>5605081.9800000004</v>
      </c>
      <c r="F11363" s="499"/>
      <c r="G11363" s="344">
        <v>99.117276392572947</v>
      </c>
    </row>
    <row r="11364" spans="1:7" hidden="1" x14ac:dyDescent="0.25">
      <c r="A11364" s="345" t="s">
        <v>5206</v>
      </c>
      <c r="B11364" s="345" t="s">
        <v>297</v>
      </c>
      <c r="C11364" s="346" t="s">
        <v>134</v>
      </c>
      <c r="D11364" s="347">
        <v>5655000</v>
      </c>
      <c r="E11364" s="503">
        <v>5605081.9800000004</v>
      </c>
      <c r="F11364" s="499"/>
      <c r="G11364" s="347">
        <v>99.117276392572947</v>
      </c>
    </row>
    <row r="11365" spans="1:7" hidden="1" x14ac:dyDescent="0.25">
      <c r="A11365" s="342" t="s">
        <v>324</v>
      </c>
      <c r="B11365" s="342" t="s">
        <v>361</v>
      </c>
      <c r="C11365" s="343" t="s">
        <v>135</v>
      </c>
      <c r="D11365" s="344">
        <v>225000</v>
      </c>
      <c r="E11365" s="502">
        <v>211038.85</v>
      </c>
      <c r="F11365" s="499"/>
      <c r="G11365" s="344">
        <v>93.795044444444443</v>
      </c>
    </row>
    <row r="11366" spans="1:7" hidden="1" x14ac:dyDescent="0.25">
      <c r="A11366" s="345" t="s">
        <v>5207</v>
      </c>
      <c r="B11366" s="345" t="s">
        <v>298</v>
      </c>
      <c r="C11366" s="346" t="s">
        <v>135</v>
      </c>
      <c r="D11366" s="347">
        <v>225000</v>
      </c>
      <c r="E11366" s="503">
        <v>211038.85</v>
      </c>
      <c r="F11366" s="499"/>
      <c r="G11366" s="347">
        <v>93.795044444444443</v>
      </c>
    </row>
    <row r="11367" spans="1:7" hidden="1" x14ac:dyDescent="0.25">
      <c r="A11367" s="342" t="s">
        <v>324</v>
      </c>
      <c r="B11367" s="342" t="s">
        <v>363</v>
      </c>
      <c r="C11367" s="343" t="s">
        <v>136</v>
      </c>
      <c r="D11367" s="344">
        <v>928000</v>
      </c>
      <c r="E11367" s="502">
        <v>924838.55</v>
      </c>
      <c r="F11367" s="499"/>
      <c r="G11367" s="344">
        <v>99.659326508620694</v>
      </c>
    </row>
    <row r="11368" spans="1:7" hidden="1" x14ac:dyDescent="0.25">
      <c r="A11368" s="345" t="s">
        <v>5208</v>
      </c>
      <c r="B11368" s="345" t="s">
        <v>299</v>
      </c>
      <c r="C11368" s="346" t="s">
        <v>365</v>
      </c>
      <c r="D11368" s="347">
        <v>926500</v>
      </c>
      <c r="E11368" s="503">
        <v>924838.55</v>
      </c>
      <c r="F11368" s="499"/>
      <c r="G11368" s="347">
        <v>99.820674581759306</v>
      </c>
    </row>
    <row r="11369" spans="1:7" hidden="1" x14ac:dyDescent="0.25">
      <c r="A11369" s="345" t="s">
        <v>5209</v>
      </c>
      <c r="B11369" s="345" t="s">
        <v>313</v>
      </c>
      <c r="C11369" s="346" t="s">
        <v>2845</v>
      </c>
      <c r="D11369" s="347">
        <v>1500</v>
      </c>
      <c r="E11369" s="503">
        <v>0</v>
      </c>
      <c r="F11369" s="499"/>
      <c r="G11369" s="347">
        <v>0</v>
      </c>
    </row>
    <row r="11370" spans="1:7" hidden="1" x14ac:dyDescent="0.25">
      <c r="A11370" s="342" t="s">
        <v>324</v>
      </c>
      <c r="B11370" s="342" t="s">
        <v>366</v>
      </c>
      <c r="C11370" s="343" t="s">
        <v>38</v>
      </c>
      <c r="D11370" s="344">
        <v>47000</v>
      </c>
      <c r="E11370" s="502">
        <v>13352</v>
      </c>
      <c r="F11370" s="499"/>
      <c r="G11370" s="344">
        <v>28.408510638297873</v>
      </c>
    </row>
    <row r="11371" spans="1:7" hidden="1" x14ac:dyDescent="0.25">
      <c r="A11371" s="342" t="s">
        <v>324</v>
      </c>
      <c r="B11371" s="342" t="s">
        <v>367</v>
      </c>
      <c r="C11371" s="343" t="s">
        <v>138</v>
      </c>
      <c r="D11371" s="344">
        <v>0</v>
      </c>
      <c r="E11371" s="502">
        <v>9352</v>
      </c>
      <c r="F11371" s="499"/>
      <c r="G11371" s="344">
        <v>0</v>
      </c>
    </row>
    <row r="11372" spans="1:7" hidden="1" x14ac:dyDescent="0.25">
      <c r="A11372" s="345" t="s">
        <v>5210</v>
      </c>
      <c r="B11372" s="345" t="s">
        <v>300</v>
      </c>
      <c r="C11372" s="346" t="s">
        <v>87</v>
      </c>
      <c r="D11372" s="347">
        <v>0</v>
      </c>
      <c r="E11372" s="503">
        <v>9352</v>
      </c>
      <c r="F11372" s="499"/>
      <c r="G11372" s="347">
        <v>0</v>
      </c>
    </row>
    <row r="11373" spans="1:7" hidden="1" x14ac:dyDescent="0.25">
      <c r="A11373" s="342" t="s">
        <v>324</v>
      </c>
      <c r="B11373" s="342" t="s">
        <v>429</v>
      </c>
      <c r="C11373" s="343" t="s">
        <v>110</v>
      </c>
      <c r="D11373" s="344">
        <v>0</v>
      </c>
      <c r="E11373" s="502">
        <v>4000</v>
      </c>
      <c r="F11373" s="499"/>
      <c r="G11373" s="344">
        <v>0</v>
      </c>
    </row>
    <row r="11374" spans="1:7" hidden="1" x14ac:dyDescent="0.25">
      <c r="A11374" s="345" t="s">
        <v>5211</v>
      </c>
      <c r="B11374" s="345" t="s">
        <v>312</v>
      </c>
      <c r="C11374" s="346" t="s">
        <v>97</v>
      </c>
      <c r="D11374" s="347">
        <v>0</v>
      </c>
      <c r="E11374" s="503">
        <v>4000</v>
      </c>
      <c r="F11374" s="499"/>
      <c r="G11374" s="347">
        <v>0</v>
      </c>
    </row>
    <row r="11375" spans="1:7" hidden="1" x14ac:dyDescent="0.25">
      <c r="A11375" s="342" t="s">
        <v>324</v>
      </c>
      <c r="B11375" s="342" t="s">
        <v>401</v>
      </c>
      <c r="C11375" s="343" t="s">
        <v>104</v>
      </c>
      <c r="D11375" s="344">
        <v>47000</v>
      </c>
      <c r="E11375" s="502">
        <v>0</v>
      </c>
      <c r="F11375" s="499"/>
      <c r="G11375" s="344">
        <v>0</v>
      </c>
    </row>
    <row r="11376" spans="1:7" hidden="1" x14ac:dyDescent="0.25">
      <c r="A11376" s="345" t="s">
        <v>5212</v>
      </c>
      <c r="B11376" s="345" t="s">
        <v>315</v>
      </c>
      <c r="C11376" s="346" t="s">
        <v>189</v>
      </c>
      <c r="D11376" s="347">
        <v>47000</v>
      </c>
      <c r="E11376" s="503">
        <v>0</v>
      </c>
      <c r="F11376" s="499"/>
      <c r="G11376" s="347">
        <v>0</v>
      </c>
    </row>
    <row r="11377" spans="1:7" hidden="1" x14ac:dyDescent="0.25">
      <c r="A11377" s="342" t="s">
        <v>324</v>
      </c>
      <c r="B11377" s="342" t="s">
        <v>447</v>
      </c>
      <c r="C11377" s="343" t="s">
        <v>164</v>
      </c>
      <c r="D11377" s="344">
        <v>25000</v>
      </c>
      <c r="E11377" s="502">
        <v>0</v>
      </c>
      <c r="F11377" s="499"/>
      <c r="G11377" s="344">
        <v>0</v>
      </c>
    </row>
    <row r="11378" spans="1:7" hidden="1" x14ac:dyDescent="0.25">
      <c r="A11378" s="342" t="s">
        <v>324</v>
      </c>
      <c r="B11378" s="342" t="s">
        <v>448</v>
      </c>
      <c r="C11378" s="343" t="s">
        <v>190</v>
      </c>
      <c r="D11378" s="344">
        <v>25000</v>
      </c>
      <c r="E11378" s="502">
        <v>0</v>
      </c>
      <c r="F11378" s="499"/>
      <c r="G11378" s="344">
        <v>0</v>
      </c>
    </row>
    <row r="11379" spans="1:7" hidden="1" x14ac:dyDescent="0.25">
      <c r="A11379" s="345" t="s">
        <v>5213</v>
      </c>
      <c r="B11379" s="345" t="s">
        <v>305</v>
      </c>
      <c r="C11379" s="346" t="s">
        <v>166</v>
      </c>
      <c r="D11379" s="347">
        <v>25000</v>
      </c>
      <c r="E11379" s="503">
        <v>0</v>
      </c>
      <c r="F11379" s="499"/>
      <c r="G11379" s="347">
        <v>0</v>
      </c>
    </row>
    <row r="11380" spans="1:7" hidden="1" x14ac:dyDescent="0.25">
      <c r="A11380" s="339" t="s">
        <v>324</v>
      </c>
      <c r="B11380" s="339" t="s">
        <v>1163</v>
      </c>
      <c r="C11380" s="340" t="s">
        <v>26</v>
      </c>
      <c r="D11380" s="341">
        <v>0</v>
      </c>
      <c r="E11380" s="506">
        <v>5746</v>
      </c>
      <c r="F11380" s="499"/>
      <c r="G11380" s="341">
        <v>0</v>
      </c>
    </row>
    <row r="11381" spans="1:7" hidden="1" x14ac:dyDescent="0.25">
      <c r="A11381" s="342" t="s">
        <v>324</v>
      </c>
      <c r="B11381" s="342" t="s">
        <v>1164</v>
      </c>
      <c r="C11381" s="343" t="s">
        <v>1165</v>
      </c>
      <c r="D11381" s="344">
        <v>0</v>
      </c>
      <c r="E11381" s="502">
        <v>5746</v>
      </c>
      <c r="F11381" s="499"/>
      <c r="G11381" s="344">
        <v>0</v>
      </c>
    </row>
    <row r="11382" spans="1:7" hidden="1" x14ac:dyDescent="0.25">
      <c r="A11382" s="342" t="s">
        <v>324</v>
      </c>
      <c r="B11382" s="342" t="s">
        <v>2988</v>
      </c>
      <c r="C11382" s="343" t="s">
        <v>178</v>
      </c>
      <c r="D11382" s="344">
        <v>0</v>
      </c>
      <c r="E11382" s="502">
        <v>5746</v>
      </c>
      <c r="F11382" s="499"/>
      <c r="G11382" s="344">
        <v>0</v>
      </c>
    </row>
    <row r="11383" spans="1:7" hidden="1" x14ac:dyDescent="0.25">
      <c r="A11383" s="345" t="s">
        <v>5214</v>
      </c>
      <c r="B11383" s="345" t="s">
        <v>309</v>
      </c>
      <c r="C11383" s="346" t="s">
        <v>2990</v>
      </c>
      <c r="D11383" s="347">
        <v>0</v>
      </c>
      <c r="E11383" s="503">
        <v>5746</v>
      </c>
      <c r="F11383" s="499"/>
      <c r="G11383" s="347">
        <v>0</v>
      </c>
    </row>
    <row r="11384" spans="1:7" hidden="1" x14ac:dyDescent="0.25">
      <c r="A11384" s="336" t="s">
        <v>352</v>
      </c>
      <c r="B11384" s="336" t="s">
        <v>1371</v>
      </c>
      <c r="C11384" s="337" t="s">
        <v>1372</v>
      </c>
      <c r="D11384" s="338">
        <v>7545290</v>
      </c>
      <c r="E11384" s="498">
        <v>7638425.1500000004</v>
      </c>
      <c r="F11384" s="499"/>
      <c r="G11384" s="338">
        <v>101.23434818277363</v>
      </c>
    </row>
    <row r="11385" spans="1:7" hidden="1" x14ac:dyDescent="0.25">
      <c r="A11385" s="339" t="s">
        <v>324</v>
      </c>
      <c r="B11385" s="339" t="s">
        <v>354</v>
      </c>
      <c r="C11385" s="340" t="s">
        <v>24</v>
      </c>
      <c r="D11385" s="341">
        <v>7545290</v>
      </c>
      <c r="E11385" s="506">
        <v>7638425.1500000004</v>
      </c>
      <c r="F11385" s="499"/>
      <c r="G11385" s="341">
        <v>101.23434818277363</v>
      </c>
    </row>
    <row r="11386" spans="1:7" hidden="1" x14ac:dyDescent="0.25">
      <c r="A11386" s="342" t="s">
        <v>324</v>
      </c>
      <c r="B11386" s="342" t="s">
        <v>355</v>
      </c>
      <c r="C11386" s="343" t="s">
        <v>25</v>
      </c>
      <c r="D11386" s="344">
        <v>7533640</v>
      </c>
      <c r="E11386" s="502">
        <v>7616627.6500000004</v>
      </c>
      <c r="F11386" s="499"/>
      <c r="G11386" s="344">
        <v>101.10156113113979</v>
      </c>
    </row>
    <row r="11387" spans="1:7" hidden="1" x14ac:dyDescent="0.25">
      <c r="A11387" s="342" t="s">
        <v>324</v>
      </c>
      <c r="B11387" s="342" t="s">
        <v>356</v>
      </c>
      <c r="C11387" s="343" t="s">
        <v>133</v>
      </c>
      <c r="D11387" s="344">
        <v>6242240</v>
      </c>
      <c r="E11387" s="502">
        <v>6325740.75</v>
      </c>
      <c r="F11387" s="499"/>
      <c r="G11387" s="344">
        <v>101.33767285461629</v>
      </c>
    </row>
    <row r="11388" spans="1:7" hidden="1" x14ac:dyDescent="0.25">
      <c r="A11388" s="345" t="s">
        <v>5215</v>
      </c>
      <c r="B11388" s="345" t="s">
        <v>297</v>
      </c>
      <c r="C11388" s="346" t="s">
        <v>134</v>
      </c>
      <c r="D11388" s="347">
        <v>5881640</v>
      </c>
      <c r="E11388" s="503">
        <v>5924804.6699999999</v>
      </c>
      <c r="F11388" s="499"/>
      <c r="G11388" s="347">
        <v>100.73388833726648</v>
      </c>
    </row>
    <row r="11389" spans="1:7" hidden="1" x14ac:dyDescent="0.25">
      <c r="A11389" s="345" t="s">
        <v>5216</v>
      </c>
      <c r="B11389" s="345" t="s">
        <v>359</v>
      </c>
      <c r="C11389" s="346" t="s">
        <v>3166</v>
      </c>
      <c r="D11389" s="347">
        <v>147300</v>
      </c>
      <c r="E11389" s="503">
        <v>169360.39</v>
      </c>
      <c r="F11389" s="499"/>
      <c r="G11389" s="347">
        <v>114.97650373387644</v>
      </c>
    </row>
    <row r="11390" spans="1:7" hidden="1" x14ac:dyDescent="0.25">
      <c r="A11390" s="345" t="s">
        <v>5217</v>
      </c>
      <c r="B11390" s="345" t="s">
        <v>3544</v>
      </c>
      <c r="C11390" s="346" t="s">
        <v>3166</v>
      </c>
      <c r="D11390" s="347">
        <v>213300</v>
      </c>
      <c r="E11390" s="503">
        <v>231575.69</v>
      </c>
      <c r="F11390" s="499"/>
      <c r="G11390" s="347">
        <v>108.56806844819504</v>
      </c>
    </row>
    <row r="11391" spans="1:7" hidden="1" x14ac:dyDescent="0.25">
      <c r="A11391" s="342" t="s">
        <v>324</v>
      </c>
      <c r="B11391" s="342" t="s">
        <v>361</v>
      </c>
      <c r="C11391" s="343" t="s">
        <v>135</v>
      </c>
      <c r="D11391" s="344">
        <v>256500</v>
      </c>
      <c r="E11391" s="502">
        <v>247139.73</v>
      </c>
      <c r="F11391" s="499"/>
      <c r="G11391" s="344">
        <v>96.35077192982456</v>
      </c>
    </row>
    <row r="11392" spans="1:7" hidden="1" x14ac:dyDescent="0.25">
      <c r="A11392" s="345" t="s">
        <v>5218</v>
      </c>
      <c r="B11392" s="345" t="s">
        <v>298</v>
      </c>
      <c r="C11392" s="346" t="s">
        <v>135</v>
      </c>
      <c r="D11392" s="347">
        <v>256500</v>
      </c>
      <c r="E11392" s="503">
        <v>247139.73</v>
      </c>
      <c r="F11392" s="499"/>
      <c r="G11392" s="347">
        <v>96.35077192982456</v>
      </c>
    </row>
    <row r="11393" spans="1:7" hidden="1" x14ac:dyDescent="0.25">
      <c r="A11393" s="342" t="s">
        <v>324</v>
      </c>
      <c r="B11393" s="342" t="s">
        <v>363</v>
      </c>
      <c r="C11393" s="343" t="s">
        <v>136</v>
      </c>
      <c r="D11393" s="344">
        <v>1034900</v>
      </c>
      <c r="E11393" s="502">
        <v>1043747.17</v>
      </c>
      <c r="F11393" s="499"/>
      <c r="G11393" s="344">
        <v>100.85488163107547</v>
      </c>
    </row>
    <row r="11394" spans="1:7" hidden="1" x14ac:dyDescent="0.25">
      <c r="A11394" s="345" t="s">
        <v>5219</v>
      </c>
      <c r="B11394" s="345" t="s">
        <v>299</v>
      </c>
      <c r="C11394" s="346" t="s">
        <v>365</v>
      </c>
      <c r="D11394" s="347">
        <v>1034900</v>
      </c>
      <c r="E11394" s="503">
        <v>1043747.17</v>
      </c>
      <c r="F11394" s="499"/>
      <c r="G11394" s="347">
        <v>100.85488163107547</v>
      </c>
    </row>
    <row r="11395" spans="1:7" hidden="1" x14ac:dyDescent="0.25">
      <c r="A11395" s="342" t="s">
        <v>324</v>
      </c>
      <c r="B11395" s="342" t="s">
        <v>366</v>
      </c>
      <c r="C11395" s="343" t="s">
        <v>38</v>
      </c>
      <c r="D11395" s="344">
        <v>150</v>
      </c>
      <c r="E11395" s="502">
        <v>10297.5</v>
      </c>
      <c r="F11395" s="499"/>
      <c r="G11395" s="344">
        <v>6865</v>
      </c>
    </row>
    <row r="11396" spans="1:7" hidden="1" x14ac:dyDescent="0.25">
      <c r="A11396" s="342" t="s">
        <v>324</v>
      </c>
      <c r="B11396" s="342" t="s">
        <v>401</v>
      </c>
      <c r="C11396" s="343" t="s">
        <v>104</v>
      </c>
      <c r="D11396" s="344">
        <v>150</v>
      </c>
      <c r="E11396" s="502">
        <v>10297.5</v>
      </c>
      <c r="F11396" s="499"/>
      <c r="G11396" s="344">
        <v>6865</v>
      </c>
    </row>
    <row r="11397" spans="1:7" hidden="1" x14ac:dyDescent="0.25">
      <c r="A11397" s="345" t="s">
        <v>5220</v>
      </c>
      <c r="B11397" s="345" t="s">
        <v>314</v>
      </c>
      <c r="C11397" s="346" t="s">
        <v>445</v>
      </c>
      <c r="D11397" s="347">
        <v>150</v>
      </c>
      <c r="E11397" s="503">
        <v>10297.5</v>
      </c>
      <c r="F11397" s="499"/>
      <c r="G11397" s="347">
        <v>6865</v>
      </c>
    </row>
    <row r="11398" spans="1:7" hidden="1" x14ac:dyDescent="0.25">
      <c r="A11398" s="342" t="s">
        <v>324</v>
      </c>
      <c r="B11398" s="342" t="s">
        <v>1191</v>
      </c>
      <c r="C11398" s="343" t="s">
        <v>1192</v>
      </c>
      <c r="D11398" s="344">
        <v>11500</v>
      </c>
      <c r="E11398" s="502">
        <v>11500</v>
      </c>
      <c r="F11398" s="499"/>
      <c r="G11398" s="344">
        <v>100</v>
      </c>
    </row>
    <row r="11399" spans="1:7" hidden="1" x14ac:dyDescent="0.25">
      <c r="A11399" s="342" t="s">
        <v>324</v>
      </c>
      <c r="B11399" s="342" t="s">
        <v>4278</v>
      </c>
      <c r="C11399" s="343" t="s">
        <v>4279</v>
      </c>
      <c r="D11399" s="344">
        <v>11500</v>
      </c>
      <c r="E11399" s="502">
        <v>11500</v>
      </c>
      <c r="F11399" s="499"/>
      <c r="G11399" s="344">
        <v>100</v>
      </c>
    </row>
    <row r="11400" spans="1:7" hidden="1" x14ac:dyDescent="0.25">
      <c r="A11400" s="345" t="s">
        <v>5221</v>
      </c>
      <c r="B11400" s="345" t="s">
        <v>4281</v>
      </c>
      <c r="C11400" s="346" t="s">
        <v>104</v>
      </c>
      <c r="D11400" s="347">
        <v>11500</v>
      </c>
      <c r="E11400" s="503">
        <v>11500</v>
      </c>
      <c r="F11400" s="499"/>
      <c r="G11400" s="347">
        <v>100</v>
      </c>
    </row>
    <row r="11401" spans="1:7" hidden="1" x14ac:dyDescent="0.25">
      <c r="A11401" s="336" t="s">
        <v>352</v>
      </c>
      <c r="B11401" s="336" t="s">
        <v>1396</v>
      </c>
      <c r="C11401" s="337" t="s">
        <v>1397</v>
      </c>
      <c r="D11401" s="338">
        <v>4382500</v>
      </c>
      <c r="E11401" s="498">
        <v>4642263.87</v>
      </c>
      <c r="F11401" s="499"/>
      <c r="G11401" s="338">
        <v>105.92729880205363</v>
      </c>
    </row>
    <row r="11402" spans="1:7" hidden="1" x14ac:dyDescent="0.25">
      <c r="A11402" s="339" t="s">
        <v>324</v>
      </c>
      <c r="B11402" s="339" t="s">
        <v>354</v>
      </c>
      <c r="C11402" s="340" t="s">
        <v>24</v>
      </c>
      <c r="D11402" s="341">
        <v>4382500</v>
      </c>
      <c r="E11402" s="506">
        <v>4642263.87</v>
      </c>
      <c r="F11402" s="499"/>
      <c r="G11402" s="341">
        <v>105.92729880205363</v>
      </c>
    </row>
    <row r="11403" spans="1:7" hidden="1" x14ac:dyDescent="0.25">
      <c r="A11403" s="342" t="s">
        <v>324</v>
      </c>
      <c r="B11403" s="342" t="s">
        <v>355</v>
      </c>
      <c r="C11403" s="343" t="s">
        <v>25</v>
      </c>
      <c r="D11403" s="344">
        <v>4382500</v>
      </c>
      <c r="E11403" s="502">
        <v>4642263.87</v>
      </c>
      <c r="F11403" s="499"/>
      <c r="G11403" s="344">
        <v>105.92729880205363</v>
      </c>
    </row>
    <row r="11404" spans="1:7" hidden="1" x14ac:dyDescent="0.25">
      <c r="A11404" s="342" t="s">
        <v>324</v>
      </c>
      <c r="B11404" s="342" t="s">
        <v>356</v>
      </c>
      <c r="C11404" s="343" t="s">
        <v>133</v>
      </c>
      <c r="D11404" s="344">
        <v>3632500</v>
      </c>
      <c r="E11404" s="502">
        <v>3844056</v>
      </c>
      <c r="F11404" s="499"/>
      <c r="G11404" s="344">
        <v>105.82397797660013</v>
      </c>
    </row>
    <row r="11405" spans="1:7" hidden="1" x14ac:dyDescent="0.25">
      <c r="A11405" s="345" t="s">
        <v>5222</v>
      </c>
      <c r="B11405" s="345" t="s">
        <v>297</v>
      </c>
      <c r="C11405" s="346" t="s">
        <v>134</v>
      </c>
      <c r="D11405" s="347">
        <v>3560000</v>
      </c>
      <c r="E11405" s="503">
        <v>3768800.05</v>
      </c>
      <c r="F11405" s="499"/>
      <c r="G11405" s="347">
        <v>105.86516994382022</v>
      </c>
    </row>
    <row r="11406" spans="1:7" hidden="1" x14ac:dyDescent="0.25">
      <c r="A11406" s="345" t="s">
        <v>5223</v>
      </c>
      <c r="B11406" s="345" t="s">
        <v>359</v>
      </c>
      <c r="C11406" s="346" t="s">
        <v>182</v>
      </c>
      <c r="D11406" s="347">
        <v>72500</v>
      </c>
      <c r="E11406" s="503">
        <v>75255.95</v>
      </c>
      <c r="F11406" s="499"/>
      <c r="G11406" s="347">
        <v>103.80131034482758</v>
      </c>
    </row>
    <row r="11407" spans="1:7" hidden="1" x14ac:dyDescent="0.25">
      <c r="A11407" s="342" t="s">
        <v>324</v>
      </c>
      <c r="B11407" s="342" t="s">
        <v>361</v>
      </c>
      <c r="C11407" s="343" t="s">
        <v>135</v>
      </c>
      <c r="D11407" s="344">
        <v>160000</v>
      </c>
      <c r="E11407" s="502">
        <v>162233.82</v>
      </c>
      <c r="F11407" s="499"/>
      <c r="G11407" s="344">
        <v>101.39613749999999</v>
      </c>
    </row>
    <row r="11408" spans="1:7" hidden="1" x14ac:dyDescent="0.25">
      <c r="A11408" s="345" t="s">
        <v>5224</v>
      </c>
      <c r="B11408" s="345" t="s">
        <v>298</v>
      </c>
      <c r="C11408" s="346" t="s">
        <v>373</v>
      </c>
      <c r="D11408" s="347">
        <v>160000</v>
      </c>
      <c r="E11408" s="503">
        <v>162233.82</v>
      </c>
      <c r="F11408" s="499"/>
      <c r="G11408" s="347">
        <v>101.39613749999999</v>
      </c>
    </row>
    <row r="11409" spans="1:7" hidden="1" x14ac:dyDescent="0.25">
      <c r="A11409" s="342" t="s">
        <v>324</v>
      </c>
      <c r="B11409" s="342" t="s">
        <v>363</v>
      </c>
      <c r="C11409" s="343" t="s">
        <v>136</v>
      </c>
      <c r="D11409" s="344">
        <v>590000</v>
      </c>
      <c r="E11409" s="502">
        <v>635974.05000000005</v>
      </c>
      <c r="F11409" s="499"/>
      <c r="G11409" s="344">
        <v>107.79221186440678</v>
      </c>
    </row>
    <row r="11410" spans="1:7" hidden="1" x14ac:dyDescent="0.25">
      <c r="A11410" s="345" t="s">
        <v>5225</v>
      </c>
      <c r="B11410" s="345" t="s">
        <v>299</v>
      </c>
      <c r="C11410" s="346" t="s">
        <v>365</v>
      </c>
      <c r="D11410" s="347">
        <v>590000</v>
      </c>
      <c r="E11410" s="503">
        <v>635974.05000000005</v>
      </c>
      <c r="F11410" s="499"/>
      <c r="G11410" s="347">
        <v>107.79221186440678</v>
      </c>
    </row>
    <row r="11411" spans="1:7" hidden="1" x14ac:dyDescent="0.25">
      <c r="A11411" s="342" t="s">
        <v>324</v>
      </c>
      <c r="B11411" s="342" t="s">
        <v>366</v>
      </c>
      <c r="C11411" s="343" t="s">
        <v>38</v>
      </c>
      <c r="D11411" s="344">
        <v>0</v>
      </c>
      <c r="E11411" s="502">
        <v>0</v>
      </c>
      <c r="F11411" s="499"/>
      <c r="G11411" s="344">
        <v>0</v>
      </c>
    </row>
    <row r="11412" spans="1:7" hidden="1" x14ac:dyDescent="0.25">
      <c r="A11412" s="342" t="s">
        <v>324</v>
      </c>
      <c r="B11412" s="342" t="s">
        <v>401</v>
      </c>
      <c r="C11412" s="343" t="s">
        <v>104</v>
      </c>
      <c r="D11412" s="344">
        <v>0</v>
      </c>
      <c r="E11412" s="502">
        <v>0</v>
      </c>
      <c r="F11412" s="499"/>
      <c r="G11412" s="344">
        <v>0</v>
      </c>
    </row>
    <row r="11413" spans="1:7" hidden="1" x14ac:dyDescent="0.25">
      <c r="A11413" s="345" t="s">
        <v>5226</v>
      </c>
      <c r="B11413" s="345" t="s">
        <v>314</v>
      </c>
      <c r="C11413" s="346" t="s">
        <v>445</v>
      </c>
      <c r="D11413" s="347">
        <v>0</v>
      </c>
      <c r="E11413" s="503">
        <v>0</v>
      </c>
      <c r="F11413" s="499"/>
      <c r="G11413" s="347">
        <v>0</v>
      </c>
    </row>
    <row r="11414" spans="1:7" hidden="1" x14ac:dyDescent="0.25">
      <c r="A11414" s="336" t="s">
        <v>352</v>
      </c>
      <c r="B11414" s="336" t="s">
        <v>1419</v>
      </c>
      <c r="C11414" s="337" t="s">
        <v>1420</v>
      </c>
      <c r="D11414" s="338">
        <v>8156000.7000000002</v>
      </c>
      <c r="E11414" s="498">
        <v>8129639.75</v>
      </c>
      <c r="F11414" s="499"/>
      <c r="G11414" s="338">
        <v>99.676790733968431</v>
      </c>
    </row>
    <row r="11415" spans="1:7" hidden="1" x14ac:dyDescent="0.25">
      <c r="A11415" s="339" t="s">
        <v>324</v>
      </c>
      <c r="B11415" s="339" t="s">
        <v>354</v>
      </c>
      <c r="C11415" s="340" t="s">
        <v>24</v>
      </c>
      <c r="D11415" s="341">
        <v>8156000.7000000002</v>
      </c>
      <c r="E11415" s="506">
        <v>8129639.75</v>
      </c>
      <c r="F11415" s="499"/>
      <c r="G11415" s="341">
        <v>99.676790733968431</v>
      </c>
    </row>
    <row r="11416" spans="1:7" hidden="1" x14ac:dyDescent="0.25">
      <c r="A11416" s="342" t="s">
        <v>324</v>
      </c>
      <c r="B11416" s="342" t="s">
        <v>355</v>
      </c>
      <c r="C11416" s="343" t="s">
        <v>25</v>
      </c>
      <c r="D11416" s="344">
        <v>8131428</v>
      </c>
      <c r="E11416" s="502">
        <v>8104564.1500000004</v>
      </c>
      <c r="F11416" s="499"/>
      <c r="G11416" s="344">
        <v>99.669629368912823</v>
      </c>
    </row>
    <row r="11417" spans="1:7" hidden="1" x14ac:dyDescent="0.25">
      <c r="A11417" s="342" t="s">
        <v>324</v>
      </c>
      <c r="B11417" s="342" t="s">
        <v>356</v>
      </c>
      <c r="C11417" s="343" t="s">
        <v>133</v>
      </c>
      <c r="D11417" s="344">
        <v>6740428</v>
      </c>
      <c r="E11417" s="502">
        <v>6703331.4500000002</v>
      </c>
      <c r="F11417" s="499"/>
      <c r="G11417" s="344">
        <v>99.449641031697098</v>
      </c>
    </row>
    <row r="11418" spans="1:7" hidden="1" x14ac:dyDescent="0.25">
      <c r="A11418" s="345" t="s">
        <v>5227</v>
      </c>
      <c r="B11418" s="345" t="s">
        <v>297</v>
      </c>
      <c r="C11418" s="346" t="s">
        <v>134</v>
      </c>
      <c r="D11418" s="347">
        <v>6740428</v>
      </c>
      <c r="E11418" s="503">
        <v>6703331.4500000002</v>
      </c>
      <c r="F11418" s="499"/>
      <c r="G11418" s="347">
        <v>99.449641031697098</v>
      </c>
    </row>
    <row r="11419" spans="1:7" hidden="1" x14ac:dyDescent="0.25">
      <c r="A11419" s="342" t="s">
        <v>324</v>
      </c>
      <c r="B11419" s="342" t="s">
        <v>361</v>
      </c>
      <c r="C11419" s="343" t="s">
        <v>135</v>
      </c>
      <c r="D11419" s="344">
        <v>276000</v>
      </c>
      <c r="E11419" s="502">
        <v>290055.94</v>
      </c>
      <c r="F11419" s="499"/>
      <c r="G11419" s="344">
        <v>105.09273188405797</v>
      </c>
    </row>
    <row r="11420" spans="1:7" hidden="1" x14ac:dyDescent="0.25">
      <c r="A11420" s="345" t="s">
        <v>5228</v>
      </c>
      <c r="B11420" s="345" t="s">
        <v>298</v>
      </c>
      <c r="C11420" s="346" t="s">
        <v>135</v>
      </c>
      <c r="D11420" s="347">
        <v>276000</v>
      </c>
      <c r="E11420" s="503">
        <v>290055.94</v>
      </c>
      <c r="F11420" s="499"/>
      <c r="G11420" s="347">
        <v>105.09273188405797</v>
      </c>
    </row>
    <row r="11421" spans="1:7" hidden="1" x14ac:dyDescent="0.25">
      <c r="A11421" s="342" t="s">
        <v>324</v>
      </c>
      <c r="B11421" s="342" t="s">
        <v>363</v>
      </c>
      <c r="C11421" s="343" t="s">
        <v>136</v>
      </c>
      <c r="D11421" s="344">
        <v>1115000</v>
      </c>
      <c r="E11421" s="502">
        <v>1111176.76</v>
      </c>
      <c r="F11421" s="499"/>
      <c r="G11421" s="344">
        <v>99.657108520179378</v>
      </c>
    </row>
    <row r="11422" spans="1:7" hidden="1" x14ac:dyDescent="0.25">
      <c r="A11422" s="345" t="s">
        <v>5229</v>
      </c>
      <c r="B11422" s="345" t="s">
        <v>299</v>
      </c>
      <c r="C11422" s="346" t="s">
        <v>365</v>
      </c>
      <c r="D11422" s="347">
        <v>1115000</v>
      </c>
      <c r="E11422" s="503">
        <v>1111176.76</v>
      </c>
      <c r="F11422" s="499"/>
      <c r="G11422" s="347">
        <v>99.657108520179378</v>
      </c>
    </row>
    <row r="11423" spans="1:7" hidden="1" x14ac:dyDescent="0.25">
      <c r="A11423" s="342" t="s">
        <v>324</v>
      </c>
      <c r="B11423" s="342" t="s">
        <v>366</v>
      </c>
      <c r="C11423" s="343" t="s">
        <v>38</v>
      </c>
      <c r="D11423" s="344">
        <v>24572.7</v>
      </c>
      <c r="E11423" s="502">
        <v>25075.599999999999</v>
      </c>
      <c r="F11423" s="499"/>
      <c r="G11423" s="344">
        <v>102.0465801478877</v>
      </c>
    </row>
    <row r="11424" spans="1:7" hidden="1" x14ac:dyDescent="0.25">
      <c r="A11424" s="342" t="s">
        <v>324</v>
      </c>
      <c r="B11424" s="342" t="s">
        <v>367</v>
      </c>
      <c r="C11424" s="343" t="s">
        <v>138</v>
      </c>
      <c r="D11424" s="344">
        <v>10000</v>
      </c>
      <c r="E11424" s="502">
        <v>6000.4</v>
      </c>
      <c r="F11424" s="499"/>
      <c r="G11424" s="344">
        <v>60.003999999999998</v>
      </c>
    </row>
    <row r="11425" spans="1:7" hidden="1" x14ac:dyDescent="0.25">
      <c r="A11425" s="345" t="s">
        <v>5230</v>
      </c>
      <c r="B11425" s="345" t="s">
        <v>300</v>
      </c>
      <c r="C11425" s="346" t="s">
        <v>87</v>
      </c>
      <c r="D11425" s="347">
        <v>10000</v>
      </c>
      <c r="E11425" s="503">
        <v>6000.4</v>
      </c>
      <c r="F11425" s="499"/>
      <c r="G11425" s="347">
        <v>60.003999999999998</v>
      </c>
    </row>
    <row r="11426" spans="1:7" hidden="1" x14ac:dyDescent="0.25">
      <c r="A11426" s="342" t="s">
        <v>324</v>
      </c>
      <c r="B11426" s="342" t="s">
        <v>429</v>
      </c>
      <c r="C11426" s="343" t="s">
        <v>110</v>
      </c>
      <c r="D11426" s="344">
        <v>4572.7</v>
      </c>
      <c r="E11426" s="502">
        <v>4572.7</v>
      </c>
      <c r="F11426" s="499"/>
      <c r="G11426" s="344">
        <v>100</v>
      </c>
    </row>
    <row r="11427" spans="1:7" hidden="1" x14ac:dyDescent="0.25">
      <c r="A11427" s="345" t="s">
        <v>5231</v>
      </c>
      <c r="B11427" s="345" t="s">
        <v>433</v>
      </c>
      <c r="C11427" s="346" t="s">
        <v>95</v>
      </c>
      <c r="D11427" s="347">
        <v>4572.7</v>
      </c>
      <c r="E11427" s="503">
        <v>4572.7</v>
      </c>
      <c r="F11427" s="499"/>
      <c r="G11427" s="347">
        <v>100</v>
      </c>
    </row>
    <row r="11428" spans="1:7" hidden="1" x14ac:dyDescent="0.25">
      <c r="A11428" s="342" t="s">
        <v>324</v>
      </c>
      <c r="B11428" s="342" t="s">
        <v>401</v>
      </c>
      <c r="C11428" s="343" t="s">
        <v>104</v>
      </c>
      <c r="D11428" s="344">
        <v>10000</v>
      </c>
      <c r="E11428" s="502">
        <v>14502.5</v>
      </c>
      <c r="F11428" s="499"/>
      <c r="G11428" s="344">
        <v>145.02500000000001</v>
      </c>
    </row>
    <row r="11429" spans="1:7" hidden="1" x14ac:dyDescent="0.25">
      <c r="A11429" s="345" t="s">
        <v>5232</v>
      </c>
      <c r="B11429" s="345" t="s">
        <v>314</v>
      </c>
      <c r="C11429" s="346" t="s">
        <v>445</v>
      </c>
      <c r="D11429" s="347">
        <v>10000</v>
      </c>
      <c r="E11429" s="503">
        <v>14502.5</v>
      </c>
      <c r="F11429" s="499"/>
      <c r="G11429" s="347">
        <v>145.02500000000001</v>
      </c>
    </row>
    <row r="11430" spans="1:7" hidden="1" x14ac:dyDescent="0.25">
      <c r="A11430" s="336" t="s">
        <v>352</v>
      </c>
      <c r="B11430" s="336" t="s">
        <v>1446</v>
      </c>
      <c r="C11430" s="337" t="s">
        <v>1447</v>
      </c>
      <c r="D11430" s="338">
        <v>8014666</v>
      </c>
      <c r="E11430" s="498">
        <v>6845055.1299999999</v>
      </c>
      <c r="F11430" s="499"/>
      <c r="G11430" s="338">
        <v>85.406617443571577</v>
      </c>
    </row>
    <row r="11431" spans="1:7" hidden="1" x14ac:dyDescent="0.25">
      <c r="A11431" s="339" t="s">
        <v>324</v>
      </c>
      <c r="B11431" s="339" t="s">
        <v>354</v>
      </c>
      <c r="C11431" s="340" t="s">
        <v>24</v>
      </c>
      <c r="D11431" s="341">
        <v>8014666</v>
      </c>
      <c r="E11431" s="506">
        <v>6845055.1299999999</v>
      </c>
      <c r="F11431" s="499"/>
      <c r="G11431" s="341">
        <v>85.406617443571577</v>
      </c>
    </row>
    <row r="11432" spans="1:7" hidden="1" x14ac:dyDescent="0.25">
      <c r="A11432" s="342" t="s">
        <v>324</v>
      </c>
      <c r="B11432" s="342" t="s">
        <v>355</v>
      </c>
      <c r="C11432" s="343" t="s">
        <v>25</v>
      </c>
      <c r="D11432" s="344">
        <v>7784666</v>
      </c>
      <c r="E11432" s="502">
        <v>6683202</v>
      </c>
      <c r="F11432" s="499"/>
      <c r="G11432" s="344">
        <v>85.850850890712593</v>
      </c>
    </row>
    <row r="11433" spans="1:7" hidden="1" x14ac:dyDescent="0.25">
      <c r="A11433" s="342" t="s">
        <v>324</v>
      </c>
      <c r="B11433" s="342" t="s">
        <v>356</v>
      </c>
      <c r="C11433" s="343" t="s">
        <v>133</v>
      </c>
      <c r="D11433" s="344">
        <v>6700000</v>
      </c>
      <c r="E11433" s="502">
        <v>5520610</v>
      </c>
      <c r="F11433" s="499"/>
      <c r="G11433" s="344">
        <v>82.397164179104479</v>
      </c>
    </row>
    <row r="11434" spans="1:7" hidden="1" x14ac:dyDescent="0.25">
      <c r="A11434" s="345" t="s">
        <v>5233</v>
      </c>
      <c r="B11434" s="345" t="s">
        <v>297</v>
      </c>
      <c r="C11434" s="346" t="s">
        <v>134</v>
      </c>
      <c r="D11434" s="347">
        <v>6700000</v>
      </c>
      <c r="E11434" s="503">
        <v>5520610</v>
      </c>
      <c r="F11434" s="499"/>
      <c r="G11434" s="347">
        <v>82.397164179104479</v>
      </c>
    </row>
    <row r="11435" spans="1:7" hidden="1" x14ac:dyDescent="0.25">
      <c r="A11435" s="342" t="s">
        <v>324</v>
      </c>
      <c r="B11435" s="342" t="s">
        <v>361</v>
      </c>
      <c r="C11435" s="343" t="s">
        <v>135</v>
      </c>
      <c r="D11435" s="344">
        <v>153335</v>
      </c>
      <c r="E11435" s="502">
        <v>242242</v>
      </c>
      <c r="F11435" s="499"/>
      <c r="G11435" s="344">
        <v>157.98219584569733</v>
      </c>
    </row>
    <row r="11436" spans="1:7" hidden="1" x14ac:dyDescent="0.25">
      <c r="A11436" s="345" t="s">
        <v>5234</v>
      </c>
      <c r="B11436" s="345" t="s">
        <v>298</v>
      </c>
      <c r="C11436" s="346" t="s">
        <v>135</v>
      </c>
      <c r="D11436" s="347">
        <v>153335</v>
      </c>
      <c r="E11436" s="503">
        <v>242242</v>
      </c>
      <c r="F11436" s="499"/>
      <c r="G11436" s="347">
        <v>157.98219584569733</v>
      </c>
    </row>
    <row r="11437" spans="1:7" hidden="1" x14ac:dyDescent="0.25">
      <c r="A11437" s="342" t="s">
        <v>324</v>
      </c>
      <c r="B11437" s="342" t="s">
        <v>363</v>
      </c>
      <c r="C11437" s="343" t="s">
        <v>136</v>
      </c>
      <c r="D11437" s="344">
        <v>931331</v>
      </c>
      <c r="E11437" s="502">
        <v>920350</v>
      </c>
      <c r="F11437" s="499"/>
      <c r="G11437" s="344">
        <v>98.820934769700571</v>
      </c>
    </row>
    <row r="11438" spans="1:7" hidden="1" x14ac:dyDescent="0.25">
      <c r="A11438" s="345" t="s">
        <v>5235</v>
      </c>
      <c r="B11438" s="345" t="s">
        <v>299</v>
      </c>
      <c r="C11438" s="346" t="s">
        <v>365</v>
      </c>
      <c r="D11438" s="347">
        <v>927331</v>
      </c>
      <c r="E11438" s="503">
        <v>913778</v>
      </c>
      <c r="F11438" s="499"/>
      <c r="G11438" s="347">
        <v>98.538493806418643</v>
      </c>
    </row>
    <row r="11439" spans="1:7" hidden="1" x14ac:dyDescent="0.25">
      <c r="A11439" s="345" t="s">
        <v>5236</v>
      </c>
      <c r="B11439" s="345" t="s">
        <v>313</v>
      </c>
      <c r="C11439" s="346" t="s">
        <v>2845</v>
      </c>
      <c r="D11439" s="347">
        <v>4000</v>
      </c>
      <c r="E11439" s="503">
        <v>6572</v>
      </c>
      <c r="F11439" s="499"/>
      <c r="G11439" s="347">
        <v>164.3</v>
      </c>
    </row>
    <row r="11440" spans="1:7" hidden="1" x14ac:dyDescent="0.25">
      <c r="A11440" s="342" t="s">
        <v>324</v>
      </c>
      <c r="B11440" s="342" t="s">
        <v>366</v>
      </c>
      <c r="C11440" s="343" t="s">
        <v>38</v>
      </c>
      <c r="D11440" s="344">
        <v>80000</v>
      </c>
      <c r="E11440" s="502">
        <v>99578.13</v>
      </c>
      <c r="F11440" s="499"/>
      <c r="G11440" s="344">
        <v>124.4726625</v>
      </c>
    </row>
    <row r="11441" spans="1:7" hidden="1" x14ac:dyDescent="0.25">
      <c r="A11441" s="342" t="s">
        <v>324</v>
      </c>
      <c r="B11441" s="342" t="s">
        <v>401</v>
      </c>
      <c r="C11441" s="343" t="s">
        <v>104</v>
      </c>
      <c r="D11441" s="344">
        <v>80000</v>
      </c>
      <c r="E11441" s="502">
        <v>99578.13</v>
      </c>
      <c r="F11441" s="499"/>
      <c r="G11441" s="344">
        <v>124.4726625</v>
      </c>
    </row>
    <row r="11442" spans="1:7" hidden="1" x14ac:dyDescent="0.25">
      <c r="A11442" s="345" t="s">
        <v>5237</v>
      </c>
      <c r="B11442" s="345" t="s">
        <v>315</v>
      </c>
      <c r="C11442" s="346" t="s">
        <v>189</v>
      </c>
      <c r="D11442" s="347">
        <v>80000</v>
      </c>
      <c r="E11442" s="503">
        <v>99578.13</v>
      </c>
      <c r="F11442" s="499"/>
      <c r="G11442" s="347">
        <v>124.4726625</v>
      </c>
    </row>
    <row r="11443" spans="1:7" hidden="1" x14ac:dyDescent="0.25">
      <c r="A11443" s="342" t="s">
        <v>324</v>
      </c>
      <c r="B11443" s="342" t="s">
        <v>447</v>
      </c>
      <c r="C11443" s="343" t="s">
        <v>164</v>
      </c>
      <c r="D11443" s="344">
        <v>150000</v>
      </c>
      <c r="E11443" s="502">
        <v>62275</v>
      </c>
      <c r="F11443" s="499"/>
      <c r="G11443" s="344">
        <v>41.516666666666666</v>
      </c>
    </row>
    <row r="11444" spans="1:7" hidden="1" x14ac:dyDescent="0.25">
      <c r="A11444" s="342" t="s">
        <v>324</v>
      </c>
      <c r="B11444" s="342" t="s">
        <v>448</v>
      </c>
      <c r="C11444" s="343" t="s">
        <v>190</v>
      </c>
      <c r="D11444" s="344">
        <v>150000</v>
      </c>
      <c r="E11444" s="502">
        <v>62275</v>
      </c>
      <c r="F11444" s="499"/>
      <c r="G11444" s="344">
        <v>41.516666666666666</v>
      </c>
    </row>
    <row r="11445" spans="1:7" hidden="1" x14ac:dyDescent="0.25">
      <c r="A11445" s="345" t="s">
        <v>5238</v>
      </c>
      <c r="B11445" s="345" t="s">
        <v>305</v>
      </c>
      <c r="C11445" s="346" t="s">
        <v>166</v>
      </c>
      <c r="D11445" s="347">
        <v>150000</v>
      </c>
      <c r="E11445" s="503">
        <v>62275</v>
      </c>
      <c r="F11445" s="499"/>
      <c r="G11445" s="347">
        <v>41.516666666666666</v>
      </c>
    </row>
    <row r="11446" spans="1:7" hidden="1" x14ac:dyDescent="0.25">
      <c r="A11446" s="336" t="s">
        <v>352</v>
      </c>
      <c r="B11446" s="336" t="s">
        <v>1466</v>
      </c>
      <c r="C11446" s="337" t="s">
        <v>1467</v>
      </c>
      <c r="D11446" s="338">
        <v>7348600</v>
      </c>
      <c r="E11446" s="498">
        <v>6823408</v>
      </c>
      <c r="F11446" s="499"/>
      <c r="G11446" s="338">
        <v>92.853169311161309</v>
      </c>
    </row>
    <row r="11447" spans="1:7" hidden="1" x14ac:dyDescent="0.25">
      <c r="A11447" s="339" t="s">
        <v>324</v>
      </c>
      <c r="B11447" s="339" t="s">
        <v>354</v>
      </c>
      <c r="C11447" s="340" t="s">
        <v>24</v>
      </c>
      <c r="D11447" s="341">
        <v>7348600</v>
      </c>
      <c r="E11447" s="506">
        <v>6823408</v>
      </c>
      <c r="F11447" s="499"/>
      <c r="G11447" s="341">
        <v>92.853169311161309</v>
      </c>
    </row>
    <row r="11448" spans="1:7" hidden="1" x14ac:dyDescent="0.25">
      <c r="A11448" s="342" t="s">
        <v>324</v>
      </c>
      <c r="B11448" s="342" t="s">
        <v>355</v>
      </c>
      <c r="C11448" s="343" t="s">
        <v>25</v>
      </c>
      <c r="D11448" s="344">
        <v>7113000</v>
      </c>
      <c r="E11448" s="502">
        <v>6713109</v>
      </c>
      <c r="F11448" s="499"/>
      <c r="G11448" s="344">
        <v>94.378026149304091</v>
      </c>
    </row>
    <row r="11449" spans="1:7" hidden="1" x14ac:dyDescent="0.25">
      <c r="A11449" s="342" t="s">
        <v>324</v>
      </c>
      <c r="B11449" s="342" t="s">
        <v>356</v>
      </c>
      <c r="C11449" s="343" t="s">
        <v>133</v>
      </c>
      <c r="D11449" s="344">
        <v>6085000</v>
      </c>
      <c r="E11449" s="502">
        <v>5588512</v>
      </c>
      <c r="F11449" s="499"/>
      <c r="G11449" s="344">
        <v>91.840788824979455</v>
      </c>
    </row>
    <row r="11450" spans="1:7" hidden="1" x14ac:dyDescent="0.25">
      <c r="A11450" s="345" t="s">
        <v>5239</v>
      </c>
      <c r="B11450" s="345" t="s">
        <v>297</v>
      </c>
      <c r="C11450" s="346" t="s">
        <v>134</v>
      </c>
      <c r="D11450" s="347">
        <v>6085000</v>
      </c>
      <c r="E11450" s="503">
        <v>5588512</v>
      </c>
      <c r="F11450" s="499"/>
      <c r="G11450" s="347">
        <v>91.840788824979455</v>
      </c>
    </row>
    <row r="11451" spans="1:7" hidden="1" x14ac:dyDescent="0.25">
      <c r="A11451" s="342" t="s">
        <v>324</v>
      </c>
      <c r="B11451" s="342" t="s">
        <v>361</v>
      </c>
      <c r="C11451" s="343" t="s">
        <v>135</v>
      </c>
      <c r="D11451" s="344">
        <v>100000</v>
      </c>
      <c r="E11451" s="502">
        <v>197164</v>
      </c>
      <c r="F11451" s="499"/>
      <c r="G11451" s="344">
        <v>197.16399999999999</v>
      </c>
    </row>
    <row r="11452" spans="1:7" hidden="1" x14ac:dyDescent="0.25">
      <c r="A11452" s="345" t="s">
        <v>5240</v>
      </c>
      <c r="B11452" s="345" t="s">
        <v>298</v>
      </c>
      <c r="C11452" s="346" t="s">
        <v>135</v>
      </c>
      <c r="D11452" s="347">
        <v>100000</v>
      </c>
      <c r="E11452" s="503">
        <v>197164</v>
      </c>
      <c r="F11452" s="499"/>
      <c r="G11452" s="347">
        <v>197.16399999999999</v>
      </c>
    </row>
    <row r="11453" spans="1:7" hidden="1" x14ac:dyDescent="0.25">
      <c r="A11453" s="342" t="s">
        <v>324</v>
      </c>
      <c r="B11453" s="342" t="s">
        <v>363</v>
      </c>
      <c r="C11453" s="343" t="s">
        <v>136</v>
      </c>
      <c r="D11453" s="344">
        <v>928000</v>
      </c>
      <c r="E11453" s="502">
        <v>927433</v>
      </c>
      <c r="F11453" s="499"/>
      <c r="G11453" s="344">
        <v>99.938900862068962</v>
      </c>
    </row>
    <row r="11454" spans="1:7" hidden="1" x14ac:dyDescent="0.25">
      <c r="A11454" s="345" t="s">
        <v>5241</v>
      </c>
      <c r="B11454" s="345" t="s">
        <v>299</v>
      </c>
      <c r="C11454" s="346" t="s">
        <v>365</v>
      </c>
      <c r="D11454" s="347">
        <v>918000</v>
      </c>
      <c r="E11454" s="503">
        <v>920279</v>
      </c>
      <c r="F11454" s="499"/>
      <c r="G11454" s="347">
        <v>100.24825708061002</v>
      </c>
    </row>
    <row r="11455" spans="1:7" hidden="1" x14ac:dyDescent="0.25">
      <c r="A11455" s="345" t="s">
        <v>5242</v>
      </c>
      <c r="B11455" s="345" t="s">
        <v>313</v>
      </c>
      <c r="C11455" s="346" t="s">
        <v>5243</v>
      </c>
      <c r="D11455" s="347">
        <v>10000</v>
      </c>
      <c r="E11455" s="503">
        <v>7154</v>
      </c>
      <c r="F11455" s="499"/>
      <c r="G11455" s="347">
        <v>71.540000000000006</v>
      </c>
    </row>
    <row r="11456" spans="1:7" hidden="1" x14ac:dyDescent="0.25">
      <c r="A11456" s="342" t="s">
        <v>324</v>
      </c>
      <c r="B11456" s="342" t="s">
        <v>366</v>
      </c>
      <c r="C11456" s="343" t="s">
        <v>38</v>
      </c>
      <c r="D11456" s="344">
        <v>152000</v>
      </c>
      <c r="E11456" s="502">
        <v>69687</v>
      </c>
      <c r="F11456" s="499"/>
      <c r="G11456" s="344">
        <v>45.846710526315789</v>
      </c>
    </row>
    <row r="11457" spans="1:7" hidden="1" x14ac:dyDescent="0.25">
      <c r="A11457" s="342" t="s">
        <v>324</v>
      </c>
      <c r="B11457" s="342" t="s">
        <v>401</v>
      </c>
      <c r="C11457" s="343" t="s">
        <v>104</v>
      </c>
      <c r="D11457" s="344">
        <v>152000</v>
      </c>
      <c r="E11457" s="502">
        <v>69687</v>
      </c>
      <c r="F11457" s="499"/>
      <c r="G11457" s="344">
        <v>45.846710526315789</v>
      </c>
    </row>
    <row r="11458" spans="1:7" hidden="1" x14ac:dyDescent="0.25">
      <c r="A11458" s="345" t="s">
        <v>5244</v>
      </c>
      <c r="B11458" s="345" t="s">
        <v>315</v>
      </c>
      <c r="C11458" s="346" t="s">
        <v>189</v>
      </c>
      <c r="D11458" s="347">
        <v>152000</v>
      </c>
      <c r="E11458" s="503">
        <v>69687</v>
      </c>
      <c r="F11458" s="499"/>
      <c r="G11458" s="347">
        <v>45.846710526315789</v>
      </c>
    </row>
    <row r="11459" spans="1:7" hidden="1" x14ac:dyDescent="0.25">
      <c r="A11459" s="342" t="s">
        <v>324</v>
      </c>
      <c r="B11459" s="342" t="s">
        <v>447</v>
      </c>
      <c r="C11459" s="343" t="s">
        <v>164</v>
      </c>
      <c r="D11459" s="344">
        <v>83600</v>
      </c>
      <c r="E11459" s="502">
        <v>40612</v>
      </c>
      <c r="F11459" s="499"/>
      <c r="G11459" s="344">
        <v>48.578947368421055</v>
      </c>
    </row>
    <row r="11460" spans="1:7" hidden="1" x14ac:dyDescent="0.25">
      <c r="A11460" s="342" t="s">
        <v>324</v>
      </c>
      <c r="B11460" s="342" t="s">
        <v>448</v>
      </c>
      <c r="C11460" s="343" t="s">
        <v>190</v>
      </c>
      <c r="D11460" s="344">
        <v>83600</v>
      </c>
      <c r="E11460" s="502">
        <v>40612</v>
      </c>
      <c r="F11460" s="499"/>
      <c r="G11460" s="344">
        <v>48.578947368421055</v>
      </c>
    </row>
    <row r="11461" spans="1:7" hidden="1" x14ac:dyDescent="0.25">
      <c r="A11461" s="345" t="s">
        <v>5245</v>
      </c>
      <c r="B11461" s="345" t="s">
        <v>305</v>
      </c>
      <c r="C11461" s="346" t="s">
        <v>166</v>
      </c>
      <c r="D11461" s="347">
        <v>83600</v>
      </c>
      <c r="E11461" s="503">
        <v>40612</v>
      </c>
      <c r="F11461" s="499"/>
      <c r="G11461" s="347">
        <v>48.578947368421055</v>
      </c>
    </row>
    <row r="11462" spans="1:7" hidden="1" x14ac:dyDescent="0.25">
      <c r="A11462" s="336" t="s">
        <v>352</v>
      </c>
      <c r="B11462" s="336" t="s">
        <v>1487</v>
      </c>
      <c r="C11462" s="337" t="s">
        <v>1488</v>
      </c>
      <c r="D11462" s="338">
        <v>12763125</v>
      </c>
      <c r="E11462" s="498">
        <v>11687244.02</v>
      </c>
      <c r="F11462" s="499"/>
      <c r="G11462" s="338">
        <v>91.570395338132315</v>
      </c>
    </row>
    <row r="11463" spans="1:7" hidden="1" x14ac:dyDescent="0.25">
      <c r="A11463" s="339" t="s">
        <v>324</v>
      </c>
      <c r="B11463" s="339" t="s">
        <v>354</v>
      </c>
      <c r="C11463" s="340" t="s">
        <v>24</v>
      </c>
      <c r="D11463" s="341">
        <v>12693125</v>
      </c>
      <c r="E11463" s="506">
        <v>11687244.02</v>
      </c>
      <c r="F11463" s="499"/>
      <c r="G11463" s="341">
        <v>92.075387424294647</v>
      </c>
    </row>
    <row r="11464" spans="1:7" hidden="1" x14ac:dyDescent="0.25">
      <c r="A11464" s="342" t="s">
        <v>324</v>
      </c>
      <c r="B11464" s="342" t="s">
        <v>355</v>
      </c>
      <c r="C11464" s="343" t="s">
        <v>25</v>
      </c>
      <c r="D11464" s="344">
        <v>12473125</v>
      </c>
      <c r="E11464" s="502">
        <v>11574931.439999999</v>
      </c>
      <c r="F11464" s="499"/>
      <c r="G11464" s="344">
        <v>92.798969304003606</v>
      </c>
    </row>
    <row r="11465" spans="1:7" hidden="1" x14ac:dyDescent="0.25">
      <c r="A11465" s="342" t="s">
        <v>324</v>
      </c>
      <c r="B11465" s="342" t="s">
        <v>356</v>
      </c>
      <c r="C11465" s="343" t="s">
        <v>133</v>
      </c>
      <c r="D11465" s="344">
        <v>10420000</v>
      </c>
      <c r="E11465" s="502">
        <v>9620120.5399999991</v>
      </c>
      <c r="F11465" s="499"/>
      <c r="G11465" s="344">
        <v>92.323613627639162</v>
      </c>
    </row>
    <row r="11466" spans="1:7" hidden="1" x14ac:dyDescent="0.25">
      <c r="A11466" s="345" t="s">
        <v>5246</v>
      </c>
      <c r="B11466" s="345" t="s">
        <v>297</v>
      </c>
      <c r="C11466" s="346" t="s">
        <v>134</v>
      </c>
      <c r="D11466" s="347">
        <v>10420000</v>
      </c>
      <c r="E11466" s="503">
        <v>9620120.5399999991</v>
      </c>
      <c r="F11466" s="499"/>
      <c r="G11466" s="347">
        <v>92.323613627639162</v>
      </c>
    </row>
    <row r="11467" spans="1:7" hidden="1" x14ac:dyDescent="0.25">
      <c r="A11467" s="342" t="s">
        <v>324</v>
      </c>
      <c r="B11467" s="342" t="s">
        <v>361</v>
      </c>
      <c r="C11467" s="343" t="s">
        <v>135</v>
      </c>
      <c r="D11467" s="344">
        <v>350000</v>
      </c>
      <c r="E11467" s="502">
        <v>352683.52000000002</v>
      </c>
      <c r="F11467" s="499"/>
      <c r="G11467" s="344">
        <v>100.76672000000001</v>
      </c>
    </row>
    <row r="11468" spans="1:7" hidden="1" x14ac:dyDescent="0.25">
      <c r="A11468" s="345" t="s">
        <v>5247</v>
      </c>
      <c r="B11468" s="345" t="s">
        <v>298</v>
      </c>
      <c r="C11468" s="346" t="s">
        <v>135</v>
      </c>
      <c r="D11468" s="347">
        <v>350000</v>
      </c>
      <c r="E11468" s="503">
        <v>352683.52000000002</v>
      </c>
      <c r="F11468" s="499"/>
      <c r="G11468" s="347">
        <v>100.76672000000001</v>
      </c>
    </row>
    <row r="11469" spans="1:7" hidden="1" x14ac:dyDescent="0.25">
      <c r="A11469" s="342" t="s">
        <v>324</v>
      </c>
      <c r="B11469" s="342" t="s">
        <v>363</v>
      </c>
      <c r="C11469" s="343" t="s">
        <v>136</v>
      </c>
      <c r="D11469" s="344">
        <v>1703125</v>
      </c>
      <c r="E11469" s="502">
        <v>1602127.38</v>
      </c>
      <c r="F11469" s="499"/>
      <c r="G11469" s="344">
        <v>94.069864513761473</v>
      </c>
    </row>
    <row r="11470" spans="1:7" hidden="1" x14ac:dyDescent="0.25">
      <c r="A11470" s="345" t="s">
        <v>5248</v>
      </c>
      <c r="B11470" s="345" t="s">
        <v>299</v>
      </c>
      <c r="C11470" s="346" t="s">
        <v>365</v>
      </c>
      <c r="D11470" s="347">
        <v>1680000</v>
      </c>
      <c r="E11470" s="503">
        <v>1580768.04</v>
      </c>
      <c r="F11470" s="499"/>
      <c r="G11470" s="347">
        <v>94.093335714285715</v>
      </c>
    </row>
    <row r="11471" spans="1:7" hidden="1" x14ac:dyDescent="0.25">
      <c r="A11471" s="345" t="s">
        <v>5249</v>
      </c>
      <c r="B11471" s="345" t="s">
        <v>313</v>
      </c>
      <c r="C11471" s="346" t="s">
        <v>2845</v>
      </c>
      <c r="D11471" s="347">
        <v>23125</v>
      </c>
      <c r="E11471" s="503">
        <v>21359.34</v>
      </c>
      <c r="F11471" s="499"/>
      <c r="G11471" s="347">
        <v>92.364713513513507</v>
      </c>
    </row>
    <row r="11472" spans="1:7" hidden="1" x14ac:dyDescent="0.25">
      <c r="A11472" s="342" t="s">
        <v>324</v>
      </c>
      <c r="B11472" s="342" t="s">
        <v>366</v>
      </c>
      <c r="C11472" s="343" t="s">
        <v>38</v>
      </c>
      <c r="D11472" s="344">
        <v>220000</v>
      </c>
      <c r="E11472" s="502">
        <v>112312.58</v>
      </c>
      <c r="F11472" s="499"/>
      <c r="G11472" s="344">
        <v>51.051172727272728</v>
      </c>
    </row>
    <row r="11473" spans="1:7" hidden="1" x14ac:dyDescent="0.25">
      <c r="A11473" s="342" t="s">
        <v>324</v>
      </c>
      <c r="B11473" s="342" t="s">
        <v>401</v>
      </c>
      <c r="C11473" s="343" t="s">
        <v>104</v>
      </c>
      <c r="D11473" s="344">
        <v>220000</v>
      </c>
      <c r="E11473" s="502">
        <v>112312.58</v>
      </c>
      <c r="F11473" s="499"/>
      <c r="G11473" s="344">
        <v>51.051172727272728</v>
      </c>
    </row>
    <row r="11474" spans="1:7" hidden="1" x14ac:dyDescent="0.25">
      <c r="A11474" s="345" t="s">
        <v>5250</v>
      </c>
      <c r="B11474" s="345" t="s">
        <v>315</v>
      </c>
      <c r="C11474" s="346" t="s">
        <v>189</v>
      </c>
      <c r="D11474" s="347">
        <v>220000</v>
      </c>
      <c r="E11474" s="503">
        <v>112312.58</v>
      </c>
      <c r="F11474" s="499"/>
      <c r="G11474" s="347">
        <v>51.051172727272728</v>
      </c>
    </row>
    <row r="11475" spans="1:7" hidden="1" x14ac:dyDescent="0.25">
      <c r="A11475" s="339" t="s">
        <v>324</v>
      </c>
      <c r="B11475" s="339" t="s">
        <v>1163</v>
      </c>
      <c r="C11475" s="340" t="s">
        <v>26</v>
      </c>
      <c r="D11475" s="341">
        <v>70000</v>
      </c>
      <c r="E11475" s="506">
        <v>0</v>
      </c>
      <c r="F11475" s="499"/>
      <c r="G11475" s="341">
        <v>0</v>
      </c>
    </row>
    <row r="11476" spans="1:7" hidden="1" x14ac:dyDescent="0.25">
      <c r="A11476" s="342" t="s">
        <v>324</v>
      </c>
      <c r="B11476" s="342" t="s">
        <v>1164</v>
      </c>
      <c r="C11476" s="343" t="s">
        <v>1165</v>
      </c>
      <c r="D11476" s="344">
        <v>70000</v>
      </c>
      <c r="E11476" s="502">
        <v>0</v>
      </c>
      <c r="F11476" s="499"/>
      <c r="G11476" s="344">
        <v>0</v>
      </c>
    </row>
    <row r="11477" spans="1:7" hidden="1" x14ac:dyDescent="0.25">
      <c r="A11477" s="342" t="s">
        <v>324</v>
      </c>
      <c r="B11477" s="342" t="s">
        <v>2576</v>
      </c>
      <c r="C11477" s="343" t="s">
        <v>171</v>
      </c>
      <c r="D11477" s="344">
        <v>70000</v>
      </c>
      <c r="E11477" s="502">
        <v>0</v>
      </c>
      <c r="F11477" s="499"/>
      <c r="G11477" s="344">
        <v>0</v>
      </c>
    </row>
    <row r="11478" spans="1:7" hidden="1" x14ac:dyDescent="0.25">
      <c r="A11478" s="345" t="s">
        <v>5251</v>
      </c>
      <c r="B11478" s="345" t="s">
        <v>307</v>
      </c>
      <c r="C11478" s="346" t="s">
        <v>175</v>
      </c>
      <c r="D11478" s="347">
        <v>70000</v>
      </c>
      <c r="E11478" s="503">
        <v>0</v>
      </c>
      <c r="F11478" s="499"/>
      <c r="G11478" s="347">
        <v>0</v>
      </c>
    </row>
    <row r="11479" spans="1:7" hidden="1" x14ac:dyDescent="0.25">
      <c r="A11479" s="336" t="s">
        <v>352</v>
      </c>
      <c r="B11479" s="336" t="s">
        <v>1509</v>
      </c>
      <c r="C11479" s="337" t="s">
        <v>1510</v>
      </c>
      <c r="D11479" s="338">
        <v>4444028</v>
      </c>
      <c r="E11479" s="498">
        <v>4766046.9800000004</v>
      </c>
      <c r="F11479" s="499"/>
      <c r="G11479" s="338">
        <v>107.24610601013315</v>
      </c>
    </row>
    <row r="11480" spans="1:7" hidden="1" x14ac:dyDescent="0.25">
      <c r="A11480" s="339" t="s">
        <v>324</v>
      </c>
      <c r="B11480" s="339" t="s">
        <v>354</v>
      </c>
      <c r="C11480" s="340" t="s">
        <v>24</v>
      </c>
      <c r="D11480" s="341">
        <v>4444028</v>
      </c>
      <c r="E11480" s="506">
        <v>4762027.01</v>
      </c>
      <c r="F11480" s="499"/>
      <c r="G11480" s="341">
        <v>107.1556482092372</v>
      </c>
    </row>
    <row r="11481" spans="1:7" hidden="1" x14ac:dyDescent="0.25">
      <c r="A11481" s="342" t="s">
        <v>324</v>
      </c>
      <c r="B11481" s="342" t="s">
        <v>355</v>
      </c>
      <c r="C11481" s="343" t="s">
        <v>25</v>
      </c>
      <c r="D11481" s="344">
        <v>4444028</v>
      </c>
      <c r="E11481" s="502">
        <v>4688731.58</v>
      </c>
      <c r="F11481" s="499"/>
      <c r="G11481" s="344">
        <v>105.50634649466654</v>
      </c>
    </row>
    <row r="11482" spans="1:7" hidden="1" x14ac:dyDescent="0.25">
      <c r="A11482" s="342" t="s">
        <v>324</v>
      </c>
      <c r="B11482" s="342" t="s">
        <v>356</v>
      </c>
      <c r="C11482" s="343" t="s">
        <v>133</v>
      </c>
      <c r="D11482" s="344">
        <v>3831717</v>
      </c>
      <c r="E11482" s="502">
        <v>3915191.59</v>
      </c>
      <c r="F11482" s="499"/>
      <c r="G11482" s="344">
        <v>102.17851657625029</v>
      </c>
    </row>
    <row r="11483" spans="1:7" hidden="1" x14ac:dyDescent="0.25">
      <c r="A11483" s="345" t="s">
        <v>5252</v>
      </c>
      <c r="B11483" s="345" t="s">
        <v>297</v>
      </c>
      <c r="C11483" s="346" t="s">
        <v>134</v>
      </c>
      <c r="D11483" s="347">
        <v>3831717</v>
      </c>
      <c r="E11483" s="503">
        <v>3915191.59</v>
      </c>
      <c r="F11483" s="499"/>
      <c r="G11483" s="347">
        <v>102.17851657625029</v>
      </c>
    </row>
    <row r="11484" spans="1:7" hidden="1" x14ac:dyDescent="0.25">
      <c r="A11484" s="342" t="s">
        <v>324</v>
      </c>
      <c r="B11484" s="342" t="s">
        <v>361</v>
      </c>
      <c r="C11484" s="343" t="s">
        <v>135</v>
      </c>
      <c r="D11484" s="344">
        <v>0</v>
      </c>
      <c r="E11484" s="502">
        <v>143169.43</v>
      </c>
      <c r="F11484" s="499"/>
      <c r="G11484" s="344">
        <v>0</v>
      </c>
    </row>
    <row r="11485" spans="1:7" hidden="1" x14ac:dyDescent="0.25">
      <c r="A11485" s="345" t="s">
        <v>5253</v>
      </c>
      <c r="B11485" s="345" t="s">
        <v>298</v>
      </c>
      <c r="C11485" s="346" t="s">
        <v>135</v>
      </c>
      <c r="D11485" s="347">
        <v>0</v>
      </c>
      <c r="E11485" s="503">
        <v>143169.43</v>
      </c>
      <c r="F11485" s="499"/>
      <c r="G11485" s="347">
        <v>0</v>
      </c>
    </row>
    <row r="11486" spans="1:7" hidden="1" x14ac:dyDescent="0.25">
      <c r="A11486" s="342" t="s">
        <v>324</v>
      </c>
      <c r="B11486" s="342" t="s">
        <v>363</v>
      </c>
      <c r="C11486" s="343" t="s">
        <v>136</v>
      </c>
      <c r="D11486" s="344">
        <v>612311</v>
      </c>
      <c r="E11486" s="502">
        <v>630370.56000000006</v>
      </c>
      <c r="F11486" s="499"/>
      <c r="G11486" s="344">
        <v>102.94940969539989</v>
      </c>
    </row>
    <row r="11487" spans="1:7" hidden="1" x14ac:dyDescent="0.25">
      <c r="A11487" s="345" t="s">
        <v>5254</v>
      </c>
      <c r="B11487" s="345" t="s">
        <v>3732</v>
      </c>
      <c r="C11487" s="346" t="s">
        <v>3733</v>
      </c>
      <c r="D11487" s="347">
        <v>0</v>
      </c>
      <c r="E11487" s="503">
        <v>0</v>
      </c>
      <c r="F11487" s="499"/>
      <c r="G11487" s="347">
        <v>0</v>
      </c>
    </row>
    <row r="11488" spans="1:7" hidden="1" x14ac:dyDescent="0.25">
      <c r="A11488" s="345" t="s">
        <v>5255</v>
      </c>
      <c r="B11488" s="345" t="s">
        <v>299</v>
      </c>
      <c r="C11488" s="346" t="s">
        <v>365</v>
      </c>
      <c r="D11488" s="347">
        <v>612311</v>
      </c>
      <c r="E11488" s="503">
        <v>630370.56000000006</v>
      </c>
      <c r="F11488" s="499"/>
      <c r="G11488" s="347">
        <v>102.94940969539989</v>
      </c>
    </row>
    <row r="11489" spans="1:7" hidden="1" x14ac:dyDescent="0.25">
      <c r="A11489" s="342" t="s">
        <v>324</v>
      </c>
      <c r="B11489" s="342" t="s">
        <v>366</v>
      </c>
      <c r="C11489" s="343" t="s">
        <v>38</v>
      </c>
      <c r="D11489" s="344">
        <v>0</v>
      </c>
      <c r="E11489" s="502">
        <v>45835.98</v>
      </c>
      <c r="F11489" s="499"/>
      <c r="G11489" s="344">
        <v>0</v>
      </c>
    </row>
    <row r="11490" spans="1:7" hidden="1" x14ac:dyDescent="0.25">
      <c r="A11490" s="342" t="s">
        <v>324</v>
      </c>
      <c r="B11490" s="342" t="s">
        <v>367</v>
      </c>
      <c r="C11490" s="343" t="s">
        <v>138</v>
      </c>
      <c r="D11490" s="344">
        <v>0</v>
      </c>
      <c r="E11490" s="502">
        <v>476</v>
      </c>
      <c r="F11490" s="499"/>
      <c r="G11490" s="344">
        <v>0</v>
      </c>
    </row>
    <row r="11491" spans="1:7" hidden="1" x14ac:dyDescent="0.25">
      <c r="A11491" s="345" t="s">
        <v>5256</v>
      </c>
      <c r="B11491" s="345" t="s">
        <v>300</v>
      </c>
      <c r="C11491" s="346" t="s">
        <v>87</v>
      </c>
      <c r="D11491" s="347">
        <v>0</v>
      </c>
      <c r="E11491" s="503">
        <v>476</v>
      </c>
      <c r="F11491" s="499"/>
      <c r="G11491" s="347">
        <v>0</v>
      </c>
    </row>
    <row r="11492" spans="1:7" hidden="1" x14ac:dyDescent="0.25">
      <c r="A11492" s="345" t="s">
        <v>5257</v>
      </c>
      <c r="B11492" s="345" t="s">
        <v>301</v>
      </c>
      <c r="C11492" s="346" t="s">
        <v>371</v>
      </c>
      <c r="D11492" s="347">
        <v>0</v>
      </c>
      <c r="E11492" s="503">
        <v>0</v>
      </c>
      <c r="F11492" s="499"/>
      <c r="G11492" s="347">
        <v>0</v>
      </c>
    </row>
    <row r="11493" spans="1:7" hidden="1" x14ac:dyDescent="0.25">
      <c r="A11493" s="342" t="s">
        <v>324</v>
      </c>
      <c r="B11493" s="342" t="s">
        <v>419</v>
      </c>
      <c r="C11493" s="343" t="s">
        <v>108</v>
      </c>
      <c r="D11493" s="344">
        <v>0</v>
      </c>
      <c r="E11493" s="502">
        <v>2585</v>
      </c>
      <c r="F11493" s="499"/>
      <c r="G11493" s="344">
        <v>0</v>
      </c>
    </row>
    <row r="11494" spans="1:7" hidden="1" x14ac:dyDescent="0.25">
      <c r="A11494" s="345" t="s">
        <v>5258</v>
      </c>
      <c r="B11494" s="345" t="s">
        <v>316</v>
      </c>
      <c r="C11494" s="346" t="s">
        <v>421</v>
      </c>
      <c r="D11494" s="347">
        <v>0</v>
      </c>
      <c r="E11494" s="503">
        <v>2585</v>
      </c>
      <c r="F11494" s="499"/>
      <c r="G11494" s="347">
        <v>0</v>
      </c>
    </row>
    <row r="11495" spans="1:7" hidden="1" x14ac:dyDescent="0.25">
      <c r="A11495" s="342" t="s">
        <v>324</v>
      </c>
      <c r="B11495" s="342" t="s">
        <v>429</v>
      </c>
      <c r="C11495" s="343" t="s">
        <v>110</v>
      </c>
      <c r="D11495" s="344">
        <v>0</v>
      </c>
      <c r="E11495" s="502">
        <v>3400</v>
      </c>
      <c r="F11495" s="499"/>
      <c r="G11495" s="344">
        <v>0</v>
      </c>
    </row>
    <row r="11496" spans="1:7" hidden="1" x14ac:dyDescent="0.25">
      <c r="A11496" s="345" t="s">
        <v>5259</v>
      </c>
      <c r="B11496" s="345" t="s">
        <v>312</v>
      </c>
      <c r="C11496" s="346" t="s">
        <v>134</v>
      </c>
      <c r="D11496" s="347">
        <v>0</v>
      </c>
      <c r="E11496" s="503">
        <v>3400</v>
      </c>
      <c r="F11496" s="499"/>
      <c r="G11496" s="347">
        <v>0</v>
      </c>
    </row>
    <row r="11497" spans="1:7" hidden="1" x14ac:dyDescent="0.25">
      <c r="A11497" s="345" t="s">
        <v>5260</v>
      </c>
      <c r="B11497" s="345" t="s">
        <v>436</v>
      </c>
      <c r="C11497" s="346" t="s">
        <v>98</v>
      </c>
      <c r="D11497" s="347">
        <v>0</v>
      </c>
      <c r="E11497" s="503">
        <v>0</v>
      </c>
      <c r="F11497" s="499"/>
      <c r="G11497" s="347">
        <v>0</v>
      </c>
    </row>
    <row r="11498" spans="1:7" hidden="1" x14ac:dyDescent="0.25">
      <c r="A11498" s="342" t="s">
        <v>324</v>
      </c>
      <c r="B11498" s="342" t="s">
        <v>401</v>
      </c>
      <c r="C11498" s="343" t="s">
        <v>104</v>
      </c>
      <c r="D11498" s="344">
        <v>0</v>
      </c>
      <c r="E11498" s="502">
        <v>39374.980000000003</v>
      </c>
      <c r="F11498" s="499"/>
      <c r="G11498" s="344">
        <v>0</v>
      </c>
    </row>
    <row r="11499" spans="1:7" hidden="1" x14ac:dyDescent="0.25">
      <c r="A11499" s="345" t="s">
        <v>5261</v>
      </c>
      <c r="B11499" s="345" t="s">
        <v>315</v>
      </c>
      <c r="C11499" s="346" t="s">
        <v>189</v>
      </c>
      <c r="D11499" s="347">
        <v>0</v>
      </c>
      <c r="E11499" s="503">
        <v>39374.980000000003</v>
      </c>
      <c r="F11499" s="499"/>
      <c r="G11499" s="347">
        <v>0</v>
      </c>
    </row>
    <row r="11500" spans="1:7" hidden="1" x14ac:dyDescent="0.25">
      <c r="A11500" s="345" t="s">
        <v>5262</v>
      </c>
      <c r="B11500" s="345" t="s">
        <v>296</v>
      </c>
      <c r="C11500" s="346" t="s">
        <v>104</v>
      </c>
      <c r="D11500" s="347">
        <v>0</v>
      </c>
      <c r="E11500" s="503">
        <v>0</v>
      </c>
      <c r="F11500" s="499"/>
      <c r="G11500" s="347">
        <v>0</v>
      </c>
    </row>
    <row r="11501" spans="1:7" hidden="1" x14ac:dyDescent="0.25">
      <c r="A11501" s="342" t="s">
        <v>324</v>
      </c>
      <c r="B11501" s="342" t="s">
        <v>447</v>
      </c>
      <c r="C11501" s="343" t="s">
        <v>164</v>
      </c>
      <c r="D11501" s="344">
        <v>0</v>
      </c>
      <c r="E11501" s="502">
        <v>27459.45</v>
      </c>
      <c r="F11501" s="499"/>
      <c r="G11501" s="344">
        <v>0</v>
      </c>
    </row>
    <row r="11502" spans="1:7" hidden="1" x14ac:dyDescent="0.25">
      <c r="A11502" s="342" t="s">
        <v>324</v>
      </c>
      <c r="B11502" s="342" t="s">
        <v>448</v>
      </c>
      <c r="C11502" s="343" t="s">
        <v>190</v>
      </c>
      <c r="D11502" s="344">
        <v>0</v>
      </c>
      <c r="E11502" s="502">
        <v>27459.45</v>
      </c>
      <c r="F11502" s="499"/>
      <c r="G11502" s="344">
        <v>0</v>
      </c>
    </row>
    <row r="11503" spans="1:7" hidden="1" x14ac:dyDescent="0.25">
      <c r="A11503" s="345" t="s">
        <v>5263</v>
      </c>
      <c r="B11503" s="345" t="s">
        <v>305</v>
      </c>
      <c r="C11503" s="346" t="s">
        <v>166</v>
      </c>
      <c r="D11503" s="347">
        <v>0</v>
      </c>
      <c r="E11503" s="503">
        <v>27459.45</v>
      </c>
      <c r="F11503" s="499"/>
      <c r="G11503" s="347">
        <v>0</v>
      </c>
    </row>
    <row r="11504" spans="1:7" hidden="1" x14ac:dyDescent="0.25">
      <c r="A11504" s="339" t="s">
        <v>324</v>
      </c>
      <c r="B11504" s="339" t="s">
        <v>1163</v>
      </c>
      <c r="C11504" s="340" t="s">
        <v>26</v>
      </c>
      <c r="D11504" s="341">
        <v>0</v>
      </c>
      <c r="E11504" s="506">
        <v>4019.97</v>
      </c>
      <c r="F11504" s="499"/>
      <c r="G11504" s="341">
        <v>0</v>
      </c>
    </row>
    <row r="11505" spans="1:7" hidden="1" x14ac:dyDescent="0.25">
      <c r="A11505" s="342" t="s">
        <v>324</v>
      </c>
      <c r="B11505" s="342" t="s">
        <v>1164</v>
      </c>
      <c r="C11505" s="343" t="s">
        <v>1165</v>
      </c>
      <c r="D11505" s="344">
        <v>0</v>
      </c>
      <c r="E11505" s="502">
        <v>4019.97</v>
      </c>
      <c r="F11505" s="499"/>
      <c r="G11505" s="344">
        <v>0</v>
      </c>
    </row>
    <row r="11506" spans="1:7" hidden="1" x14ac:dyDescent="0.25">
      <c r="A11506" s="342" t="s">
        <v>324</v>
      </c>
      <c r="B11506" s="342" t="s">
        <v>2576</v>
      </c>
      <c r="C11506" s="343" t="s">
        <v>171</v>
      </c>
      <c r="D11506" s="344">
        <v>0</v>
      </c>
      <c r="E11506" s="502">
        <v>0</v>
      </c>
      <c r="F11506" s="499"/>
      <c r="G11506" s="344">
        <v>0</v>
      </c>
    </row>
    <row r="11507" spans="1:7" hidden="1" x14ac:dyDescent="0.25">
      <c r="A11507" s="345" t="s">
        <v>5264</v>
      </c>
      <c r="B11507" s="345" t="s">
        <v>306</v>
      </c>
      <c r="C11507" s="346" t="s">
        <v>5265</v>
      </c>
      <c r="D11507" s="347">
        <v>0</v>
      </c>
      <c r="E11507" s="503">
        <v>0</v>
      </c>
      <c r="F11507" s="499"/>
      <c r="G11507" s="347">
        <v>0</v>
      </c>
    </row>
    <row r="11508" spans="1:7" hidden="1" x14ac:dyDescent="0.25">
      <c r="A11508" s="342" t="s">
        <v>324</v>
      </c>
      <c r="B11508" s="342" t="s">
        <v>2988</v>
      </c>
      <c r="C11508" s="343" t="s">
        <v>178</v>
      </c>
      <c r="D11508" s="344">
        <v>0</v>
      </c>
      <c r="E11508" s="502">
        <v>4019.97</v>
      </c>
      <c r="F11508" s="499"/>
      <c r="G11508" s="344">
        <v>0</v>
      </c>
    </row>
    <row r="11509" spans="1:7" hidden="1" x14ac:dyDescent="0.25">
      <c r="A11509" s="345" t="s">
        <v>5266</v>
      </c>
      <c r="B11509" s="345" t="s">
        <v>5267</v>
      </c>
      <c r="C11509" s="346" t="s">
        <v>166</v>
      </c>
      <c r="D11509" s="347">
        <v>0</v>
      </c>
      <c r="E11509" s="503">
        <v>4019.97</v>
      </c>
      <c r="F11509" s="499"/>
      <c r="G11509" s="347">
        <v>0</v>
      </c>
    </row>
    <row r="11510" spans="1:7" hidden="1" x14ac:dyDescent="0.25">
      <c r="A11510" s="336" t="s">
        <v>352</v>
      </c>
      <c r="B11510" s="336" t="s">
        <v>1526</v>
      </c>
      <c r="C11510" s="337" t="s">
        <v>1527</v>
      </c>
      <c r="D11510" s="338">
        <v>9125000</v>
      </c>
      <c r="E11510" s="498">
        <v>9430472.6400000006</v>
      </c>
      <c r="F11510" s="499"/>
      <c r="G11510" s="338">
        <v>103.34764536986302</v>
      </c>
    </row>
    <row r="11511" spans="1:7" hidden="1" x14ac:dyDescent="0.25">
      <c r="A11511" s="339" t="s">
        <v>324</v>
      </c>
      <c r="B11511" s="339" t="s">
        <v>354</v>
      </c>
      <c r="C11511" s="340" t="s">
        <v>24</v>
      </c>
      <c r="D11511" s="341">
        <v>9125000</v>
      </c>
      <c r="E11511" s="506">
        <v>9430472.6400000006</v>
      </c>
      <c r="F11511" s="499"/>
      <c r="G11511" s="341">
        <v>103.34764536986302</v>
      </c>
    </row>
    <row r="11512" spans="1:7" hidden="1" x14ac:dyDescent="0.25">
      <c r="A11512" s="342" t="s">
        <v>324</v>
      </c>
      <c r="B11512" s="342" t="s">
        <v>355</v>
      </c>
      <c r="C11512" s="343" t="s">
        <v>25</v>
      </c>
      <c r="D11512" s="344">
        <v>9057000</v>
      </c>
      <c r="E11512" s="502">
        <v>9374323.1099999994</v>
      </c>
      <c r="F11512" s="499"/>
      <c r="G11512" s="344">
        <v>103.50362272275588</v>
      </c>
    </row>
    <row r="11513" spans="1:7" hidden="1" x14ac:dyDescent="0.25">
      <c r="A11513" s="342" t="s">
        <v>324</v>
      </c>
      <c r="B11513" s="342" t="s">
        <v>356</v>
      </c>
      <c r="C11513" s="343" t="s">
        <v>133</v>
      </c>
      <c r="D11513" s="344">
        <v>7550000</v>
      </c>
      <c r="E11513" s="502">
        <v>7773683.0800000001</v>
      </c>
      <c r="F11513" s="499"/>
      <c r="G11513" s="344">
        <v>102.9626898013245</v>
      </c>
    </row>
    <row r="11514" spans="1:7" hidden="1" x14ac:dyDescent="0.25">
      <c r="A11514" s="345" t="s">
        <v>5268</v>
      </c>
      <c r="B11514" s="345" t="s">
        <v>297</v>
      </c>
      <c r="C11514" s="346" t="s">
        <v>134</v>
      </c>
      <c r="D11514" s="347">
        <v>7178000</v>
      </c>
      <c r="E11514" s="503">
        <v>7326579.8899999997</v>
      </c>
      <c r="F11514" s="499"/>
      <c r="G11514" s="347">
        <v>102.06993438283645</v>
      </c>
    </row>
    <row r="11515" spans="1:7" hidden="1" x14ac:dyDescent="0.25">
      <c r="A11515" s="345" t="s">
        <v>5269</v>
      </c>
      <c r="B11515" s="345" t="s">
        <v>359</v>
      </c>
      <c r="C11515" s="346" t="s">
        <v>182</v>
      </c>
      <c r="D11515" s="347">
        <v>284000</v>
      </c>
      <c r="E11515" s="503">
        <v>366614.8</v>
      </c>
      <c r="F11515" s="499"/>
      <c r="G11515" s="347">
        <v>129.08971830985917</v>
      </c>
    </row>
    <row r="11516" spans="1:7" hidden="1" x14ac:dyDescent="0.25">
      <c r="A11516" s="345" t="s">
        <v>5270</v>
      </c>
      <c r="B11516" s="345" t="s">
        <v>3544</v>
      </c>
      <c r="C11516" s="346" t="s">
        <v>183</v>
      </c>
      <c r="D11516" s="347">
        <v>88000</v>
      </c>
      <c r="E11516" s="503">
        <v>80488.39</v>
      </c>
      <c r="F11516" s="499"/>
      <c r="G11516" s="347">
        <v>91.464079545454553</v>
      </c>
    </row>
    <row r="11517" spans="1:7" hidden="1" x14ac:dyDescent="0.25">
      <c r="A11517" s="342" t="s">
        <v>324</v>
      </c>
      <c r="B11517" s="342" t="s">
        <v>361</v>
      </c>
      <c r="C11517" s="343" t="s">
        <v>135</v>
      </c>
      <c r="D11517" s="344">
        <v>278000</v>
      </c>
      <c r="E11517" s="502">
        <v>327822.40999999997</v>
      </c>
      <c r="F11517" s="499"/>
      <c r="G11517" s="344">
        <v>117.92173021582734</v>
      </c>
    </row>
    <row r="11518" spans="1:7" hidden="1" x14ac:dyDescent="0.25">
      <c r="A11518" s="345" t="s">
        <v>5271</v>
      </c>
      <c r="B11518" s="345" t="s">
        <v>298</v>
      </c>
      <c r="C11518" s="346" t="s">
        <v>135</v>
      </c>
      <c r="D11518" s="347">
        <v>278000</v>
      </c>
      <c r="E11518" s="503">
        <v>327822.40999999997</v>
      </c>
      <c r="F11518" s="499"/>
      <c r="G11518" s="347">
        <v>117.92173021582734</v>
      </c>
    </row>
    <row r="11519" spans="1:7" hidden="1" x14ac:dyDescent="0.25">
      <c r="A11519" s="342" t="s">
        <v>324</v>
      </c>
      <c r="B11519" s="342" t="s">
        <v>363</v>
      </c>
      <c r="C11519" s="343" t="s">
        <v>136</v>
      </c>
      <c r="D11519" s="344">
        <v>1229000</v>
      </c>
      <c r="E11519" s="502">
        <v>1272817.6200000001</v>
      </c>
      <c r="F11519" s="499"/>
      <c r="G11519" s="344">
        <v>103.5653067534581</v>
      </c>
    </row>
    <row r="11520" spans="1:7" hidden="1" x14ac:dyDescent="0.25">
      <c r="A11520" s="345" t="s">
        <v>5272</v>
      </c>
      <c r="B11520" s="345" t="s">
        <v>299</v>
      </c>
      <c r="C11520" s="346" t="s">
        <v>365</v>
      </c>
      <c r="D11520" s="347">
        <v>1228000</v>
      </c>
      <c r="E11520" s="503">
        <v>1272616.92</v>
      </c>
      <c r="F11520" s="499"/>
      <c r="G11520" s="347">
        <v>103.63329967426711</v>
      </c>
    </row>
    <row r="11521" spans="1:7" hidden="1" x14ac:dyDescent="0.25">
      <c r="A11521" s="345" t="s">
        <v>5273</v>
      </c>
      <c r="B11521" s="345" t="s">
        <v>313</v>
      </c>
      <c r="C11521" s="346" t="s">
        <v>2845</v>
      </c>
      <c r="D11521" s="347">
        <v>1000</v>
      </c>
      <c r="E11521" s="503">
        <v>200.7</v>
      </c>
      <c r="F11521" s="499"/>
      <c r="G11521" s="347">
        <v>20.07</v>
      </c>
    </row>
    <row r="11522" spans="1:7" hidden="1" x14ac:dyDescent="0.25">
      <c r="A11522" s="342" t="s">
        <v>324</v>
      </c>
      <c r="B11522" s="342" t="s">
        <v>366</v>
      </c>
      <c r="C11522" s="343" t="s">
        <v>38</v>
      </c>
      <c r="D11522" s="344">
        <v>56000</v>
      </c>
      <c r="E11522" s="502">
        <v>52676.55</v>
      </c>
      <c r="F11522" s="499"/>
      <c r="G11522" s="344">
        <v>94.065267857142857</v>
      </c>
    </row>
    <row r="11523" spans="1:7" hidden="1" x14ac:dyDescent="0.25">
      <c r="A11523" s="342" t="s">
        <v>324</v>
      </c>
      <c r="B11523" s="342" t="s">
        <v>429</v>
      </c>
      <c r="C11523" s="343" t="s">
        <v>110</v>
      </c>
      <c r="D11523" s="344">
        <v>0</v>
      </c>
      <c r="E11523" s="502">
        <v>26414.05</v>
      </c>
      <c r="F11523" s="499"/>
      <c r="G11523" s="344">
        <v>0</v>
      </c>
    </row>
    <row r="11524" spans="1:7" hidden="1" x14ac:dyDescent="0.25">
      <c r="A11524" s="345" t="s">
        <v>5274</v>
      </c>
      <c r="B11524" s="345" t="s">
        <v>436</v>
      </c>
      <c r="C11524" s="346" t="s">
        <v>175</v>
      </c>
      <c r="D11524" s="347">
        <v>0</v>
      </c>
      <c r="E11524" s="503">
        <v>26414.05</v>
      </c>
      <c r="F11524" s="499"/>
      <c r="G11524" s="347">
        <v>0</v>
      </c>
    </row>
    <row r="11525" spans="1:7" hidden="1" x14ac:dyDescent="0.25">
      <c r="A11525" s="342" t="s">
        <v>324</v>
      </c>
      <c r="B11525" s="342" t="s">
        <v>401</v>
      </c>
      <c r="C11525" s="343" t="s">
        <v>104</v>
      </c>
      <c r="D11525" s="344">
        <v>56000</v>
      </c>
      <c r="E11525" s="502">
        <v>26262.5</v>
      </c>
      <c r="F11525" s="499"/>
      <c r="G11525" s="344">
        <v>46.897321428571431</v>
      </c>
    </row>
    <row r="11526" spans="1:7" hidden="1" x14ac:dyDescent="0.25">
      <c r="A11526" s="345" t="s">
        <v>5275</v>
      </c>
      <c r="B11526" s="345" t="s">
        <v>314</v>
      </c>
      <c r="C11526" s="346" t="s">
        <v>445</v>
      </c>
      <c r="D11526" s="347">
        <v>26000</v>
      </c>
      <c r="E11526" s="503">
        <v>21575</v>
      </c>
      <c r="F11526" s="499"/>
      <c r="G11526" s="347">
        <v>82.980769230769226</v>
      </c>
    </row>
    <row r="11527" spans="1:7" hidden="1" x14ac:dyDescent="0.25">
      <c r="A11527" s="345" t="s">
        <v>5276</v>
      </c>
      <c r="B11527" s="345" t="s">
        <v>315</v>
      </c>
      <c r="C11527" s="346" t="s">
        <v>189</v>
      </c>
      <c r="D11527" s="347">
        <v>30000</v>
      </c>
      <c r="E11527" s="503">
        <v>4687.5</v>
      </c>
      <c r="F11527" s="499"/>
      <c r="G11527" s="347">
        <v>15.625</v>
      </c>
    </row>
    <row r="11528" spans="1:7" hidden="1" x14ac:dyDescent="0.25">
      <c r="A11528" s="342" t="s">
        <v>324</v>
      </c>
      <c r="B11528" s="342" t="s">
        <v>447</v>
      </c>
      <c r="C11528" s="343" t="s">
        <v>164</v>
      </c>
      <c r="D11528" s="344">
        <v>12000</v>
      </c>
      <c r="E11528" s="502">
        <v>3472.98</v>
      </c>
      <c r="F11528" s="499"/>
      <c r="G11528" s="344">
        <v>28.941500000000001</v>
      </c>
    </row>
    <row r="11529" spans="1:7" hidden="1" x14ac:dyDescent="0.25">
      <c r="A11529" s="342" t="s">
        <v>324</v>
      </c>
      <c r="B11529" s="342" t="s">
        <v>448</v>
      </c>
      <c r="C11529" s="343" t="s">
        <v>190</v>
      </c>
      <c r="D11529" s="344">
        <v>12000</v>
      </c>
      <c r="E11529" s="502">
        <v>3472.98</v>
      </c>
      <c r="F11529" s="499"/>
      <c r="G11529" s="344">
        <v>28.941500000000001</v>
      </c>
    </row>
    <row r="11530" spans="1:7" hidden="1" x14ac:dyDescent="0.25">
      <c r="A11530" s="345" t="s">
        <v>5277</v>
      </c>
      <c r="B11530" s="345" t="s">
        <v>305</v>
      </c>
      <c r="C11530" s="346" t="s">
        <v>2789</v>
      </c>
      <c r="D11530" s="347">
        <v>12000</v>
      </c>
      <c r="E11530" s="503">
        <v>3472.98</v>
      </c>
      <c r="F11530" s="499"/>
      <c r="G11530" s="347">
        <v>28.941500000000001</v>
      </c>
    </row>
    <row r="11531" spans="1:7" hidden="1" x14ac:dyDescent="0.25">
      <c r="A11531" s="336" t="s">
        <v>352</v>
      </c>
      <c r="B11531" s="336" t="s">
        <v>1550</v>
      </c>
      <c r="C11531" s="337" t="s">
        <v>1551</v>
      </c>
      <c r="D11531" s="338">
        <v>6710300</v>
      </c>
      <c r="E11531" s="498">
        <v>6493298</v>
      </c>
      <c r="F11531" s="499"/>
      <c r="G11531" s="338">
        <v>96.766135642221656</v>
      </c>
    </row>
    <row r="11532" spans="1:7" hidden="1" x14ac:dyDescent="0.25">
      <c r="A11532" s="339" t="s">
        <v>324</v>
      </c>
      <c r="B11532" s="339" t="s">
        <v>354</v>
      </c>
      <c r="C11532" s="340" t="s">
        <v>24</v>
      </c>
      <c r="D11532" s="341">
        <v>6710300</v>
      </c>
      <c r="E11532" s="506">
        <v>6493298</v>
      </c>
      <c r="F11532" s="499"/>
      <c r="G11532" s="341">
        <v>96.766135642221656</v>
      </c>
    </row>
    <row r="11533" spans="1:7" hidden="1" x14ac:dyDescent="0.25">
      <c r="A11533" s="342" t="s">
        <v>324</v>
      </c>
      <c r="B11533" s="342" t="s">
        <v>355</v>
      </c>
      <c r="C11533" s="343" t="s">
        <v>25</v>
      </c>
      <c r="D11533" s="344">
        <v>6665000</v>
      </c>
      <c r="E11533" s="502">
        <v>6442256.0499999998</v>
      </c>
      <c r="F11533" s="499"/>
      <c r="G11533" s="344">
        <v>96.658005251312829</v>
      </c>
    </row>
    <row r="11534" spans="1:7" hidden="1" x14ac:dyDescent="0.25">
      <c r="A11534" s="342" t="s">
        <v>324</v>
      </c>
      <c r="B11534" s="342" t="s">
        <v>356</v>
      </c>
      <c r="C11534" s="343" t="s">
        <v>133</v>
      </c>
      <c r="D11534" s="344">
        <v>5580000</v>
      </c>
      <c r="E11534" s="502">
        <v>5365293.93</v>
      </c>
      <c r="F11534" s="499"/>
      <c r="G11534" s="344">
        <v>96.15222096774194</v>
      </c>
    </row>
    <row r="11535" spans="1:7" hidden="1" x14ac:dyDescent="0.25">
      <c r="A11535" s="345" t="s">
        <v>5278</v>
      </c>
      <c r="B11535" s="345" t="s">
        <v>297</v>
      </c>
      <c r="C11535" s="346" t="s">
        <v>134</v>
      </c>
      <c r="D11535" s="347">
        <v>5270000</v>
      </c>
      <c r="E11535" s="503">
        <v>5030186.1100000003</v>
      </c>
      <c r="F11535" s="499"/>
      <c r="G11535" s="347">
        <v>95.44945180265654</v>
      </c>
    </row>
    <row r="11536" spans="1:7" hidden="1" x14ac:dyDescent="0.25">
      <c r="A11536" s="345" t="s">
        <v>5279</v>
      </c>
      <c r="B11536" s="345" t="s">
        <v>359</v>
      </c>
      <c r="C11536" s="346" t="s">
        <v>182</v>
      </c>
      <c r="D11536" s="347">
        <v>250000</v>
      </c>
      <c r="E11536" s="503">
        <v>293919.82</v>
      </c>
      <c r="F11536" s="499"/>
      <c r="G11536" s="347">
        <v>117.56792799999999</v>
      </c>
    </row>
    <row r="11537" spans="1:7" hidden="1" x14ac:dyDescent="0.25">
      <c r="A11537" s="345" t="s">
        <v>5280</v>
      </c>
      <c r="B11537" s="345" t="s">
        <v>3544</v>
      </c>
      <c r="C11537" s="346" t="s">
        <v>183</v>
      </c>
      <c r="D11537" s="347">
        <v>60000</v>
      </c>
      <c r="E11537" s="503">
        <v>41188</v>
      </c>
      <c r="F11537" s="499"/>
      <c r="G11537" s="347">
        <v>68.646666666666661</v>
      </c>
    </row>
    <row r="11538" spans="1:7" hidden="1" x14ac:dyDescent="0.25">
      <c r="A11538" s="342" t="s">
        <v>324</v>
      </c>
      <c r="B11538" s="342" t="s">
        <v>361</v>
      </c>
      <c r="C11538" s="343" t="s">
        <v>135</v>
      </c>
      <c r="D11538" s="344">
        <v>215000</v>
      </c>
      <c r="E11538" s="502">
        <v>211487.16</v>
      </c>
      <c r="F11538" s="499"/>
      <c r="G11538" s="344">
        <v>98.366120930232555</v>
      </c>
    </row>
    <row r="11539" spans="1:7" hidden="1" x14ac:dyDescent="0.25">
      <c r="A11539" s="345" t="s">
        <v>5281</v>
      </c>
      <c r="B11539" s="345" t="s">
        <v>298</v>
      </c>
      <c r="C11539" s="346" t="s">
        <v>135</v>
      </c>
      <c r="D11539" s="347">
        <v>215000</v>
      </c>
      <c r="E11539" s="503">
        <v>211487.16</v>
      </c>
      <c r="F11539" s="499"/>
      <c r="G11539" s="347">
        <v>98.366120930232555</v>
      </c>
    </row>
    <row r="11540" spans="1:7" hidden="1" x14ac:dyDescent="0.25">
      <c r="A11540" s="342" t="s">
        <v>324</v>
      </c>
      <c r="B11540" s="342" t="s">
        <v>363</v>
      </c>
      <c r="C11540" s="343" t="s">
        <v>136</v>
      </c>
      <c r="D11540" s="344">
        <v>870000</v>
      </c>
      <c r="E11540" s="502">
        <v>865474.96</v>
      </c>
      <c r="F11540" s="499"/>
      <c r="G11540" s="344">
        <v>99.479880459770115</v>
      </c>
    </row>
    <row r="11541" spans="1:7" hidden="1" x14ac:dyDescent="0.25">
      <c r="A11541" s="345" t="s">
        <v>5282</v>
      </c>
      <c r="B11541" s="345" t="s">
        <v>299</v>
      </c>
      <c r="C11541" s="346" t="s">
        <v>365</v>
      </c>
      <c r="D11541" s="347">
        <v>870000</v>
      </c>
      <c r="E11541" s="503">
        <v>865474.96</v>
      </c>
      <c r="F11541" s="499"/>
      <c r="G11541" s="347">
        <v>99.479880459770115</v>
      </c>
    </row>
    <row r="11542" spans="1:7" hidden="1" x14ac:dyDescent="0.25">
      <c r="A11542" s="342" t="s">
        <v>324</v>
      </c>
      <c r="B11542" s="342" t="s">
        <v>366</v>
      </c>
      <c r="C11542" s="343" t="s">
        <v>38</v>
      </c>
      <c r="D11542" s="344">
        <v>45290</v>
      </c>
      <c r="E11542" s="502">
        <v>51041.95</v>
      </c>
      <c r="F11542" s="499"/>
      <c r="G11542" s="344">
        <v>112.70026495915214</v>
      </c>
    </row>
    <row r="11543" spans="1:7" hidden="1" x14ac:dyDescent="0.25">
      <c r="A11543" s="342" t="s">
        <v>324</v>
      </c>
      <c r="B11543" s="342" t="s">
        <v>429</v>
      </c>
      <c r="C11543" s="343" t="s">
        <v>110</v>
      </c>
      <c r="D11543" s="344">
        <v>35090</v>
      </c>
      <c r="E11543" s="502">
        <v>40879.449999999997</v>
      </c>
      <c r="F11543" s="499"/>
      <c r="G11543" s="344">
        <v>116.49886007409518</v>
      </c>
    </row>
    <row r="11544" spans="1:7" hidden="1" x14ac:dyDescent="0.25">
      <c r="A11544" s="345" t="s">
        <v>5283</v>
      </c>
      <c r="B11544" s="345" t="s">
        <v>436</v>
      </c>
      <c r="C11544" s="346" t="s">
        <v>98</v>
      </c>
      <c r="D11544" s="347">
        <v>35090</v>
      </c>
      <c r="E11544" s="503">
        <v>40879.449999999997</v>
      </c>
      <c r="F11544" s="499"/>
      <c r="G11544" s="347">
        <v>116.49886007409518</v>
      </c>
    </row>
    <row r="11545" spans="1:7" hidden="1" x14ac:dyDescent="0.25">
      <c r="A11545" s="342" t="s">
        <v>324</v>
      </c>
      <c r="B11545" s="342" t="s">
        <v>401</v>
      </c>
      <c r="C11545" s="343" t="s">
        <v>104</v>
      </c>
      <c r="D11545" s="344">
        <v>10200</v>
      </c>
      <c r="E11545" s="502">
        <v>10162.5</v>
      </c>
      <c r="F11545" s="499"/>
      <c r="G11545" s="344">
        <v>99.632352941176464</v>
      </c>
    </row>
    <row r="11546" spans="1:7" hidden="1" x14ac:dyDescent="0.25">
      <c r="A11546" s="345" t="s">
        <v>5284</v>
      </c>
      <c r="B11546" s="345" t="s">
        <v>314</v>
      </c>
      <c r="C11546" s="346" t="s">
        <v>445</v>
      </c>
      <c r="D11546" s="347">
        <v>10200</v>
      </c>
      <c r="E11546" s="503">
        <v>10162.5</v>
      </c>
      <c r="F11546" s="499"/>
      <c r="G11546" s="347">
        <v>99.632352941176464</v>
      </c>
    </row>
    <row r="11547" spans="1:7" hidden="1" x14ac:dyDescent="0.25">
      <c r="A11547" s="345" t="s">
        <v>5285</v>
      </c>
      <c r="B11547" s="345" t="s">
        <v>296</v>
      </c>
      <c r="C11547" s="346" t="s">
        <v>104</v>
      </c>
      <c r="D11547" s="347">
        <v>0</v>
      </c>
      <c r="E11547" s="503">
        <v>0</v>
      </c>
      <c r="F11547" s="499"/>
      <c r="G11547" s="347">
        <v>0</v>
      </c>
    </row>
    <row r="11548" spans="1:7" hidden="1" x14ac:dyDescent="0.25">
      <c r="A11548" s="342" t="s">
        <v>324</v>
      </c>
      <c r="B11548" s="342" t="s">
        <v>447</v>
      </c>
      <c r="C11548" s="343" t="s">
        <v>164</v>
      </c>
      <c r="D11548" s="344">
        <v>10</v>
      </c>
      <c r="E11548" s="502">
        <v>0</v>
      </c>
      <c r="F11548" s="499"/>
      <c r="G11548" s="344">
        <v>0</v>
      </c>
    </row>
    <row r="11549" spans="1:7" hidden="1" x14ac:dyDescent="0.25">
      <c r="A11549" s="342" t="s">
        <v>324</v>
      </c>
      <c r="B11549" s="342" t="s">
        <v>448</v>
      </c>
      <c r="C11549" s="343" t="s">
        <v>190</v>
      </c>
      <c r="D11549" s="344">
        <v>10</v>
      </c>
      <c r="E11549" s="502">
        <v>0</v>
      </c>
      <c r="F11549" s="499"/>
      <c r="G11549" s="344">
        <v>0</v>
      </c>
    </row>
    <row r="11550" spans="1:7" hidden="1" x14ac:dyDescent="0.25">
      <c r="A11550" s="345" t="s">
        <v>5286</v>
      </c>
      <c r="B11550" s="345" t="s">
        <v>305</v>
      </c>
      <c r="C11550" s="346" t="s">
        <v>166</v>
      </c>
      <c r="D11550" s="347">
        <v>10</v>
      </c>
      <c r="E11550" s="503">
        <v>0</v>
      </c>
      <c r="F11550" s="499"/>
      <c r="G11550" s="347">
        <v>0</v>
      </c>
    </row>
    <row r="11551" spans="1:7" hidden="1" x14ac:dyDescent="0.25">
      <c r="A11551" s="336" t="s">
        <v>352</v>
      </c>
      <c r="B11551" s="336" t="s">
        <v>1259</v>
      </c>
      <c r="C11551" s="337" t="s">
        <v>1260</v>
      </c>
      <c r="D11551" s="338">
        <v>2967500</v>
      </c>
      <c r="E11551" s="498">
        <v>3200331.82</v>
      </c>
      <c r="F11551" s="499"/>
      <c r="G11551" s="338">
        <v>107.84605964616681</v>
      </c>
    </row>
    <row r="11552" spans="1:7" hidden="1" x14ac:dyDescent="0.25">
      <c r="A11552" s="339" t="s">
        <v>324</v>
      </c>
      <c r="B11552" s="339" t="s">
        <v>354</v>
      </c>
      <c r="C11552" s="340" t="s">
        <v>24</v>
      </c>
      <c r="D11552" s="341">
        <v>2967500</v>
      </c>
      <c r="E11552" s="506">
        <v>3200331.82</v>
      </c>
      <c r="F11552" s="499"/>
      <c r="G11552" s="341">
        <v>107.84605964616681</v>
      </c>
    </row>
    <row r="11553" spans="1:7" hidden="1" x14ac:dyDescent="0.25">
      <c r="A11553" s="342" t="s">
        <v>324</v>
      </c>
      <c r="B11553" s="342" t="s">
        <v>355</v>
      </c>
      <c r="C11553" s="343" t="s">
        <v>25</v>
      </c>
      <c r="D11553" s="344">
        <v>2900000</v>
      </c>
      <c r="E11553" s="502">
        <v>3061883.29</v>
      </c>
      <c r="F11553" s="499"/>
      <c r="G11553" s="344">
        <v>105.58218241379311</v>
      </c>
    </row>
    <row r="11554" spans="1:7" hidden="1" x14ac:dyDescent="0.25">
      <c r="A11554" s="342" t="s">
        <v>324</v>
      </c>
      <c r="B11554" s="342" t="s">
        <v>356</v>
      </c>
      <c r="C11554" s="343" t="s">
        <v>133</v>
      </c>
      <c r="D11554" s="344">
        <v>2400000</v>
      </c>
      <c r="E11554" s="502">
        <v>2526156.36</v>
      </c>
      <c r="F11554" s="499"/>
      <c r="G11554" s="344">
        <v>105.25651499999999</v>
      </c>
    </row>
    <row r="11555" spans="1:7" hidden="1" x14ac:dyDescent="0.25">
      <c r="A11555" s="345" t="s">
        <v>5287</v>
      </c>
      <c r="B11555" s="345" t="s">
        <v>297</v>
      </c>
      <c r="C11555" s="346" t="s">
        <v>134</v>
      </c>
      <c r="D11555" s="347">
        <v>2400000</v>
      </c>
      <c r="E11555" s="503">
        <v>2526156.36</v>
      </c>
      <c r="F11555" s="499"/>
      <c r="G11555" s="347">
        <v>105.25651499999999</v>
      </c>
    </row>
    <row r="11556" spans="1:7" hidden="1" x14ac:dyDescent="0.25">
      <c r="A11556" s="342" t="s">
        <v>324</v>
      </c>
      <c r="B11556" s="342" t="s">
        <v>361</v>
      </c>
      <c r="C11556" s="343" t="s">
        <v>135</v>
      </c>
      <c r="D11556" s="344">
        <v>100000</v>
      </c>
      <c r="E11556" s="502">
        <v>118335.22</v>
      </c>
      <c r="F11556" s="499"/>
      <c r="G11556" s="344">
        <v>118.33522000000001</v>
      </c>
    </row>
    <row r="11557" spans="1:7" hidden="1" x14ac:dyDescent="0.25">
      <c r="A11557" s="345" t="s">
        <v>5288</v>
      </c>
      <c r="B11557" s="345" t="s">
        <v>298</v>
      </c>
      <c r="C11557" s="346" t="s">
        <v>135</v>
      </c>
      <c r="D11557" s="347">
        <v>100000</v>
      </c>
      <c r="E11557" s="503">
        <v>118335.22</v>
      </c>
      <c r="F11557" s="499"/>
      <c r="G11557" s="347">
        <v>118.33522000000001</v>
      </c>
    </row>
    <row r="11558" spans="1:7" hidden="1" x14ac:dyDescent="0.25">
      <c r="A11558" s="342" t="s">
        <v>324</v>
      </c>
      <c r="B11558" s="342" t="s">
        <v>363</v>
      </c>
      <c r="C11558" s="343" t="s">
        <v>136</v>
      </c>
      <c r="D11558" s="344">
        <v>400000</v>
      </c>
      <c r="E11558" s="502">
        <v>417391.71</v>
      </c>
      <c r="F11558" s="499"/>
      <c r="G11558" s="344">
        <v>104.3479275</v>
      </c>
    </row>
    <row r="11559" spans="1:7" hidden="1" x14ac:dyDescent="0.25">
      <c r="A11559" s="345" t="s">
        <v>5289</v>
      </c>
      <c r="B11559" s="345" t="s">
        <v>299</v>
      </c>
      <c r="C11559" s="346" t="s">
        <v>365</v>
      </c>
      <c r="D11559" s="347">
        <v>400000</v>
      </c>
      <c r="E11559" s="503">
        <v>417391.71</v>
      </c>
      <c r="F11559" s="499"/>
      <c r="G11559" s="347">
        <v>104.3479275</v>
      </c>
    </row>
    <row r="11560" spans="1:7" hidden="1" x14ac:dyDescent="0.25">
      <c r="A11560" s="342" t="s">
        <v>324</v>
      </c>
      <c r="B11560" s="342" t="s">
        <v>366</v>
      </c>
      <c r="C11560" s="343" t="s">
        <v>38</v>
      </c>
      <c r="D11560" s="344">
        <v>67500</v>
      </c>
      <c r="E11560" s="502">
        <v>138448.53</v>
      </c>
      <c r="F11560" s="499"/>
      <c r="G11560" s="344">
        <v>205.10893333333334</v>
      </c>
    </row>
    <row r="11561" spans="1:7" hidden="1" x14ac:dyDescent="0.25">
      <c r="A11561" s="342" t="s">
        <v>324</v>
      </c>
      <c r="B11561" s="342" t="s">
        <v>419</v>
      </c>
      <c r="C11561" s="343" t="s">
        <v>108</v>
      </c>
      <c r="D11561" s="344">
        <v>60000</v>
      </c>
      <c r="E11561" s="502">
        <v>133726.03</v>
      </c>
      <c r="F11561" s="499"/>
      <c r="G11561" s="344">
        <v>222.87671666666665</v>
      </c>
    </row>
    <row r="11562" spans="1:7" hidden="1" x14ac:dyDescent="0.25">
      <c r="A11562" s="345" t="s">
        <v>5290</v>
      </c>
      <c r="B11562" s="345" t="s">
        <v>317</v>
      </c>
      <c r="C11562" s="346" t="s">
        <v>193</v>
      </c>
      <c r="D11562" s="347">
        <v>60000</v>
      </c>
      <c r="E11562" s="503">
        <v>133726.03</v>
      </c>
      <c r="F11562" s="499"/>
      <c r="G11562" s="347">
        <v>222.87671666666665</v>
      </c>
    </row>
    <row r="11563" spans="1:7" hidden="1" x14ac:dyDescent="0.25">
      <c r="A11563" s="342" t="s">
        <v>324</v>
      </c>
      <c r="B11563" s="342" t="s">
        <v>401</v>
      </c>
      <c r="C11563" s="343" t="s">
        <v>104</v>
      </c>
      <c r="D11563" s="344">
        <v>7500</v>
      </c>
      <c r="E11563" s="502">
        <v>4722.5</v>
      </c>
      <c r="F11563" s="499"/>
      <c r="G11563" s="344">
        <v>62.966666666666669</v>
      </c>
    </row>
    <row r="11564" spans="1:7" hidden="1" x14ac:dyDescent="0.25">
      <c r="A11564" s="345" t="s">
        <v>5291</v>
      </c>
      <c r="B11564" s="345" t="s">
        <v>314</v>
      </c>
      <c r="C11564" s="346" t="s">
        <v>445</v>
      </c>
      <c r="D11564" s="347">
        <v>7500</v>
      </c>
      <c r="E11564" s="503">
        <v>4722.5</v>
      </c>
      <c r="F11564" s="499"/>
      <c r="G11564" s="347">
        <v>62.966666666666669</v>
      </c>
    </row>
    <row r="11565" spans="1:7" hidden="1" x14ac:dyDescent="0.25">
      <c r="A11565" s="327" t="s">
        <v>1254</v>
      </c>
      <c r="B11565" s="327" t="s">
        <v>1255</v>
      </c>
      <c r="C11565" s="328" t="s">
        <v>5292</v>
      </c>
      <c r="D11565" s="329">
        <v>755912.5</v>
      </c>
      <c r="E11565" s="507">
        <v>695884.62</v>
      </c>
      <c r="F11565" s="499"/>
      <c r="G11565" s="329">
        <v>92.058885122285986</v>
      </c>
    </row>
    <row r="11566" spans="1:7" hidden="1" x14ac:dyDescent="0.25">
      <c r="A11566" s="330" t="s">
        <v>349</v>
      </c>
      <c r="B11566" s="330" t="s">
        <v>2770</v>
      </c>
      <c r="C11566" s="331" t="s">
        <v>2771</v>
      </c>
      <c r="D11566" s="332">
        <v>755912.5</v>
      </c>
      <c r="E11566" s="504">
        <v>695884.62</v>
      </c>
      <c r="F11566" s="499"/>
      <c r="G11566" s="332">
        <v>92.058885122285986</v>
      </c>
    </row>
    <row r="11567" spans="1:7" hidden="1" x14ac:dyDescent="0.25">
      <c r="A11567" s="333" t="s">
        <v>349</v>
      </c>
      <c r="B11567" s="333" t="s">
        <v>2772</v>
      </c>
      <c r="C11567" s="334" t="s">
        <v>2773</v>
      </c>
      <c r="D11567" s="335">
        <v>755912.5</v>
      </c>
      <c r="E11567" s="505">
        <v>695884.62</v>
      </c>
      <c r="F11567" s="499"/>
      <c r="G11567" s="335">
        <v>92.058885122285986</v>
      </c>
    </row>
    <row r="11568" spans="1:7" hidden="1" x14ac:dyDescent="0.25">
      <c r="A11568" s="336" t="s">
        <v>352</v>
      </c>
      <c r="B11568" s="336" t="s">
        <v>1288</v>
      </c>
      <c r="C11568" s="337" t="s">
        <v>1289</v>
      </c>
      <c r="D11568" s="338">
        <v>202000</v>
      </c>
      <c r="E11568" s="498">
        <v>227463.25</v>
      </c>
      <c r="F11568" s="499"/>
      <c r="G11568" s="338">
        <v>112.60556930693069</v>
      </c>
    </row>
    <row r="11569" spans="1:7" hidden="1" x14ac:dyDescent="0.25">
      <c r="A11569" s="339" t="s">
        <v>324</v>
      </c>
      <c r="B11569" s="339" t="s">
        <v>354</v>
      </c>
      <c r="C11569" s="340" t="s">
        <v>24</v>
      </c>
      <c r="D11569" s="341">
        <v>202000</v>
      </c>
      <c r="E11569" s="506">
        <v>227463.25</v>
      </c>
      <c r="F11569" s="499"/>
      <c r="G11569" s="341">
        <v>112.60556930693069</v>
      </c>
    </row>
    <row r="11570" spans="1:7" hidden="1" x14ac:dyDescent="0.25">
      <c r="A11570" s="342" t="s">
        <v>324</v>
      </c>
      <c r="B11570" s="342" t="s">
        <v>366</v>
      </c>
      <c r="C11570" s="343" t="s">
        <v>38</v>
      </c>
      <c r="D11570" s="344">
        <v>202000</v>
      </c>
      <c r="E11570" s="502">
        <v>227463.25</v>
      </c>
      <c r="F11570" s="499"/>
      <c r="G11570" s="344">
        <v>112.60556930693069</v>
      </c>
    </row>
    <row r="11571" spans="1:7" hidden="1" x14ac:dyDescent="0.25">
      <c r="A11571" s="342" t="s">
        <v>324</v>
      </c>
      <c r="B11571" s="342" t="s">
        <v>429</v>
      </c>
      <c r="C11571" s="343" t="s">
        <v>110</v>
      </c>
      <c r="D11571" s="344">
        <v>202000</v>
      </c>
      <c r="E11571" s="502">
        <v>227463.25</v>
      </c>
      <c r="F11571" s="499"/>
      <c r="G11571" s="344">
        <v>112.60556930693069</v>
      </c>
    </row>
    <row r="11572" spans="1:7" hidden="1" x14ac:dyDescent="0.25">
      <c r="A11572" s="345" t="s">
        <v>5293</v>
      </c>
      <c r="B11572" s="345" t="s">
        <v>463</v>
      </c>
      <c r="C11572" s="346" t="s">
        <v>94</v>
      </c>
      <c r="D11572" s="347">
        <v>2000</v>
      </c>
      <c r="E11572" s="503">
        <v>930.5</v>
      </c>
      <c r="F11572" s="499"/>
      <c r="G11572" s="347">
        <v>46.524999999999999</v>
      </c>
    </row>
    <row r="11573" spans="1:7" hidden="1" x14ac:dyDescent="0.25">
      <c r="A11573" s="345" t="s">
        <v>5294</v>
      </c>
      <c r="B11573" s="345" t="s">
        <v>436</v>
      </c>
      <c r="C11573" s="346" t="s">
        <v>98</v>
      </c>
      <c r="D11573" s="347">
        <v>200000</v>
      </c>
      <c r="E11573" s="503">
        <v>226532.75</v>
      </c>
      <c r="F11573" s="499"/>
      <c r="G11573" s="347">
        <v>113.266375</v>
      </c>
    </row>
    <row r="11574" spans="1:7" hidden="1" x14ac:dyDescent="0.25">
      <c r="A11574" s="336" t="s">
        <v>352</v>
      </c>
      <c r="B11574" s="336" t="s">
        <v>1419</v>
      </c>
      <c r="C11574" s="337" t="s">
        <v>1420</v>
      </c>
      <c r="D11574" s="338">
        <v>152000</v>
      </c>
      <c r="E11574" s="498">
        <v>124750.55</v>
      </c>
      <c r="F11574" s="499"/>
      <c r="G11574" s="338">
        <v>82.072730263157894</v>
      </c>
    </row>
    <row r="11575" spans="1:7" hidden="1" x14ac:dyDescent="0.25">
      <c r="A11575" s="339" t="s">
        <v>324</v>
      </c>
      <c r="B11575" s="339" t="s">
        <v>354</v>
      </c>
      <c r="C11575" s="340" t="s">
        <v>24</v>
      </c>
      <c r="D11575" s="341">
        <v>152000</v>
      </c>
      <c r="E11575" s="506">
        <v>124750.55</v>
      </c>
      <c r="F11575" s="499"/>
      <c r="G11575" s="341">
        <v>82.072730263157894</v>
      </c>
    </row>
    <row r="11576" spans="1:7" hidden="1" x14ac:dyDescent="0.25">
      <c r="A11576" s="342" t="s">
        <v>324</v>
      </c>
      <c r="B11576" s="342" t="s">
        <v>366</v>
      </c>
      <c r="C11576" s="343" t="s">
        <v>38</v>
      </c>
      <c r="D11576" s="344">
        <v>144000</v>
      </c>
      <c r="E11576" s="502">
        <v>121328.87</v>
      </c>
      <c r="F11576" s="499"/>
      <c r="G11576" s="344">
        <v>84.256159722222222</v>
      </c>
    </row>
    <row r="11577" spans="1:7" hidden="1" x14ac:dyDescent="0.25">
      <c r="A11577" s="342" t="s">
        <v>324</v>
      </c>
      <c r="B11577" s="342" t="s">
        <v>367</v>
      </c>
      <c r="C11577" s="343" t="s">
        <v>138</v>
      </c>
      <c r="D11577" s="344">
        <v>3000</v>
      </c>
      <c r="E11577" s="502">
        <v>0</v>
      </c>
      <c r="F11577" s="499"/>
      <c r="G11577" s="344">
        <v>0</v>
      </c>
    </row>
    <row r="11578" spans="1:7" hidden="1" x14ac:dyDescent="0.25">
      <c r="A11578" s="345" t="s">
        <v>5295</v>
      </c>
      <c r="B11578" s="345" t="s">
        <v>300</v>
      </c>
      <c r="C11578" s="346" t="s">
        <v>87</v>
      </c>
      <c r="D11578" s="347">
        <v>2000</v>
      </c>
      <c r="E11578" s="503">
        <v>0</v>
      </c>
      <c r="F11578" s="499"/>
      <c r="G11578" s="347">
        <v>0</v>
      </c>
    </row>
    <row r="11579" spans="1:7" hidden="1" x14ac:dyDescent="0.25">
      <c r="A11579" s="345" t="s">
        <v>5296</v>
      </c>
      <c r="B11579" s="345" t="s">
        <v>415</v>
      </c>
      <c r="C11579" s="346" t="s">
        <v>88</v>
      </c>
      <c r="D11579" s="347">
        <v>1000</v>
      </c>
      <c r="E11579" s="503">
        <v>0</v>
      </c>
      <c r="F11579" s="499"/>
      <c r="G11579" s="347">
        <v>0</v>
      </c>
    </row>
    <row r="11580" spans="1:7" hidden="1" x14ac:dyDescent="0.25">
      <c r="A11580" s="342" t="s">
        <v>324</v>
      </c>
      <c r="B11580" s="342" t="s">
        <v>419</v>
      </c>
      <c r="C11580" s="343" t="s">
        <v>108</v>
      </c>
      <c r="D11580" s="344">
        <v>4000</v>
      </c>
      <c r="E11580" s="502">
        <v>0</v>
      </c>
      <c r="F11580" s="499"/>
      <c r="G11580" s="344">
        <v>0</v>
      </c>
    </row>
    <row r="11581" spans="1:7" hidden="1" x14ac:dyDescent="0.25">
      <c r="A11581" s="345" t="s">
        <v>5297</v>
      </c>
      <c r="B11581" s="345" t="s">
        <v>316</v>
      </c>
      <c r="C11581" s="346" t="s">
        <v>421</v>
      </c>
      <c r="D11581" s="347">
        <v>2000</v>
      </c>
      <c r="E11581" s="503">
        <v>0</v>
      </c>
      <c r="F11581" s="499"/>
      <c r="G11581" s="347">
        <v>0</v>
      </c>
    </row>
    <row r="11582" spans="1:7" hidden="1" x14ac:dyDescent="0.25">
      <c r="A11582" s="345" t="s">
        <v>5298</v>
      </c>
      <c r="B11582" s="345" t="s">
        <v>303</v>
      </c>
      <c r="C11582" s="346" t="s">
        <v>975</v>
      </c>
      <c r="D11582" s="347">
        <v>1000</v>
      </c>
      <c r="E11582" s="503">
        <v>0</v>
      </c>
      <c r="F11582" s="499"/>
      <c r="G11582" s="347">
        <v>0</v>
      </c>
    </row>
    <row r="11583" spans="1:7" hidden="1" x14ac:dyDescent="0.25">
      <c r="A11583" s="345" t="s">
        <v>5299</v>
      </c>
      <c r="B11583" s="345" t="s">
        <v>318</v>
      </c>
      <c r="C11583" s="346" t="s">
        <v>425</v>
      </c>
      <c r="D11583" s="347">
        <v>1000</v>
      </c>
      <c r="E11583" s="503">
        <v>0</v>
      </c>
      <c r="F11583" s="499"/>
      <c r="G11583" s="347">
        <v>0</v>
      </c>
    </row>
    <row r="11584" spans="1:7" hidden="1" x14ac:dyDescent="0.25">
      <c r="A11584" s="342" t="s">
        <v>324</v>
      </c>
      <c r="B11584" s="342" t="s">
        <v>429</v>
      </c>
      <c r="C11584" s="343" t="s">
        <v>110</v>
      </c>
      <c r="D11584" s="344">
        <v>137000</v>
      </c>
      <c r="E11584" s="502">
        <v>121328.87</v>
      </c>
      <c r="F11584" s="499"/>
      <c r="G11584" s="344">
        <v>88.56121897810219</v>
      </c>
    </row>
    <row r="11585" spans="1:7" hidden="1" x14ac:dyDescent="0.25">
      <c r="A11585" s="345" t="s">
        <v>5300</v>
      </c>
      <c r="B11585" s="345" t="s">
        <v>304</v>
      </c>
      <c r="C11585" s="346" t="s">
        <v>1083</v>
      </c>
      <c r="D11585" s="347">
        <v>1000</v>
      </c>
      <c r="E11585" s="503">
        <v>0</v>
      </c>
      <c r="F11585" s="499"/>
      <c r="G11585" s="347">
        <v>0</v>
      </c>
    </row>
    <row r="11586" spans="1:7" hidden="1" x14ac:dyDescent="0.25">
      <c r="A11586" s="345" t="s">
        <v>5301</v>
      </c>
      <c r="B11586" s="345" t="s">
        <v>463</v>
      </c>
      <c r="C11586" s="346" t="s">
        <v>94</v>
      </c>
      <c r="D11586" s="347">
        <v>1000</v>
      </c>
      <c r="E11586" s="503">
        <v>0</v>
      </c>
      <c r="F11586" s="499"/>
      <c r="G11586" s="347">
        <v>0</v>
      </c>
    </row>
    <row r="11587" spans="1:7" hidden="1" x14ac:dyDescent="0.25">
      <c r="A11587" s="345" t="s">
        <v>5302</v>
      </c>
      <c r="B11587" s="345" t="s">
        <v>436</v>
      </c>
      <c r="C11587" s="346" t="s">
        <v>98</v>
      </c>
      <c r="D11587" s="347">
        <v>135000</v>
      </c>
      <c r="E11587" s="503">
        <v>121328.87</v>
      </c>
      <c r="F11587" s="499"/>
      <c r="G11587" s="347">
        <v>89.873237037037043</v>
      </c>
    </row>
    <row r="11588" spans="1:7" hidden="1" x14ac:dyDescent="0.25">
      <c r="A11588" s="342" t="s">
        <v>324</v>
      </c>
      <c r="B11588" s="342" t="s">
        <v>447</v>
      </c>
      <c r="C11588" s="343" t="s">
        <v>164</v>
      </c>
      <c r="D11588" s="344">
        <v>8000</v>
      </c>
      <c r="E11588" s="502">
        <v>3421.68</v>
      </c>
      <c r="F11588" s="499"/>
      <c r="G11588" s="344">
        <v>42.771000000000001</v>
      </c>
    </row>
    <row r="11589" spans="1:7" hidden="1" x14ac:dyDescent="0.25">
      <c r="A11589" s="342" t="s">
        <v>324</v>
      </c>
      <c r="B11589" s="342" t="s">
        <v>448</v>
      </c>
      <c r="C11589" s="343" t="s">
        <v>190</v>
      </c>
      <c r="D11589" s="344">
        <v>8000</v>
      </c>
      <c r="E11589" s="502">
        <v>3421.68</v>
      </c>
      <c r="F11589" s="499"/>
      <c r="G11589" s="344">
        <v>42.771000000000001</v>
      </c>
    </row>
    <row r="11590" spans="1:7" hidden="1" x14ac:dyDescent="0.25">
      <c r="A11590" s="345" t="s">
        <v>5303</v>
      </c>
      <c r="B11590" s="345" t="s">
        <v>293</v>
      </c>
      <c r="C11590" s="346" t="s">
        <v>450</v>
      </c>
      <c r="D11590" s="347">
        <v>8000</v>
      </c>
      <c r="E11590" s="503">
        <v>3421.68</v>
      </c>
      <c r="F11590" s="499"/>
      <c r="G11590" s="347">
        <v>42.771000000000001</v>
      </c>
    </row>
    <row r="11591" spans="1:7" hidden="1" x14ac:dyDescent="0.25">
      <c r="A11591" s="336" t="s">
        <v>352</v>
      </c>
      <c r="B11591" s="336" t="s">
        <v>1446</v>
      </c>
      <c r="C11591" s="337" t="s">
        <v>1447</v>
      </c>
      <c r="D11591" s="338">
        <v>130150</v>
      </c>
      <c r="E11591" s="498">
        <v>102412</v>
      </c>
      <c r="F11591" s="499"/>
      <c r="G11591" s="338">
        <v>78.687668075297736</v>
      </c>
    </row>
    <row r="11592" spans="1:7" hidden="1" x14ac:dyDescent="0.25">
      <c r="A11592" s="339" t="s">
        <v>324</v>
      </c>
      <c r="B11592" s="339" t="s">
        <v>354</v>
      </c>
      <c r="C11592" s="340" t="s">
        <v>24</v>
      </c>
      <c r="D11592" s="341">
        <v>130150</v>
      </c>
      <c r="E11592" s="506">
        <v>102412</v>
      </c>
      <c r="F11592" s="499"/>
      <c r="G11592" s="341">
        <v>78.687668075297736</v>
      </c>
    </row>
    <row r="11593" spans="1:7" hidden="1" x14ac:dyDescent="0.25">
      <c r="A11593" s="342" t="s">
        <v>324</v>
      </c>
      <c r="B11593" s="342" t="s">
        <v>355</v>
      </c>
      <c r="C11593" s="343" t="s">
        <v>25</v>
      </c>
      <c r="D11593" s="344">
        <v>130150</v>
      </c>
      <c r="E11593" s="502">
        <v>102412</v>
      </c>
      <c r="F11593" s="499"/>
      <c r="G11593" s="344">
        <v>78.687668075297736</v>
      </c>
    </row>
    <row r="11594" spans="1:7" hidden="1" x14ac:dyDescent="0.25">
      <c r="A11594" s="342" t="s">
        <v>324</v>
      </c>
      <c r="B11594" s="342" t="s">
        <v>356</v>
      </c>
      <c r="C11594" s="343" t="s">
        <v>133</v>
      </c>
      <c r="D11594" s="344">
        <v>118300</v>
      </c>
      <c r="E11594" s="502">
        <v>90757</v>
      </c>
      <c r="F11594" s="499"/>
      <c r="G11594" s="344">
        <v>76.717666948436175</v>
      </c>
    </row>
    <row r="11595" spans="1:7" hidden="1" x14ac:dyDescent="0.25">
      <c r="A11595" s="345" t="s">
        <v>5304</v>
      </c>
      <c r="B11595" s="345" t="s">
        <v>297</v>
      </c>
      <c r="C11595" s="346" t="s">
        <v>134</v>
      </c>
      <c r="D11595" s="347">
        <v>50000</v>
      </c>
      <c r="E11595" s="503">
        <v>0</v>
      </c>
      <c r="F11595" s="499"/>
      <c r="G11595" s="347">
        <v>0</v>
      </c>
    </row>
    <row r="11596" spans="1:7" hidden="1" x14ac:dyDescent="0.25">
      <c r="A11596" s="345" t="s">
        <v>5305</v>
      </c>
      <c r="B11596" s="345" t="s">
        <v>297</v>
      </c>
      <c r="C11596" s="346" t="s">
        <v>134</v>
      </c>
      <c r="D11596" s="347">
        <v>68300</v>
      </c>
      <c r="E11596" s="503">
        <v>90757</v>
      </c>
      <c r="F11596" s="499"/>
      <c r="G11596" s="347">
        <v>132.87994143484627</v>
      </c>
    </row>
    <row r="11597" spans="1:7" hidden="1" x14ac:dyDescent="0.25">
      <c r="A11597" s="342" t="s">
        <v>324</v>
      </c>
      <c r="B11597" s="342" t="s">
        <v>363</v>
      </c>
      <c r="C11597" s="343" t="s">
        <v>136</v>
      </c>
      <c r="D11597" s="344">
        <v>11850</v>
      </c>
      <c r="E11597" s="502">
        <v>11655</v>
      </c>
      <c r="F11597" s="499"/>
      <c r="G11597" s="344">
        <v>98.35443037974683</v>
      </c>
    </row>
    <row r="11598" spans="1:7" hidden="1" x14ac:dyDescent="0.25">
      <c r="A11598" s="345" t="s">
        <v>5306</v>
      </c>
      <c r="B11598" s="345" t="s">
        <v>299</v>
      </c>
      <c r="C11598" s="346" t="s">
        <v>365</v>
      </c>
      <c r="D11598" s="347">
        <v>11500</v>
      </c>
      <c r="E11598" s="503">
        <v>11655</v>
      </c>
      <c r="F11598" s="499"/>
      <c r="G11598" s="347">
        <v>101.34782608695652</v>
      </c>
    </row>
    <row r="11599" spans="1:7" hidden="1" x14ac:dyDescent="0.25">
      <c r="A11599" s="345" t="s">
        <v>5307</v>
      </c>
      <c r="B11599" s="345" t="s">
        <v>313</v>
      </c>
      <c r="C11599" s="346" t="s">
        <v>2845</v>
      </c>
      <c r="D11599" s="347">
        <v>350</v>
      </c>
      <c r="E11599" s="503">
        <v>0</v>
      </c>
      <c r="F11599" s="499"/>
      <c r="G11599" s="347">
        <v>0</v>
      </c>
    </row>
    <row r="11600" spans="1:7" hidden="1" x14ac:dyDescent="0.25">
      <c r="A11600" s="336" t="s">
        <v>352</v>
      </c>
      <c r="B11600" s="336" t="s">
        <v>1487</v>
      </c>
      <c r="C11600" s="337" t="s">
        <v>1488</v>
      </c>
      <c r="D11600" s="338">
        <v>271762.5</v>
      </c>
      <c r="E11600" s="498">
        <v>241258.82</v>
      </c>
      <c r="F11600" s="499"/>
      <c r="G11600" s="338">
        <v>88.775611057449055</v>
      </c>
    </row>
    <row r="11601" spans="1:7" hidden="1" x14ac:dyDescent="0.25">
      <c r="A11601" s="339" t="s">
        <v>324</v>
      </c>
      <c r="B11601" s="339" t="s">
        <v>354</v>
      </c>
      <c r="C11601" s="340" t="s">
        <v>24</v>
      </c>
      <c r="D11601" s="341">
        <v>271762.5</v>
      </c>
      <c r="E11601" s="506">
        <v>241258.82</v>
      </c>
      <c r="F11601" s="499"/>
      <c r="G11601" s="341">
        <v>88.775611057449055</v>
      </c>
    </row>
    <row r="11602" spans="1:7" hidden="1" x14ac:dyDescent="0.25">
      <c r="A11602" s="342" t="s">
        <v>324</v>
      </c>
      <c r="B11602" s="342" t="s">
        <v>355</v>
      </c>
      <c r="C11602" s="343" t="s">
        <v>25</v>
      </c>
      <c r="D11602" s="344">
        <v>271762.5</v>
      </c>
      <c r="E11602" s="502">
        <v>241258.82</v>
      </c>
      <c r="F11602" s="499"/>
      <c r="G11602" s="344">
        <v>88.775611057449055</v>
      </c>
    </row>
    <row r="11603" spans="1:7" hidden="1" x14ac:dyDescent="0.25">
      <c r="A11603" s="342" t="s">
        <v>324</v>
      </c>
      <c r="B11603" s="342" t="s">
        <v>356</v>
      </c>
      <c r="C11603" s="343" t="s">
        <v>133</v>
      </c>
      <c r="D11603" s="344">
        <v>237815</v>
      </c>
      <c r="E11603" s="502">
        <v>210346.67</v>
      </c>
      <c r="F11603" s="499"/>
      <c r="G11603" s="344">
        <v>88.449706704791538</v>
      </c>
    </row>
    <row r="11604" spans="1:7" hidden="1" x14ac:dyDescent="0.25">
      <c r="A11604" s="345" t="s">
        <v>5308</v>
      </c>
      <c r="B11604" s="345" t="s">
        <v>297</v>
      </c>
      <c r="C11604" s="346" t="s">
        <v>134</v>
      </c>
      <c r="D11604" s="347">
        <v>237815</v>
      </c>
      <c r="E11604" s="503">
        <v>210346.67</v>
      </c>
      <c r="F11604" s="499"/>
      <c r="G11604" s="347">
        <v>88.449706704791538</v>
      </c>
    </row>
    <row r="11605" spans="1:7" hidden="1" x14ac:dyDescent="0.25">
      <c r="A11605" s="342" t="s">
        <v>324</v>
      </c>
      <c r="B11605" s="342" t="s">
        <v>363</v>
      </c>
      <c r="C11605" s="343" t="s">
        <v>136</v>
      </c>
      <c r="D11605" s="344">
        <v>33947.5</v>
      </c>
      <c r="E11605" s="502">
        <v>30912.15</v>
      </c>
      <c r="F11605" s="499"/>
      <c r="G11605" s="344">
        <v>91.058693570955157</v>
      </c>
    </row>
    <row r="11606" spans="1:7" hidden="1" x14ac:dyDescent="0.25">
      <c r="A11606" s="345" t="s">
        <v>5309</v>
      </c>
      <c r="B11606" s="345" t="s">
        <v>299</v>
      </c>
      <c r="C11606" s="346" t="s">
        <v>365</v>
      </c>
      <c r="D11606" s="347">
        <v>33947.5</v>
      </c>
      <c r="E11606" s="503">
        <v>30912.15</v>
      </c>
      <c r="F11606" s="499"/>
      <c r="G11606" s="347">
        <v>91.058693570955157</v>
      </c>
    </row>
    <row r="11607" spans="1:7" hidden="1" x14ac:dyDescent="0.25">
      <c r="A11607" s="345" t="s">
        <v>5310</v>
      </c>
      <c r="B11607" s="345" t="s">
        <v>313</v>
      </c>
      <c r="C11607" s="346" t="s">
        <v>2845</v>
      </c>
      <c r="D11607" s="347">
        <v>0</v>
      </c>
      <c r="E11607" s="503">
        <v>0</v>
      </c>
      <c r="F11607" s="499"/>
      <c r="G11607" s="347">
        <v>0</v>
      </c>
    </row>
    <row r="11608" spans="1:7" hidden="1" x14ac:dyDescent="0.25">
      <c r="A11608" s="327" t="s">
        <v>1254</v>
      </c>
      <c r="B11608" s="327" t="s">
        <v>1643</v>
      </c>
      <c r="C11608" s="328" t="s">
        <v>115</v>
      </c>
      <c r="D11608" s="329">
        <v>2900</v>
      </c>
      <c r="E11608" s="507">
        <v>5266.63</v>
      </c>
      <c r="F11608" s="499"/>
      <c r="G11608" s="329">
        <v>181.60793103448276</v>
      </c>
    </row>
    <row r="11609" spans="1:7" hidden="1" x14ac:dyDescent="0.25">
      <c r="A11609" s="330" t="s">
        <v>349</v>
      </c>
      <c r="B11609" s="330" t="s">
        <v>385</v>
      </c>
      <c r="C11609" s="331" t="s">
        <v>386</v>
      </c>
      <c r="D11609" s="332">
        <v>2900</v>
      </c>
      <c r="E11609" s="504">
        <v>5266.63</v>
      </c>
      <c r="F11609" s="499"/>
      <c r="G11609" s="332">
        <v>181.60793103448276</v>
      </c>
    </row>
    <row r="11610" spans="1:7" hidden="1" x14ac:dyDescent="0.25">
      <c r="A11610" s="333" t="s">
        <v>349</v>
      </c>
      <c r="B11610" s="333" t="s">
        <v>5056</v>
      </c>
      <c r="C11610" s="334" t="s">
        <v>5057</v>
      </c>
      <c r="D11610" s="335">
        <v>2900</v>
      </c>
      <c r="E11610" s="505">
        <v>5266.63</v>
      </c>
      <c r="F11610" s="499"/>
      <c r="G11610" s="335">
        <v>181.60793103448276</v>
      </c>
    </row>
    <row r="11611" spans="1:7" hidden="1" x14ac:dyDescent="0.25">
      <c r="A11611" s="336" t="s">
        <v>352</v>
      </c>
      <c r="B11611" s="336" t="s">
        <v>1288</v>
      </c>
      <c r="C11611" s="337" t="s">
        <v>1289</v>
      </c>
      <c r="D11611" s="338">
        <v>0</v>
      </c>
      <c r="E11611" s="498">
        <v>2770.63</v>
      </c>
      <c r="F11611" s="499"/>
      <c r="G11611" s="338">
        <v>0</v>
      </c>
    </row>
    <row r="11612" spans="1:7" hidden="1" x14ac:dyDescent="0.25">
      <c r="A11612" s="339" t="s">
        <v>324</v>
      </c>
      <c r="B11612" s="339" t="s">
        <v>354</v>
      </c>
      <c r="C11612" s="340" t="s">
        <v>24</v>
      </c>
      <c r="D11612" s="341">
        <v>0</v>
      </c>
      <c r="E11612" s="506">
        <v>2770.63</v>
      </c>
      <c r="F11612" s="499"/>
      <c r="G11612" s="341">
        <v>0</v>
      </c>
    </row>
    <row r="11613" spans="1:7" hidden="1" x14ac:dyDescent="0.25">
      <c r="A11613" s="342" t="s">
        <v>324</v>
      </c>
      <c r="B11613" s="342" t="s">
        <v>366</v>
      </c>
      <c r="C11613" s="343" t="s">
        <v>38</v>
      </c>
      <c r="D11613" s="344">
        <v>0</v>
      </c>
      <c r="E11613" s="502">
        <v>2770.63</v>
      </c>
      <c r="F11613" s="499"/>
      <c r="G11613" s="344">
        <v>0</v>
      </c>
    </row>
    <row r="11614" spans="1:7" hidden="1" x14ac:dyDescent="0.25">
      <c r="A11614" s="342" t="s">
        <v>324</v>
      </c>
      <c r="B11614" s="342" t="s">
        <v>401</v>
      </c>
      <c r="C11614" s="343" t="s">
        <v>104</v>
      </c>
      <c r="D11614" s="344">
        <v>0</v>
      </c>
      <c r="E11614" s="502">
        <v>2770.63</v>
      </c>
      <c r="F11614" s="499"/>
      <c r="G11614" s="344">
        <v>0</v>
      </c>
    </row>
    <row r="11615" spans="1:7" hidden="1" x14ac:dyDescent="0.25">
      <c r="A11615" s="345" t="s">
        <v>5311</v>
      </c>
      <c r="B11615" s="345" t="s">
        <v>296</v>
      </c>
      <c r="C11615" s="346" t="s">
        <v>104</v>
      </c>
      <c r="D11615" s="347">
        <v>0</v>
      </c>
      <c r="E11615" s="503">
        <v>2770.63</v>
      </c>
      <c r="F11615" s="499"/>
      <c r="G11615" s="347">
        <v>0</v>
      </c>
    </row>
    <row r="11616" spans="1:7" hidden="1" x14ac:dyDescent="0.25">
      <c r="A11616" s="336" t="s">
        <v>352</v>
      </c>
      <c r="B11616" s="336" t="s">
        <v>1310</v>
      </c>
      <c r="C11616" s="337" t="s">
        <v>1311</v>
      </c>
      <c r="D11616" s="338">
        <v>1600</v>
      </c>
      <c r="E11616" s="498">
        <v>2496</v>
      </c>
      <c r="F11616" s="499"/>
      <c r="G11616" s="338">
        <v>156</v>
      </c>
    </row>
    <row r="11617" spans="1:7" hidden="1" x14ac:dyDescent="0.25">
      <c r="A11617" s="339" t="s">
        <v>324</v>
      </c>
      <c r="B11617" s="339" t="s">
        <v>354</v>
      </c>
      <c r="C11617" s="340" t="s">
        <v>24</v>
      </c>
      <c r="D11617" s="341">
        <v>1600</v>
      </c>
      <c r="E11617" s="506">
        <v>2496</v>
      </c>
      <c r="F11617" s="499"/>
      <c r="G11617" s="341">
        <v>156</v>
      </c>
    </row>
    <row r="11618" spans="1:7" hidden="1" x14ac:dyDescent="0.25">
      <c r="A11618" s="342" t="s">
        <v>324</v>
      </c>
      <c r="B11618" s="342" t="s">
        <v>366</v>
      </c>
      <c r="C11618" s="343" t="s">
        <v>38</v>
      </c>
      <c r="D11618" s="344">
        <v>1600</v>
      </c>
      <c r="E11618" s="502">
        <v>2496</v>
      </c>
      <c r="F11618" s="499"/>
      <c r="G11618" s="344">
        <v>156</v>
      </c>
    </row>
    <row r="11619" spans="1:7" hidden="1" x14ac:dyDescent="0.25">
      <c r="A11619" s="342" t="s">
        <v>324</v>
      </c>
      <c r="B11619" s="342" t="s">
        <v>401</v>
      </c>
      <c r="C11619" s="343" t="s">
        <v>104</v>
      </c>
      <c r="D11619" s="344">
        <v>1600</v>
      </c>
      <c r="E11619" s="502">
        <v>2496</v>
      </c>
      <c r="F11619" s="499"/>
      <c r="G11619" s="344">
        <v>156</v>
      </c>
    </row>
    <row r="11620" spans="1:7" hidden="1" x14ac:dyDescent="0.25">
      <c r="A11620" s="345" t="s">
        <v>5312</v>
      </c>
      <c r="B11620" s="345" t="s">
        <v>296</v>
      </c>
      <c r="C11620" s="346" t="s">
        <v>104</v>
      </c>
      <c r="D11620" s="347">
        <v>1600</v>
      </c>
      <c r="E11620" s="503">
        <v>2496</v>
      </c>
      <c r="F11620" s="499"/>
      <c r="G11620" s="347">
        <v>156</v>
      </c>
    </row>
    <row r="11621" spans="1:7" hidden="1" x14ac:dyDescent="0.25">
      <c r="A11621" s="336" t="s">
        <v>352</v>
      </c>
      <c r="B11621" s="336" t="s">
        <v>1526</v>
      </c>
      <c r="C11621" s="337" t="s">
        <v>1527</v>
      </c>
      <c r="D11621" s="338">
        <v>1300</v>
      </c>
      <c r="E11621" s="498">
        <v>0</v>
      </c>
      <c r="F11621" s="499"/>
      <c r="G11621" s="338">
        <v>0</v>
      </c>
    </row>
    <row r="11622" spans="1:7" hidden="1" x14ac:dyDescent="0.25">
      <c r="A11622" s="339" t="s">
        <v>324</v>
      </c>
      <c r="B11622" s="339" t="s">
        <v>354</v>
      </c>
      <c r="C11622" s="340" t="s">
        <v>24</v>
      </c>
      <c r="D11622" s="341">
        <v>1300</v>
      </c>
      <c r="E11622" s="506">
        <v>0</v>
      </c>
      <c r="F11622" s="499"/>
      <c r="G11622" s="341">
        <v>0</v>
      </c>
    </row>
    <row r="11623" spans="1:7" hidden="1" x14ac:dyDescent="0.25">
      <c r="A11623" s="342" t="s">
        <v>324</v>
      </c>
      <c r="B11623" s="342" t="s">
        <v>366</v>
      </c>
      <c r="C11623" s="343" t="s">
        <v>38</v>
      </c>
      <c r="D11623" s="344">
        <v>1300</v>
      </c>
      <c r="E11623" s="502">
        <v>0</v>
      </c>
      <c r="F11623" s="499"/>
      <c r="G11623" s="344">
        <v>0</v>
      </c>
    </row>
    <row r="11624" spans="1:7" hidden="1" x14ac:dyDescent="0.25">
      <c r="A11624" s="342" t="s">
        <v>324</v>
      </c>
      <c r="B11624" s="342" t="s">
        <v>401</v>
      </c>
      <c r="C11624" s="343" t="s">
        <v>104</v>
      </c>
      <c r="D11624" s="344">
        <v>1300</v>
      </c>
      <c r="E11624" s="502">
        <v>0</v>
      </c>
      <c r="F11624" s="499"/>
      <c r="G11624" s="344">
        <v>0</v>
      </c>
    </row>
    <row r="11625" spans="1:7" hidden="1" x14ac:dyDescent="0.25">
      <c r="A11625" s="345" t="s">
        <v>5313</v>
      </c>
      <c r="B11625" s="345" t="s">
        <v>296</v>
      </c>
      <c r="C11625" s="346" t="s">
        <v>104</v>
      </c>
      <c r="D11625" s="347">
        <v>1300</v>
      </c>
      <c r="E11625" s="503">
        <v>0</v>
      </c>
      <c r="F11625" s="499"/>
      <c r="G11625" s="347">
        <v>0</v>
      </c>
    </row>
    <row r="11626" spans="1:7" hidden="1" x14ac:dyDescent="0.25">
      <c r="A11626" s="327" t="s">
        <v>1254</v>
      </c>
      <c r="B11626" s="327" t="s">
        <v>1695</v>
      </c>
      <c r="C11626" s="328" t="s">
        <v>118</v>
      </c>
      <c r="D11626" s="329">
        <v>274000</v>
      </c>
      <c r="E11626" s="507">
        <v>81517.45</v>
      </c>
      <c r="F11626" s="499"/>
      <c r="G11626" s="329">
        <v>29.750894160583943</v>
      </c>
    </row>
    <row r="11627" spans="1:7" hidden="1" x14ac:dyDescent="0.25">
      <c r="A11627" s="330" t="s">
        <v>349</v>
      </c>
      <c r="B11627" s="330" t="s">
        <v>2770</v>
      </c>
      <c r="C11627" s="331" t="s">
        <v>2771</v>
      </c>
      <c r="D11627" s="332">
        <v>6500</v>
      </c>
      <c r="E11627" s="504">
        <v>163.11000000000001</v>
      </c>
      <c r="F11627" s="499"/>
      <c r="G11627" s="332">
        <v>2.5093846153846155</v>
      </c>
    </row>
    <row r="11628" spans="1:7" hidden="1" x14ac:dyDescent="0.25">
      <c r="A11628" s="333" t="s">
        <v>349</v>
      </c>
      <c r="B11628" s="333" t="s">
        <v>2772</v>
      </c>
      <c r="C11628" s="334" t="s">
        <v>2773</v>
      </c>
      <c r="D11628" s="335">
        <v>6500</v>
      </c>
      <c r="E11628" s="505">
        <v>163.11000000000001</v>
      </c>
      <c r="F11628" s="499"/>
      <c r="G11628" s="335">
        <v>2.5093846153846155</v>
      </c>
    </row>
    <row r="11629" spans="1:7" hidden="1" x14ac:dyDescent="0.25">
      <c r="A11629" s="336" t="s">
        <v>352</v>
      </c>
      <c r="B11629" s="336" t="s">
        <v>1288</v>
      </c>
      <c r="C11629" s="337" t="s">
        <v>1289</v>
      </c>
      <c r="D11629" s="338">
        <v>6500</v>
      </c>
      <c r="E11629" s="498">
        <v>0</v>
      </c>
      <c r="F11629" s="499"/>
      <c r="G11629" s="338">
        <v>0</v>
      </c>
    </row>
    <row r="11630" spans="1:7" hidden="1" x14ac:dyDescent="0.25">
      <c r="A11630" s="339" t="s">
        <v>324</v>
      </c>
      <c r="B11630" s="339" t="s">
        <v>354</v>
      </c>
      <c r="C11630" s="340" t="s">
        <v>24</v>
      </c>
      <c r="D11630" s="341">
        <v>6500</v>
      </c>
      <c r="E11630" s="506">
        <v>0</v>
      </c>
      <c r="F11630" s="499"/>
      <c r="G11630" s="341">
        <v>0</v>
      </c>
    </row>
    <row r="11631" spans="1:7" hidden="1" x14ac:dyDescent="0.25">
      <c r="A11631" s="342" t="s">
        <v>324</v>
      </c>
      <c r="B11631" s="342" t="s">
        <v>366</v>
      </c>
      <c r="C11631" s="343" t="s">
        <v>38</v>
      </c>
      <c r="D11631" s="344">
        <v>6500</v>
      </c>
      <c r="E11631" s="502">
        <v>0</v>
      </c>
      <c r="F11631" s="499"/>
      <c r="G11631" s="344">
        <v>0</v>
      </c>
    </row>
    <row r="11632" spans="1:7" hidden="1" x14ac:dyDescent="0.25">
      <c r="A11632" s="342" t="s">
        <v>324</v>
      </c>
      <c r="B11632" s="342" t="s">
        <v>401</v>
      </c>
      <c r="C11632" s="343" t="s">
        <v>104</v>
      </c>
      <c r="D11632" s="344">
        <v>6500</v>
      </c>
      <c r="E11632" s="502">
        <v>0</v>
      </c>
      <c r="F11632" s="499"/>
      <c r="G11632" s="344">
        <v>0</v>
      </c>
    </row>
    <row r="11633" spans="1:7" hidden="1" x14ac:dyDescent="0.25">
      <c r="A11633" s="345" t="s">
        <v>5314</v>
      </c>
      <c r="B11633" s="345" t="s">
        <v>296</v>
      </c>
      <c r="C11633" s="346" t="s">
        <v>104</v>
      </c>
      <c r="D11633" s="347">
        <v>6500</v>
      </c>
      <c r="E11633" s="503">
        <v>0</v>
      </c>
      <c r="F11633" s="499"/>
      <c r="G11633" s="347">
        <v>0</v>
      </c>
    </row>
    <row r="11634" spans="1:7" hidden="1" x14ac:dyDescent="0.25">
      <c r="A11634" s="336" t="s">
        <v>352</v>
      </c>
      <c r="B11634" s="336" t="s">
        <v>1466</v>
      </c>
      <c r="C11634" s="337" t="s">
        <v>1467</v>
      </c>
      <c r="D11634" s="338">
        <v>0</v>
      </c>
      <c r="E11634" s="498">
        <v>0</v>
      </c>
      <c r="F11634" s="499"/>
      <c r="G11634" s="338">
        <v>0</v>
      </c>
    </row>
    <row r="11635" spans="1:7" hidden="1" x14ac:dyDescent="0.25">
      <c r="A11635" s="339" t="s">
        <v>324</v>
      </c>
      <c r="B11635" s="339" t="s">
        <v>354</v>
      </c>
      <c r="C11635" s="340" t="s">
        <v>24</v>
      </c>
      <c r="D11635" s="341">
        <v>0</v>
      </c>
      <c r="E11635" s="506">
        <v>0</v>
      </c>
      <c r="F11635" s="499"/>
      <c r="G11635" s="341">
        <v>0</v>
      </c>
    </row>
    <row r="11636" spans="1:7" hidden="1" x14ac:dyDescent="0.25">
      <c r="A11636" s="342" t="s">
        <v>324</v>
      </c>
      <c r="B11636" s="342" t="s">
        <v>366</v>
      </c>
      <c r="C11636" s="343" t="s">
        <v>38</v>
      </c>
      <c r="D11636" s="344">
        <v>0</v>
      </c>
      <c r="E11636" s="502">
        <v>0</v>
      </c>
      <c r="F11636" s="499"/>
      <c r="G11636" s="344">
        <v>0</v>
      </c>
    </row>
    <row r="11637" spans="1:7" hidden="1" x14ac:dyDescent="0.25">
      <c r="A11637" s="342" t="s">
        <v>324</v>
      </c>
      <c r="B11637" s="342" t="s">
        <v>401</v>
      </c>
      <c r="C11637" s="343" t="s">
        <v>104</v>
      </c>
      <c r="D11637" s="344">
        <v>0</v>
      </c>
      <c r="E11637" s="502">
        <v>0</v>
      </c>
      <c r="F11637" s="499"/>
      <c r="G11637" s="344">
        <v>0</v>
      </c>
    </row>
    <row r="11638" spans="1:7" hidden="1" x14ac:dyDescent="0.25">
      <c r="A11638" s="345" t="s">
        <v>5315</v>
      </c>
      <c r="B11638" s="345" t="s">
        <v>296</v>
      </c>
      <c r="C11638" s="346" t="s">
        <v>104</v>
      </c>
      <c r="D11638" s="347">
        <v>0</v>
      </c>
      <c r="E11638" s="503">
        <v>0</v>
      </c>
      <c r="F11638" s="499"/>
      <c r="G11638" s="347">
        <v>0</v>
      </c>
    </row>
    <row r="11639" spans="1:7" hidden="1" x14ac:dyDescent="0.25">
      <c r="A11639" s="336" t="s">
        <v>352</v>
      </c>
      <c r="B11639" s="336" t="s">
        <v>1550</v>
      </c>
      <c r="C11639" s="337" t="s">
        <v>1551</v>
      </c>
      <c r="D11639" s="338">
        <v>0</v>
      </c>
      <c r="E11639" s="498">
        <v>163.11000000000001</v>
      </c>
      <c r="F11639" s="499"/>
      <c r="G11639" s="338">
        <v>0</v>
      </c>
    </row>
    <row r="11640" spans="1:7" hidden="1" x14ac:dyDescent="0.25">
      <c r="A11640" s="339" t="s">
        <v>324</v>
      </c>
      <c r="B11640" s="339" t="s">
        <v>354</v>
      </c>
      <c r="C11640" s="340" t="s">
        <v>24</v>
      </c>
      <c r="D11640" s="341">
        <v>0</v>
      </c>
      <c r="E11640" s="506">
        <v>163.11000000000001</v>
      </c>
      <c r="F11640" s="499"/>
      <c r="G11640" s="341">
        <v>0</v>
      </c>
    </row>
    <row r="11641" spans="1:7" hidden="1" x14ac:dyDescent="0.25">
      <c r="A11641" s="342" t="s">
        <v>324</v>
      </c>
      <c r="B11641" s="342" t="s">
        <v>366</v>
      </c>
      <c r="C11641" s="343" t="s">
        <v>38</v>
      </c>
      <c r="D11641" s="344">
        <v>0</v>
      </c>
      <c r="E11641" s="502">
        <v>163.11000000000001</v>
      </c>
      <c r="F11641" s="499"/>
      <c r="G11641" s="344">
        <v>0</v>
      </c>
    </row>
    <row r="11642" spans="1:7" hidden="1" x14ac:dyDescent="0.25">
      <c r="A11642" s="342" t="s">
        <v>324</v>
      </c>
      <c r="B11642" s="342" t="s">
        <v>401</v>
      </c>
      <c r="C11642" s="343" t="s">
        <v>104</v>
      </c>
      <c r="D11642" s="344">
        <v>0</v>
      </c>
      <c r="E11642" s="502">
        <v>163.11000000000001</v>
      </c>
      <c r="F11642" s="499"/>
      <c r="G11642" s="344">
        <v>0</v>
      </c>
    </row>
    <row r="11643" spans="1:7" hidden="1" x14ac:dyDescent="0.25">
      <c r="A11643" s="345" t="s">
        <v>5316</v>
      </c>
      <c r="B11643" s="345" t="s">
        <v>296</v>
      </c>
      <c r="C11643" s="346" t="s">
        <v>104</v>
      </c>
      <c r="D11643" s="347">
        <v>0</v>
      </c>
      <c r="E11643" s="503">
        <v>163.11000000000001</v>
      </c>
      <c r="F11643" s="499"/>
      <c r="G11643" s="347">
        <v>0</v>
      </c>
    </row>
    <row r="11644" spans="1:7" hidden="1" x14ac:dyDescent="0.25">
      <c r="A11644" s="330" t="s">
        <v>349</v>
      </c>
      <c r="B11644" s="330" t="s">
        <v>377</v>
      </c>
      <c r="C11644" s="331" t="s">
        <v>378</v>
      </c>
      <c r="D11644" s="332">
        <v>7500</v>
      </c>
      <c r="E11644" s="504">
        <v>21139</v>
      </c>
      <c r="F11644" s="499"/>
      <c r="G11644" s="332">
        <v>281.85333333333335</v>
      </c>
    </row>
    <row r="11645" spans="1:7" hidden="1" x14ac:dyDescent="0.25">
      <c r="A11645" s="333" t="s">
        <v>349</v>
      </c>
      <c r="B11645" s="333" t="s">
        <v>4963</v>
      </c>
      <c r="C11645" s="334" t="s">
        <v>4964</v>
      </c>
      <c r="D11645" s="335">
        <v>7500</v>
      </c>
      <c r="E11645" s="505">
        <v>21139</v>
      </c>
      <c r="F11645" s="499"/>
      <c r="G11645" s="335">
        <v>281.85333333333335</v>
      </c>
    </row>
    <row r="11646" spans="1:7" hidden="1" x14ac:dyDescent="0.25">
      <c r="A11646" s="336" t="s">
        <v>352</v>
      </c>
      <c r="B11646" s="336" t="s">
        <v>1466</v>
      </c>
      <c r="C11646" s="337" t="s">
        <v>1467</v>
      </c>
      <c r="D11646" s="338">
        <v>7500</v>
      </c>
      <c r="E11646" s="498">
        <v>21139</v>
      </c>
      <c r="F11646" s="499"/>
      <c r="G11646" s="338">
        <v>281.85333333333335</v>
      </c>
    </row>
    <row r="11647" spans="1:7" hidden="1" x14ac:dyDescent="0.25">
      <c r="A11647" s="339" t="s">
        <v>324</v>
      </c>
      <c r="B11647" s="339" t="s">
        <v>354</v>
      </c>
      <c r="C11647" s="340" t="s">
        <v>24</v>
      </c>
      <c r="D11647" s="341">
        <v>7500</v>
      </c>
      <c r="E11647" s="506">
        <v>21139</v>
      </c>
      <c r="F11647" s="499"/>
      <c r="G11647" s="341">
        <v>281.85333333333335</v>
      </c>
    </row>
    <row r="11648" spans="1:7" hidden="1" x14ac:dyDescent="0.25">
      <c r="A11648" s="342" t="s">
        <v>324</v>
      </c>
      <c r="B11648" s="342" t="s">
        <v>366</v>
      </c>
      <c r="C11648" s="343" t="s">
        <v>38</v>
      </c>
      <c r="D11648" s="344">
        <v>7500</v>
      </c>
      <c r="E11648" s="502">
        <v>21139</v>
      </c>
      <c r="F11648" s="499"/>
      <c r="G11648" s="344">
        <v>281.85333333333335</v>
      </c>
    </row>
    <row r="11649" spans="1:7" hidden="1" x14ac:dyDescent="0.25">
      <c r="A11649" s="342" t="s">
        <v>324</v>
      </c>
      <c r="B11649" s="342" t="s">
        <v>401</v>
      </c>
      <c r="C11649" s="343" t="s">
        <v>104</v>
      </c>
      <c r="D11649" s="344">
        <v>7500</v>
      </c>
      <c r="E11649" s="502">
        <v>21139</v>
      </c>
      <c r="F11649" s="499"/>
      <c r="G11649" s="344">
        <v>281.85333333333335</v>
      </c>
    </row>
    <row r="11650" spans="1:7" hidden="1" x14ac:dyDescent="0.25">
      <c r="A11650" s="345" t="s">
        <v>5317</v>
      </c>
      <c r="B11650" s="345" t="s">
        <v>296</v>
      </c>
      <c r="C11650" s="346" t="s">
        <v>104</v>
      </c>
      <c r="D11650" s="347">
        <v>7500</v>
      </c>
      <c r="E11650" s="503">
        <v>21139</v>
      </c>
      <c r="F11650" s="499"/>
      <c r="G11650" s="347">
        <v>281.85333333333335</v>
      </c>
    </row>
    <row r="11651" spans="1:7" hidden="1" x14ac:dyDescent="0.25">
      <c r="A11651" s="330" t="s">
        <v>349</v>
      </c>
      <c r="B11651" s="330" t="s">
        <v>385</v>
      </c>
      <c r="C11651" s="331" t="s">
        <v>386</v>
      </c>
      <c r="D11651" s="332">
        <v>238000</v>
      </c>
      <c r="E11651" s="504">
        <v>55002.98</v>
      </c>
      <c r="F11651" s="499"/>
      <c r="G11651" s="332">
        <v>23.110495798319327</v>
      </c>
    </row>
    <row r="11652" spans="1:7" hidden="1" x14ac:dyDescent="0.25">
      <c r="A11652" s="333" t="s">
        <v>349</v>
      </c>
      <c r="B11652" s="333" t="s">
        <v>5056</v>
      </c>
      <c r="C11652" s="334" t="s">
        <v>5057</v>
      </c>
      <c r="D11652" s="335">
        <v>238000</v>
      </c>
      <c r="E11652" s="505">
        <v>55002.98</v>
      </c>
      <c r="F11652" s="499"/>
      <c r="G11652" s="335">
        <v>23.110495798319327</v>
      </c>
    </row>
    <row r="11653" spans="1:7" hidden="1" x14ac:dyDescent="0.25">
      <c r="A11653" s="336" t="s">
        <v>352</v>
      </c>
      <c r="B11653" s="336" t="s">
        <v>1396</v>
      </c>
      <c r="C11653" s="337" t="s">
        <v>1397</v>
      </c>
      <c r="D11653" s="338">
        <v>0</v>
      </c>
      <c r="E11653" s="498">
        <v>0</v>
      </c>
      <c r="F11653" s="499"/>
      <c r="G11653" s="338">
        <v>0</v>
      </c>
    </row>
    <row r="11654" spans="1:7" hidden="1" x14ac:dyDescent="0.25">
      <c r="A11654" s="339" t="s">
        <v>324</v>
      </c>
      <c r="B11654" s="339" t="s">
        <v>354</v>
      </c>
      <c r="C11654" s="340" t="s">
        <v>24</v>
      </c>
      <c r="D11654" s="341">
        <v>0</v>
      </c>
      <c r="E11654" s="506">
        <v>0</v>
      </c>
      <c r="F11654" s="499"/>
      <c r="G11654" s="341">
        <v>0</v>
      </c>
    </row>
    <row r="11655" spans="1:7" hidden="1" x14ac:dyDescent="0.25">
      <c r="A11655" s="342" t="s">
        <v>324</v>
      </c>
      <c r="B11655" s="342" t="s">
        <v>366</v>
      </c>
      <c r="C11655" s="343" t="s">
        <v>38</v>
      </c>
      <c r="D11655" s="344">
        <v>0</v>
      </c>
      <c r="E11655" s="502">
        <v>0</v>
      </c>
      <c r="F11655" s="499"/>
      <c r="G11655" s="344">
        <v>0</v>
      </c>
    </row>
    <row r="11656" spans="1:7" hidden="1" x14ac:dyDescent="0.25">
      <c r="A11656" s="342" t="s">
        <v>324</v>
      </c>
      <c r="B11656" s="342" t="s">
        <v>367</v>
      </c>
      <c r="C11656" s="343" t="s">
        <v>138</v>
      </c>
      <c r="D11656" s="344">
        <v>0</v>
      </c>
      <c r="E11656" s="502">
        <v>0</v>
      </c>
      <c r="F11656" s="499"/>
      <c r="G11656" s="344">
        <v>0</v>
      </c>
    </row>
    <row r="11657" spans="1:7" hidden="1" x14ac:dyDescent="0.25">
      <c r="A11657" s="345" t="s">
        <v>5318</v>
      </c>
      <c r="B11657" s="345" t="s">
        <v>300</v>
      </c>
      <c r="C11657" s="346" t="s">
        <v>87</v>
      </c>
      <c r="D11657" s="347">
        <v>0</v>
      </c>
      <c r="E11657" s="503">
        <v>0</v>
      </c>
      <c r="F11657" s="499"/>
      <c r="G11657" s="347">
        <v>0</v>
      </c>
    </row>
    <row r="11658" spans="1:7" hidden="1" x14ac:dyDescent="0.25">
      <c r="A11658" s="336" t="s">
        <v>352</v>
      </c>
      <c r="B11658" s="336" t="s">
        <v>1446</v>
      </c>
      <c r="C11658" s="337" t="s">
        <v>1447</v>
      </c>
      <c r="D11658" s="338">
        <v>22000</v>
      </c>
      <c r="E11658" s="498">
        <v>22000</v>
      </c>
      <c r="F11658" s="499"/>
      <c r="G11658" s="338">
        <v>100</v>
      </c>
    </row>
    <row r="11659" spans="1:7" hidden="1" x14ac:dyDescent="0.25">
      <c r="A11659" s="339" t="s">
        <v>324</v>
      </c>
      <c r="B11659" s="339" t="s">
        <v>354</v>
      </c>
      <c r="C11659" s="340" t="s">
        <v>24</v>
      </c>
      <c r="D11659" s="341">
        <v>22000</v>
      </c>
      <c r="E11659" s="506">
        <v>22000</v>
      </c>
      <c r="F11659" s="499"/>
      <c r="G11659" s="341">
        <v>100</v>
      </c>
    </row>
    <row r="11660" spans="1:7" hidden="1" x14ac:dyDescent="0.25">
      <c r="A11660" s="342" t="s">
        <v>324</v>
      </c>
      <c r="B11660" s="342" t="s">
        <v>366</v>
      </c>
      <c r="C11660" s="343" t="s">
        <v>38</v>
      </c>
      <c r="D11660" s="344">
        <v>22000</v>
      </c>
      <c r="E11660" s="502">
        <v>22000</v>
      </c>
      <c r="F11660" s="499"/>
      <c r="G11660" s="344">
        <v>100</v>
      </c>
    </row>
    <row r="11661" spans="1:7" hidden="1" x14ac:dyDescent="0.25">
      <c r="A11661" s="342" t="s">
        <v>324</v>
      </c>
      <c r="B11661" s="342" t="s">
        <v>401</v>
      </c>
      <c r="C11661" s="343" t="s">
        <v>104</v>
      </c>
      <c r="D11661" s="344">
        <v>22000</v>
      </c>
      <c r="E11661" s="502">
        <v>22000</v>
      </c>
      <c r="F11661" s="499"/>
      <c r="G11661" s="344">
        <v>100</v>
      </c>
    </row>
    <row r="11662" spans="1:7" hidden="1" x14ac:dyDescent="0.25">
      <c r="A11662" s="345" t="s">
        <v>5319</v>
      </c>
      <c r="B11662" s="345" t="s">
        <v>296</v>
      </c>
      <c r="C11662" s="346" t="s">
        <v>104</v>
      </c>
      <c r="D11662" s="347">
        <v>22000</v>
      </c>
      <c r="E11662" s="503">
        <v>22000</v>
      </c>
      <c r="F11662" s="499"/>
      <c r="G11662" s="347">
        <v>100</v>
      </c>
    </row>
    <row r="11663" spans="1:7" hidden="1" x14ac:dyDescent="0.25">
      <c r="A11663" s="336" t="s">
        <v>352</v>
      </c>
      <c r="B11663" s="336" t="s">
        <v>1466</v>
      </c>
      <c r="C11663" s="337" t="s">
        <v>1467</v>
      </c>
      <c r="D11663" s="338">
        <v>27000</v>
      </c>
      <c r="E11663" s="498">
        <v>6917</v>
      </c>
      <c r="F11663" s="499"/>
      <c r="G11663" s="338">
        <v>25.618518518518517</v>
      </c>
    </row>
    <row r="11664" spans="1:7" hidden="1" x14ac:dyDescent="0.25">
      <c r="A11664" s="339" t="s">
        <v>324</v>
      </c>
      <c r="B11664" s="339" t="s">
        <v>354</v>
      </c>
      <c r="C11664" s="340" t="s">
        <v>24</v>
      </c>
      <c r="D11664" s="341">
        <v>27000</v>
      </c>
      <c r="E11664" s="506">
        <v>6917</v>
      </c>
      <c r="F11664" s="499"/>
      <c r="G11664" s="341">
        <v>25.618518518518517</v>
      </c>
    </row>
    <row r="11665" spans="1:7" hidden="1" x14ac:dyDescent="0.25">
      <c r="A11665" s="342" t="s">
        <v>324</v>
      </c>
      <c r="B11665" s="342" t="s">
        <v>366</v>
      </c>
      <c r="C11665" s="343" t="s">
        <v>38</v>
      </c>
      <c r="D11665" s="344">
        <v>27000</v>
      </c>
      <c r="E11665" s="502">
        <v>6917</v>
      </c>
      <c r="F11665" s="499"/>
      <c r="G11665" s="344">
        <v>25.618518518518517</v>
      </c>
    </row>
    <row r="11666" spans="1:7" hidden="1" x14ac:dyDescent="0.25">
      <c r="A11666" s="342" t="s">
        <v>324</v>
      </c>
      <c r="B11666" s="342" t="s">
        <v>401</v>
      </c>
      <c r="C11666" s="343" t="s">
        <v>104</v>
      </c>
      <c r="D11666" s="344">
        <v>27000</v>
      </c>
      <c r="E11666" s="502">
        <v>6917</v>
      </c>
      <c r="F11666" s="499"/>
      <c r="G11666" s="344">
        <v>25.618518518518517</v>
      </c>
    </row>
    <row r="11667" spans="1:7" hidden="1" x14ac:dyDescent="0.25">
      <c r="A11667" s="345" t="s">
        <v>5320</v>
      </c>
      <c r="B11667" s="345" t="s">
        <v>296</v>
      </c>
      <c r="C11667" s="346" t="s">
        <v>104</v>
      </c>
      <c r="D11667" s="347">
        <v>27000</v>
      </c>
      <c r="E11667" s="503">
        <v>6917</v>
      </c>
      <c r="F11667" s="499"/>
      <c r="G11667" s="347">
        <v>25.618518518518517</v>
      </c>
    </row>
    <row r="11668" spans="1:7" hidden="1" x14ac:dyDescent="0.25">
      <c r="A11668" s="336" t="s">
        <v>352</v>
      </c>
      <c r="B11668" s="336" t="s">
        <v>1487</v>
      </c>
      <c r="C11668" s="337" t="s">
        <v>1488</v>
      </c>
      <c r="D11668" s="338">
        <v>189000</v>
      </c>
      <c r="E11668" s="498">
        <v>26085.98</v>
      </c>
      <c r="F11668" s="499"/>
      <c r="G11668" s="338">
        <v>13.802105820105821</v>
      </c>
    </row>
    <row r="11669" spans="1:7" hidden="1" x14ac:dyDescent="0.25">
      <c r="A11669" s="339" t="s">
        <v>324</v>
      </c>
      <c r="B11669" s="339" t="s">
        <v>354</v>
      </c>
      <c r="C11669" s="340" t="s">
        <v>24</v>
      </c>
      <c r="D11669" s="341">
        <v>189000</v>
      </c>
      <c r="E11669" s="506">
        <v>26085.98</v>
      </c>
      <c r="F11669" s="499"/>
      <c r="G11669" s="341">
        <v>13.802105820105821</v>
      </c>
    </row>
    <row r="11670" spans="1:7" hidden="1" x14ac:dyDescent="0.25">
      <c r="A11670" s="342" t="s">
        <v>324</v>
      </c>
      <c r="B11670" s="342" t="s">
        <v>366</v>
      </c>
      <c r="C11670" s="343" t="s">
        <v>38</v>
      </c>
      <c r="D11670" s="344">
        <v>189000</v>
      </c>
      <c r="E11670" s="502">
        <v>26085.98</v>
      </c>
      <c r="F11670" s="499"/>
      <c r="G11670" s="344">
        <v>13.802105820105821</v>
      </c>
    </row>
    <row r="11671" spans="1:7" hidden="1" x14ac:dyDescent="0.25">
      <c r="A11671" s="342" t="s">
        <v>324</v>
      </c>
      <c r="B11671" s="342" t="s">
        <v>419</v>
      </c>
      <c r="C11671" s="343" t="s">
        <v>108</v>
      </c>
      <c r="D11671" s="344">
        <v>25000</v>
      </c>
      <c r="E11671" s="502">
        <v>19523.77</v>
      </c>
      <c r="F11671" s="499"/>
      <c r="G11671" s="344">
        <v>78.095079999999996</v>
      </c>
    </row>
    <row r="11672" spans="1:7" hidden="1" x14ac:dyDescent="0.25">
      <c r="A11672" s="345" t="s">
        <v>5321</v>
      </c>
      <c r="B11672" s="345" t="s">
        <v>316</v>
      </c>
      <c r="C11672" s="346" t="s">
        <v>421</v>
      </c>
      <c r="D11672" s="347">
        <v>25000</v>
      </c>
      <c r="E11672" s="503">
        <v>19523.77</v>
      </c>
      <c r="F11672" s="499"/>
      <c r="G11672" s="347">
        <v>78.095079999999996</v>
      </c>
    </row>
    <row r="11673" spans="1:7" hidden="1" x14ac:dyDescent="0.25">
      <c r="A11673" s="342" t="s">
        <v>324</v>
      </c>
      <c r="B11673" s="342" t="s">
        <v>429</v>
      </c>
      <c r="C11673" s="343" t="s">
        <v>110</v>
      </c>
      <c r="D11673" s="344">
        <v>138000</v>
      </c>
      <c r="E11673" s="502">
        <v>6562.21</v>
      </c>
      <c r="F11673" s="499"/>
      <c r="G11673" s="344">
        <v>4.7552246376811595</v>
      </c>
    </row>
    <row r="11674" spans="1:7" hidden="1" x14ac:dyDescent="0.25">
      <c r="A11674" s="345" t="s">
        <v>5322</v>
      </c>
      <c r="B11674" s="345" t="s">
        <v>436</v>
      </c>
      <c r="C11674" s="346" t="s">
        <v>98</v>
      </c>
      <c r="D11674" s="347">
        <v>58000</v>
      </c>
      <c r="E11674" s="503">
        <v>6562.21</v>
      </c>
      <c r="F11674" s="499"/>
      <c r="G11674" s="347">
        <v>11.314155172413793</v>
      </c>
    </row>
    <row r="11675" spans="1:7" hidden="1" x14ac:dyDescent="0.25">
      <c r="A11675" s="345" t="s">
        <v>5323</v>
      </c>
      <c r="B11675" s="345" t="s">
        <v>436</v>
      </c>
      <c r="C11675" s="346" t="s">
        <v>98</v>
      </c>
      <c r="D11675" s="347">
        <v>0</v>
      </c>
      <c r="E11675" s="503">
        <v>0</v>
      </c>
      <c r="F11675" s="499"/>
      <c r="G11675" s="347">
        <v>0</v>
      </c>
    </row>
    <row r="11676" spans="1:7" hidden="1" x14ac:dyDescent="0.25">
      <c r="A11676" s="345" t="s">
        <v>5324</v>
      </c>
      <c r="B11676" s="345" t="s">
        <v>436</v>
      </c>
      <c r="C11676" s="346" t="s">
        <v>98</v>
      </c>
      <c r="D11676" s="347">
        <v>5000</v>
      </c>
      <c r="E11676" s="503">
        <v>0</v>
      </c>
      <c r="F11676" s="499"/>
      <c r="G11676" s="347">
        <v>0</v>
      </c>
    </row>
    <row r="11677" spans="1:7" hidden="1" x14ac:dyDescent="0.25">
      <c r="A11677" s="345" t="s">
        <v>5325</v>
      </c>
      <c r="B11677" s="345" t="s">
        <v>439</v>
      </c>
      <c r="C11677" s="346" t="s">
        <v>100</v>
      </c>
      <c r="D11677" s="347">
        <v>25000</v>
      </c>
      <c r="E11677" s="503">
        <v>0</v>
      </c>
      <c r="F11677" s="499"/>
      <c r="G11677" s="347">
        <v>0</v>
      </c>
    </row>
    <row r="11678" spans="1:7" hidden="1" x14ac:dyDescent="0.25">
      <c r="A11678" s="345" t="s">
        <v>5326</v>
      </c>
      <c r="B11678" s="345" t="s">
        <v>439</v>
      </c>
      <c r="C11678" s="346" t="s">
        <v>100</v>
      </c>
      <c r="D11678" s="347">
        <v>25000</v>
      </c>
      <c r="E11678" s="503">
        <v>0</v>
      </c>
      <c r="F11678" s="499"/>
      <c r="G11678" s="347">
        <v>0</v>
      </c>
    </row>
    <row r="11679" spans="1:7" hidden="1" x14ac:dyDescent="0.25">
      <c r="A11679" s="345" t="s">
        <v>5327</v>
      </c>
      <c r="B11679" s="345" t="s">
        <v>439</v>
      </c>
      <c r="C11679" s="346" t="s">
        <v>100</v>
      </c>
      <c r="D11679" s="347">
        <v>25000</v>
      </c>
      <c r="E11679" s="503">
        <v>0</v>
      </c>
      <c r="F11679" s="499"/>
      <c r="G11679" s="347">
        <v>0</v>
      </c>
    </row>
    <row r="11680" spans="1:7" hidden="1" x14ac:dyDescent="0.25">
      <c r="A11680" s="342" t="s">
        <v>324</v>
      </c>
      <c r="B11680" s="342" t="s">
        <v>401</v>
      </c>
      <c r="C11680" s="343" t="s">
        <v>104</v>
      </c>
      <c r="D11680" s="344">
        <v>26000</v>
      </c>
      <c r="E11680" s="502">
        <v>0</v>
      </c>
      <c r="F11680" s="499"/>
      <c r="G11680" s="344">
        <v>0</v>
      </c>
    </row>
    <row r="11681" spans="1:7" hidden="1" x14ac:dyDescent="0.25">
      <c r="A11681" s="345" t="s">
        <v>5328</v>
      </c>
      <c r="B11681" s="345" t="s">
        <v>295</v>
      </c>
      <c r="C11681" s="346" t="s">
        <v>5105</v>
      </c>
      <c r="D11681" s="347">
        <v>14000</v>
      </c>
      <c r="E11681" s="503">
        <v>0</v>
      </c>
      <c r="F11681" s="499"/>
      <c r="G11681" s="347">
        <v>0</v>
      </c>
    </row>
    <row r="11682" spans="1:7" hidden="1" x14ac:dyDescent="0.25">
      <c r="A11682" s="345" t="s">
        <v>5329</v>
      </c>
      <c r="B11682" s="345" t="s">
        <v>294</v>
      </c>
      <c r="C11682" s="346" t="s">
        <v>101</v>
      </c>
      <c r="D11682" s="347">
        <v>6000</v>
      </c>
      <c r="E11682" s="503">
        <v>0</v>
      </c>
      <c r="F11682" s="499"/>
      <c r="G11682" s="347">
        <v>0</v>
      </c>
    </row>
    <row r="11683" spans="1:7" hidden="1" x14ac:dyDescent="0.25">
      <c r="A11683" s="345" t="s">
        <v>5330</v>
      </c>
      <c r="B11683" s="345" t="s">
        <v>294</v>
      </c>
      <c r="C11683" s="346" t="s">
        <v>101</v>
      </c>
      <c r="D11683" s="347">
        <v>6000</v>
      </c>
      <c r="E11683" s="503">
        <v>0</v>
      </c>
      <c r="F11683" s="499"/>
      <c r="G11683" s="347">
        <v>0</v>
      </c>
    </row>
    <row r="11684" spans="1:7" hidden="1" x14ac:dyDescent="0.25">
      <c r="A11684" s="330" t="s">
        <v>349</v>
      </c>
      <c r="B11684" s="330" t="s">
        <v>272</v>
      </c>
      <c r="C11684" s="331" t="s">
        <v>3454</v>
      </c>
      <c r="D11684" s="332">
        <v>22000</v>
      </c>
      <c r="E11684" s="504">
        <v>5212.3599999999997</v>
      </c>
      <c r="F11684" s="499"/>
      <c r="G11684" s="332">
        <v>23.692545454545453</v>
      </c>
    </row>
    <row r="11685" spans="1:7" hidden="1" x14ac:dyDescent="0.25">
      <c r="A11685" s="333" t="s">
        <v>349</v>
      </c>
      <c r="B11685" s="333" t="s">
        <v>5135</v>
      </c>
      <c r="C11685" s="334" t="s">
        <v>5136</v>
      </c>
      <c r="D11685" s="335">
        <v>22000</v>
      </c>
      <c r="E11685" s="505">
        <v>5212.3599999999997</v>
      </c>
      <c r="F11685" s="499"/>
      <c r="G11685" s="335">
        <v>23.692545454545453</v>
      </c>
    </row>
    <row r="11686" spans="1:7" hidden="1" x14ac:dyDescent="0.25">
      <c r="A11686" s="336" t="s">
        <v>352</v>
      </c>
      <c r="B11686" s="336" t="s">
        <v>1288</v>
      </c>
      <c r="C11686" s="337" t="s">
        <v>1289</v>
      </c>
      <c r="D11686" s="338">
        <v>10000</v>
      </c>
      <c r="E11686" s="498">
        <v>0</v>
      </c>
      <c r="F11686" s="499"/>
      <c r="G11686" s="338">
        <v>0</v>
      </c>
    </row>
    <row r="11687" spans="1:7" hidden="1" x14ac:dyDescent="0.25">
      <c r="A11687" s="339" t="s">
        <v>324</v>
      </c>
      <c r="B11687" s="339" t="s">
        <v>354</v>
      </c>
      <c r="C11687" s="340" t="s">
        <v>24</v>
      </c>
      <c r="D11687" s="341">
        <v>10000</v>
      </c>
      <c r="E11687" s="506">
        <v>0</v>
      </c>
      <c r="F11687" s="499"/>
      <c r="G11687" s="341">
        <v>0</v>
      </c>
    </row>
    <row r="11688" spans="1:7" hidden="1" x14ac:dyDescent="0.25">
      <c r="A11688" s="342" t="s">
        <v>324</v>
      </c>
      <c r="B11688" s="342" t="s">
        <v>366</v>
      </c>
      <c r="C11688" s="343" t="s">
        <v>38</v>
      </c>
      <c r="D11688" s="344">
        <v>10000</v>
      </c>
      <c r="E11688" s="502">
        <v>0</v>
      </c>
      <c r="F11688" s="499"/>
      <c r="G11688" s="344">
        <v>0</v>
      </c>
    </row>
    <row r="11689" spans="1:7" hidden="1" x14ac:dyDescent="0.25">
      <c r="A11689" s="342" t="s">
        <v>324</v>
      </c>
      <c r="B11689" s="342" t="s">
        <v>401</v>
      </c>
      <c r="C11689" s="343" t="s">
        <v>104</v>
      </c>
      <c r="D11689" s="344">
        <v>10000</v>
      </c>
      <c r="E11689" s="502">
        <v>0</v>
      </c>
      <c r="F11689" s="499"/>
      <c r="G11689" s="344">
        <v>0</v>
      </c>
    </row>
    <row r="11690" spans="1:7" hidden="1" x14ac:dyDescent="0.25">
      <c r="A11690" s="345" t="s">
        <v>5331</v>
      </c>
      <c r="B11690" s="345" t="s">
        <v>296</v>
      </c>
      <c r="C11690" s="346" t="s">
        <v>104</v>
      </c>
      <c r="D11690" s="347">
        <v>10000</v>
      </c>
      <c r="E11690" s="503">
        <v>0</v>
      </c>
      <c r="F11690" s="499"/>
      <c r="G11690" s="347">
        <v>0</v>
      </c>
    </row>
    <row r="11691" spans="1:7" hidden="1" x14ac:dyDescent="0.25">
      <c r="A11691" s="336" t="s">
        <v>352</v>
      </c>
      <c r="B11691" s="336" t="s">
        <v>1329</v>
      </c>
      <c r="C11691" s="337" t="s">
        <v>1330</v>
      </c>
      <c r="D11691" s="338">
        <v>0</v>
      </c>
      <c r="E11691" s="498">
        <v>0</v>
      </c>
      <c r="F11691" s="499"/>
      <c r="G11691" s="338">
        <v>0</v>
      </c>
    </row>
    <row r="11692" spans="1:7" hidden="1" x14ac:dyDescent="0.25">
      <c r="A11692" s="339" t="s">
        <v>324</v>
      </c>
      <c r="B11692" s="339" t="s">
        <v>354</v>
      </c>
      <c r="C11692" s="340" t="s">
        <v>24</v>
      </c>
      <c r="D11692" s="341">
        <v>0</v>
      </c>
      <c r="E11692" s="506">
        <v>0</v>
      </c>
      <c r="F11692" s="499"/>
      <c r="G11692" s="341">
        <v>0</v>
      </c>
    </row>
    <row r="11693" spans="1:7" hidden="1" x14ac:dyDescent="0.25">
      <c r="A11693" s="342" t="s">
        <v>324</v>
      </c>
      <c r="B11693" s="342" t="s">
        <v>366</v>
      </c>
      <c r="C11693" s="343" t="s">
        <v>38</v>
      </c>
      <c r="D11693" s="344">
        <v>0</v>
      </c>
      <c r="E11693" s="502">
        <v>0</v>
      </c>
      <c r="F11693" s="499"/>
      <c r="G11693" s="344">
        <v>0</v>
      </c>
    </row>
    <row r="11694" spans="1:7" hidden="1" x14ac:dyDescent="0.25">
      <c r="A11694" s="342" t="s">
        <v>324</v>
      </c>
      <c r="B11694" s="342" t="s">
        <v>367</v>
      </c>
      <c r="C11694" s="343" t="s">
        <v>138</v>
      </c>
      <c r="D11694" s="344">
        <v>0</v>
      </c>
      <c r="E11694" s="502">
        <v>0</v>
      </c>
      <c r="F11694" s="499"/>
      <c r="G11694" s="344">
        <v>0</v>
      </c>
    </row>
    <row r="11695" spans="1:7" hidden="1" x14ac:dyDescent="0.25">
      <c r="A11695" s="345" t="s">
        <v>5332</v>
      </c>
      <c r="B11695" s="345" t="s">
        <v>300</v>
      </c>
      <c r="C11695" s="346" t="s">
        <v>87</v>
      </c>
      <c r="D11695" s="347">
        <v>0</v>
      </c>
      <c r="E11695" s="503">
        <v>0</v>
      </c>
      <c r="F11695" s="499"/>
      <c r="G11695" s="347">
        <v>0</v>
      </c>
    </row>
    <row r="11696" spans="1:7" hidden="1" x14ac:dyDescent="0.25">
      <c r="A11696" s="342" t="s">
        <v>324</v>
      </c>
      <c r="B11696" s="342" t="s">
        <v>401</v>
      </c>
      <c r="C11696" s="343" t="s">
        <v>104</v>
      </c>
      <c r="D11696" s="344">
        <v>0</v>
      </c>
      <c r="E11696" s="502">
        <v>0</v>
      </c>
      <c r="F11696" s="499"/>
      <c r="G11696" s="344">
        <v>0</v>
      </c>
    </row>
    <row r="11697" spans="1:7" hidden="1" x14ac:dyDescent="0.25">
      <c r="A11697" s="345" t="s">
        <v>5333</v>
      </c>
      <c r="B11697" s="345" t="s">
        <v>295</v>
      </c>
      <c r="C11697" s="346" t="s">
        <v>5105</v>
      </c>
      <c r="D11697" s="347">
        <v>0</v>
      </c>
      <c r="E11697" s="503">
        <v>0</v>
      </c>
      <c r="F11697" s="499"/>
      <c r="G11697" s="347">
        <v>0</v>
      </c>
    </row>
    <row r="11698" spans="1:7" hidden="1" x14ac:dyDescent="0.25">
      <c r="A11698" s="345" t="s">
        <v>5334</v>
      </c>
      <c r="B11698" s="345" t="s">
        <v>296</v>
      </c>
      <c r="C11698" s="346" t="s">
        <v>104</v>
      </c>
      <c r="D11698" s="347">
        <v>0</v>
      </c>
      <c r="E11698" s="503">
        <v>0</v>
      </c>
      <c r="F11698" s="499"/>
      <c r="G11698" s="347">
        <v>0</v>
      </c>
    </row>
    <row r="11699" spans="1:7" hidden="1" x14ac:dyDescent="0.25">
      <c r="A11699" s="336" t="s">
        <v>352</v>
      </c>
      <c r="B11699" s="336" t="s">
        <v>1419</v>
      </c>
      <c r="C11699" s="337" t="s">
        <v>1420</v>
      </c>
      <c r="D11699" s="338">
        <v>10000</v>
      </c>
      <c r="E11699" s="498">
        <v>4512.3599999999997</v>
      </c>
      <c r="F11699" s="499"/>
      <c r="G11699" s="338">
        <v>45.123600000000003</v>
      </c>
    </row>
    <row r="11700" spans="1:7" hidden="1" x14ac:dyDescent="0.25">
      <c r="A11700" s="339" t="s">
        <v>324</v>
      </c>
      <c r="B11700" s="339" t="s">
        <v>354</v>
      </c>
      <c r="C11700" s="340" t="s">
        <v>24</v>
      </c>
      <c r="D11700" s="341">
        <v>10000</v>
      </c>
      <c r="E11700" s="506">
        <v>4512.3599999999997</v>
      </c>
      <c r="F11700" s="499"/>
      <c r="G11700" s="341">
        <v>45.123600000000003</v>
      </c>
    </row>
    <row r="11701" spans="1:7" hidden="1" x14ac:dyDescent="0.25">
      <c r="A11701" s="342" t="s">
        <v>324</v>
      </c>
      <c r="B11701" s="342" t="s">
        <v>366</v>
      </c>
      <c r="C11701" s="343" t="s">
        <v>38</v>
      </c>
      <c r="D11701" s="344">
        <v>10000</v>
      </c>
      <c r="E11701" s="502">
        <v>4512.3599999999997</v>
      </c>
      <c r="F11701" s="499"/>
      <c r="G11701" s="344">
        <v>45.123600000000003</v>
      </c>
    </row>
    <row r="11702" spans="1:7" hidden="1" x14ac:dyDescent="0.25">
      <c r="A11702" s="342" t="s">
        <v>324</v>
      </c>
      <c r="B11702" s="342" t="s">
        <v>419</v>
      </c>
      <c r="C11702" s="343" t="s">
        <v>108</v>
      </c>
      <c r="D11702" s="344">
        <v>1500</v>
      </c>
      <c r="E11702" s="502">
        <v>4512.3599999999997</v>
      </c>
      <c r="F11702" s="499"/>
      <c r="G11702" s="344">
        <v>300.82400000000001</v>
      </c>
    </row>
    <row r="11703" spans="1:7" hidden="1" x14ac:dyDescent="0.25">
      <c r="A11703" s="345" t="s">
        <v>5335</v>
      </c>
      <c r="B11703" s="345" t="s">
        <v>316</v>
      </c>
      <c r="C11703" s="346" t="s">
        <v>421</v>
      </c>
      <c r="D11703" s="347">
        <v>1500</v>
      </c>
      <c r="E11703" s="503">
        <v>4512.3599999999997</v>
      </c>
      <c r="F11703" s="499"/>
      <c r="G11703" s="347">
        <v>300.82400000000001</v>
      </c>
    </row>
    <row r="11704" spans="1:7" hidden="1" x14ac:dyDescent="0.25">
      <c r="A11704" s="342" t="s">
        <v>324</v>
      </c>
      <c r="B11704" s="342" t="s">
        <v>401</v>
      </c>
      <c r="C11704" s="343" t="s">
        <v>104</v>
      </c>
      <c r="D11704" s="344">
        <v>8500</v>
      </c>
      <c r="E11704" s="502">
        <v>0</v>
      </c>
      <c r="F11704" s="499"/>
      <c r="G11704" s="344">
        <v>0</v>
      </c>
    </row>
    <row r="11705" spans="1:7" hidden="1" x14ac:dyDescent="0.25">
      <c r="A11705" s="345" t="s">
        <v>5336</v>
      </c>
      <c r="B11705" s="345" t="s">
        <v>295</v>
      </c>
      <c r="C11705" s="346" t="s">
        <v>1697</v>
      </c>
      <c r="D11705" s="347">
        <v>2500</v>
      </c>
      <c r="E11705" s="503">
        <v>0</v>
      </c>
      <c r="F11705" s="499"/>
      <c r="G11705" s="347">
        <v>0</v>
      </c>
    </row>
    <row r="11706" spans="1:7" hidden="1" x14ac:dyDescent="0.25">
      <c r="A11706" s="345" t="s">
        <v>5337</v>
      </c>
      <c r="B11706" s="345" t="s">
        <v>294</v>
      </c>
      <c r="C11706" s="346" t="s">
        <v>101</v>
      </c>
      <c r="D11706" s="347">
        <v>5500</v>
      </c>
      <c r="E11706" s="503">
        <v>0</v>
      </c>
      <c r="F11706" s="499"/>
      <c r="G11706" s="347">
        <v>0</v>
      </c>
    </row>
    <row r="11707" spans="1:7" hidden="1" x14ac:dyDescent="0.25">
      <c r="A11707" s="345" t="s">
        <v>5338</v>
      </c>
      <c r="B11707" s="345" t="s">
        <v>296</v>
      </c>
      <c r="C11707" s="346" t="s">
        <v>104</v>
      </c>
      <c r="D11707" s="347">
        <v>500</v>
      </c>
      <c r="E11707" s="503">
        <v>0</v>
      </c>
      <c r="F11707" s="499"/>
      <c r="G11707" s="347">
        <v>0</v>
      </c>
    </row>
    <row r="11708" spans="1:7" hidden="1" x14ac:dyDescent="0.25">
      <c r="A11708" s="336" t="s">
        <v>352</v>
      </c>
      <c r="B11708" s="336" t="s">
        <v>1550</v>
      </c>
      <c r="C11708" s="337" t="s">
        <v>1551</v>
      </c>
      <c r="D11708" s="338">
        <v>2000</v>
      </c>
      <c r="E11708" s="498">
        <v>700</v>
      </c>
      <c r="F11708" s="499"/>
      <c r="G11708" s="338">
        <v>35</v>
      </c>
    </row>
    <row r="11709" spans="1:7" hidden="1" x14ac:dyDescent="0.25">
      <c r="A11709" s="339" t="s">
        <v>324</v>
      </c>
      <c r="B11709" s="339" t="s">
        <v>354</v>
      </c>
      <c r="C11709" s="340" t="s">
        <v>24</v>
      </c>
      <c r="D11709" s="341">
        <v>2000</v>
      </c>
      <c r="E11709" s="506">
        <v>700</v>
      </c>
      <c r="F11709" s="499"/>
      <c r="G11709" s="341">
        <v>35</v>
      </c>
    </row>
    <row r="11710" spans="1:7" hidden="1" x14ac:dyDescent="0.25">
      <c r="A11710" s="342" t="s">
        <v>324</v>
      </c>
      <c r="B11710" s="342" t="s">
        <v>366</v>
      </c>
      <c r="C11710" s="343" t="s">
        <v>38</v>
      </c>
      <c r="D11710" s="344">
        <v>2000</v>
      </c>
      <c r="E11710" s="502">
        <v>700</v>
      </c>
      <c r="F11710" s="499"/>
      <c r="G11710" s="344">
        <v>35</v>
      </c>
    </row>
    <row r="11711" spans="1:7" hidden="1" x14ac:dyDescent="0.25">
      <c r="A11711" s="342" t="s">
        <v>324</v>
      </c>
      <c r="B11711" s="342" t="s">
        <v>401</v>
      </c>
      <c r="C11711" s="343" t="s">
        <v>104</v>
      </c>
      <c r="D11711" s="344">
        <v>2000</v>
      </c>
      <c r="E11711" s="502">
        <v>700</v>
      </c>
      <c r="F11711" s="499"/>
      <c r="G11711" s="344">
        <v>35</v>
      </c>
    </row>
    <row r="11712" spans="1:7" hidden="1" x14ac:dyDescent="0.25">
      <c r="A11712" s="345" t="s">
        <v>5339</v>
      </c>
      <c r="B11712" s="345" t="s">
        <v>296</v>
      </c>
      <c r="C11712" s="346" t="s">
        <v>104</v>
      </c>
      <c r="D11712" s="347">
        <v>2000</v>
      </c>
      <c r="E11712" s="503">
        <v>700</v>
      </c>
      <c r="F11712" s="499"/>
      <c r="G11712" s="347">
        <v>35</v>
      </c>
    </row>
    <row r="11713" spans="1:7" hidden="1" x14ac:dyDescent="0.25">
      <c r="A11713" s="327" t="s">
        <v>1254</v>
      </c>
      <c r="B11713" s="327" t="s">
        <v>1762</v>
      </c>
      <c r="C11713" s="328" t="s">
        <v>4087</v>
      </c>
      <c r="D11713" s="329">
        <v>20500</v>
      </c>
      <c r="E11713" s="507">
        <v>35431.040000000001</v>
      </c>
      <c r="F11713" s="499"/>
      <c r="G11713" s="329">
        <v>172.83434146341463</v>
      </c>
    </row>
    <row r="11714" spans="1:7" hidden="1" x14ac:dyDescent="0.25">
      <c r="A11714" s="330" t="s">
        <v>349</v>
      </c>
      <c r="B11714" s="330" t="s">
        <v>385</v>
      </c>
      <c r="C11714" s="331" t="s">
        <v>386</v>
      </c>
      <c r="D11714" s="332">
        <v>0</v>
      </c>
      <c r="E11714" s="504">
        <v>0</v>
      </c>
      <c r="F11714" s="499"/>
      <c r="G11714" s="332">
        <v>0</v>
      </c>
    </row>
    <row r="11715" spans="1:7" hidden="1" x14ac:dyDescent="0.25">
      <c r="A11715" s="333" t="s">
        <v>349</v>
      </c>
      <c r="B11715" s="333" t="s">
        <v>5056</v>
      </c>
      <c r="C11715" s="334" t="s">
        <v>5057</v>
      </c>
      <c r="D11715" s="335">
        <v>0</v>
      </c>
      <c r="E11715" s="505">
        <v>0</v>
      </c>
      <c r="F11715" s="499"/>
      <c r="G11715" s="335">
        <v>0</v>
      </c>
    </row>
    <row r="11716" spans="1:7" hidden="1" x14ac:dyDescent="0.25">
      <c r="A11716" s="336" t="s">
        <v>352</v>
      </c>
      <c r="B11716" s="336" t="s">
        <v>1550</v>
      </c>
      <c r="C11716" s="337" t="s">
        <v>1551</v>
      </c>
      <c r="D11716" s="338">
        <v>0</v>
      </c>
      <c r="E11716" s="498">
        <v>0</v>
      </c>
      <c r="F11716" s="499"/>
      <c r="G11716" s="338">
        <v>0</v>
      </c>
    </row>
    <row r="11717" spans="1:7" hidden="1" x14ac:dyDescent="0.25">
      <c r="A11717" s="339" t="s">
        <v>324</v>
      </c>
      <c r="B11717" s="339" t="s">
        <v>354</v>
      </c>
      <c r="C11717" s="340" t="s">
        <v>24</v>
      </c>
      <c r="D11717" s="341">
        <v>0</v>
      </c>
      <c r="E11717" s="506">
        <v>0</v>
      </c>
      <c r="F11717" s="499"/>
      <c r="G11717" s="341">
        <v>0</v>
      </c>
    </row>
    <row r="11718" spans="1:7" hidden="1" x14ac:dyDescent="0.25">
      <c r="A11718" s="342" t="s">
        <v>324</v>
      </c>
      <c r="B11718" s="342" t="s">
        <v>366</v>
      </c>
      <c r="C11718" s="343" t="s">
        <v>38</v>
      </c>
      <c r="D11718" s="344">
        <v>0</v>
      </c>
      <c r="E11718" s="502">
        <v>0</v>
      </c>
      <c r="F11718" s="499"/>
      <c r="G11718" s="344">
        <v>0</v>
      </c>
    </row>
    <row r="11719" spans="1:7" hidden="1" x14ac:dyDescent="0.25">
      <c r="A11719" s="342" t="s">
        <v>324</v>
      </c>
      <c r="B11719" s="342" t="s">
        <v>401</v>
      </c>
      <c r="C11719" s="343" t="s">
        <v>104</v>
      </c>
      <c r="D11719" s="344">
        <v>0</v>
      </c>
      <c r="E11719" s="502">
        <v>0</v>
      </c>
      <c r="F11719" s="499"/>
      <c r="G11719" s="344">
        <v>0</v>
      </c>
    </row>
    <row r="11720" spans="1:7" hidden="1" x14ac:dyDescent="0.25">
      <c r="A11720" s="345" t="s">
        <v>5340</v>
      </c>
      <c r="B11720" s="345" t="s">
        <v>296</v>
      </c>
      <c r="C11720" s="346" t="s">
        <v>104</v>
      </c>
      <c r="D11720" s="347">
        <v>0</v>
      </c>
      <c r="E11720" s="503">
        <v>0</v>
      </c>
      <c r="F11720" s="499"/>
      <c r="G11720" s="347">
        <v>0</v>
      </c>
    </row>
    <row r="11721" spans="1:7" hidden="1" x14ac:dyDescent="0.25">
      <c r="A11721" s="330" t="s">
        <v>349</v>
      </c>
      <c r="B11721" s="330" t="s">
        <v>272</v>
      </c>
      <c r="C11721" s="331" t="s">
        <v>3454</v>
      </c>
      <c r="D11721" s="332">
        <v>20500</v>
      </c>
      <c r="E11721" s="504">
        <v>35431.040000000001</v>
      </c>
      <c r="F11721" s="499"/>
      <c r="G11721" s="332">
        <v>172.83434146341463</v>
      </c>
    </row>
    <row r="11722" spans="1:7" hidden="1" x14ac:dyDescent="0.25">
      <c r="A11722" s="333" t="s">
        <v>349</v>
      </c>
      <c r="B11722" s="333" t="s">
        <v>5135</v>
      </c>
      <c r="C11722" s="334" t="s">
        <v>5136</v>
      </c>
      <c r="D11722" s="335">
        <v>20500</v>
      </c>
      <c r="E11722" s="505">
        <v>35431.040000000001</v>
      </c>
      <c r="F11722" s="499"/>
      <c r="G11722" s="335">
        <v>172.83434146341463</v>
      </c>
    </row>
    <row r="11723" spans="1:7" hidden="1" x14ac:dyDescent="0.25">
      <c r="A11723" s="336" t="s">
        <v>352</v>
      </c>
      <c r="B11723" s="336" t="s">
        <v>1329</v>
      </c>
      <c r="C11723" s="337" t="s">
        <v>1330</v>
      </c>
      <c r="D11723" s="338">
        <v>0</v>
      </c>
      <c r="E11723" s="498">
        <v>7250</v>
      </c>
      <c r="F11723" s="499"/>
      <c r="G11723" s="338">
        <v>0</v>
      </c>
    </row>
    <row r="11724" spans="1:7" hidden="1" x14ac:dyDescent="0.25">
      <c r="A11724" s="339" t="s">
        <v>324</v>
      </c>
      <c r="B11724" s="339" t="s">
        <v>354</v>
      </c>
      <c r="C11724" s="340" t="s">
        <v>24</v>
      </c>
      <c r="D11724" s="341">
        <v>0</v>
      </c>
      <c r="E11724" s="506">
        <v>7250</v>
      </c>
      <c r="F11724" s="499"/>
      <c r="G11724" s="341">
        <v>0</v>
      </c>
    </row>
    <row r="11725" spans="1:7" hidden="1" x14ac:dyDescent="0.25">
      <c r="A11725" s="342" t="s">
        <v>324</v>
      </c>
      <c r="B11725" s="342" t="s">
        <v>366</v>
      </c>
      <c r="C11725" s="343" t="s">
        <v>38</v>
      </c>
      <c r="D11725" s="344">
        <v>0</v>
      </c>
      <c r="E11725" s="502">
        <v>7250</v>
      </c>
      <c r="F11725" s="499"/>
      <c r="G11725" s="344">
        <v>0</v>
      </c>
    </row>
    <row r="11726" spans="1:7" hidden="1" x14ac:dyDescent="0.25">
      <c r="A11726" s="342" t="s">
        <v>324</v>
      </c>
      <c r="B11726" s="342" t="s">
        <v>401</v>
      </c>
      <c r="C11726" s="343" t="s">
        <v>104</v>
      </c>
      <c r="D11726" s="344">
        <v>0</v>
      </c>
      <c r="E11726" s="502">
        <v>7250</v>
      </c>
      <c r="F11726" s="499"/>
      <c r="G11726" s="344">
        <v>0</v>
      </c>
    </row>
    <row r="11727" spans="1:7" hidden="1" x14ac:dyDescent="0.25">
      <c r="A11727" s="345" t="s">
        <v>5341</v>
      </c>
      <c r="B11727" s="345" t="s">
        <v>296</v>
      </c>
      <c r="C11727" s="346" t="s">
        <v>104</v>
      </c>
      <c r="D11727" s="347">
        <v>0</v>
      </c>
      <c r="E11727" s="503">
        <v>7250</v>
      </c>
      <c r="F11727" s="499"/>
      <c r="G11727" s="347">
        <v>0</v>
      </c>
    </row>
    <row r="11728" spans="1:7" hidden="1" x14ac:dyDescent="0.25">
      <c r="A11728" s="336" t="s">
        <v>352</v>
      </c>
      <c r="B11728" s="336" t="s">
        <v>1353</v>
      </c>
      <c r="C11728" s="337" t="s">
        <v>1354</v>
      </c>
      <c r="D11728" s="338">
        <v>12500</v>
      </c>
      <c r="E11728" s="498">
        <v>13631.04</v>
      </c>
      <c r="F11728" s="499"/>
      <c r="G11728" s="338">
        <v>109.04832</v>
      </c>
    </row>
    <row r="11729" spans="1:7" hidden="1" x14ac:dyDescent="0.25">
      <c r="A11729" s="339" t="s">
        <v>324</v>
      </c>
      <c r="B11729" s="339" t="s">
        <v>354</v>
      </c>
      <c r="C11729" s="340" t="s">
        <v>24</v>
      </c>
      <c r="D11729" s="341">
        <v>12500</v>
      </c>
      <c r="E11729" s="506">
        <v>13631.04</v>
      </c>
      <c r="F11729" s="499"/>
      <c r="G11729" s="341">
        <v>109.04832</v>
      </c>
    </row>
    <row r="11730" spans="1:7" hidden="1" x14ac:dyDescent="0.25">
      <c r="A11730" s="342" t="s">
        <v>324</v>
      </c>
      <c r="B11730" s="342" t="s">
        <v>366</v>
      </c>
      <c r="C11730" s="343" t="s">
        <v>38</v>
      </c>
      <c r="D11730" s="344">
        <v>12500</v>
      </c>
      <c r="E11730" s="502">
        <v>13631.04</v>
      </c>
      <c r="F11730" s="499"/>
      <c r="G11730" s="344">
        <v>109.04832</v>
      </c>
    </row>
    <row r="11731" spans="1:7" hidden="1" x14ac:dyDescent="0.25">
      <c r="A11731" s="342" t="s">
        <v>324</v>
      </c>
      <c r="B11731" s="342" t="s">
        <v>367</v>
      </c>
      <c r="C11731" s="343" t="s">
        <v>138</v>
      </c>
      <c r="D11731" s="344">
        <v>2500</v>
      </c>
      <c r="E11731" s="502">
        <v>1620</v>
      </c>
      <c r="F11731" s="499"/>
      <c r="G11731" s="344">
        <v>64.8</v>
      </c>
    </row>
    <row r="11732" spans="1:7" hidden="1" x14ac:dyDescent="0.25">
      <c r="A11732" s="345" t="s">
        <v>5342</v>
      </c>
      <c r="B11732" s="345" t="s">
        <v>300</v>
      </c>
      <c r="C11732" s="346" t="s">
        <v>87</v>
      </c>
      <c r="D11732" s="347">
        <v>1000</v>
      </c>
      <c r="E11732" s="503">
        <v>1620</v>
      </c>
      <c r="F11732" s="499"/>
      <c r="G11732" s="347">
        <v>162</v>
      </c>
    </row>
    <row r="11733" spans="1:7" hidden="1" x14ac:dyDescent="0.25">
      <c r="A11733" s="345" t="s">
        <v>5343</v>
      </c>
      <c r="B11733" s="345" t="s">
        <v>415</v>
      </c>
      <c r="C11733" s="346" t="s">
        <v>88</v>
      </c>
      <c r="D11733" s="347">
        <v>1500</v>
      </c>
      <c r="E11733" s="503">
        <v>0</v>
      </c>
      <c r="F11733" s="499"/>
      <c r="G11733" s="347">
        <v>0</v>
      </c>
    </row>
    <row r="11734" spans="1:7" hidden="1" x14ac:dyDescent="0.25">
      <c r="A11734" s="342" t="s">
        <v>324</v>
      </c>
      <c r="B11734" s="342" t="s">
        <v>419</v>
      </c>
      <c r="C11734" s="343" t="s">
        <v>108</v>
      </c>
      <c r="D11734" s="344">
        <v>0</v>
      </c>
      <c r="E11734" s="502">
        <v>7436.22</v>
      </c>
      <c r="F11734" s="499"/>
      <c r="G11734" s="344">
        <v>0</v>
      </c>
    </row>
    <row r="11735" spans="1:7" hidden="1" x14ac:dyDescent="0.25">
      <c r="A11735" s="345" t="s">
        <v>5344</v>
      </c>
      <c r="B11735" s="345" t="s">
        <v>318</v>
      </c>
      <c r="C11735" s="346" t="s">
        <v>425</v>
      </c>
      <c r="D11735" s="347">
        <v>0</v>
      </c>
      <c r="E11735" s="503">
        <v>2900</v>
      </c>
      <c r="F11735" s="499"/>
      <c r="G11735" s="347">
        <v>0</v>
      </c>
    </row>
    <row r="11736" spans="1:7" hidden="1" x14ac:dyDescent="0.25">
      <c r="A11736" s="345" t="s">
        <v>5345</v>
      </c>
      <c r="B11736" s="345" t="s">
        <v>427</v>
      </c>
      <c r="C11736" s="346" t="s">
        <v>428</v>
      </c>
      <c r="D11736" s="347">
        <v>0</v>
      </c>
      <c r="E11736" s="503">
        <v>4536.22</v>
      </c>
      <c r="F11736" s="499"/>
      <c r="G11736" s="347">
        <v>0</v>
      </c>
    </row>
    <row r="11737" spans="1:7" hidden="1" x14ac:dyDescent="0.25">
      <c r="A11737" s="342" t="s">
        <v>324</v>
      </c>
      <c r="B11737" s="342" t="s">
        <v>429</v>
      </c>
      <c r="C11737" s="343" t="s">
        <v>110</v>
      </c>
      <c r="D11737" s="344">
        <v>1000</v>
      </c>
      <c r="E11737" s="502">
        <v>610.94000000000005</v>
      </c>
      <c r="F11737" s="499"/>
      <c r="G11737" s="344">
        <v>61.094000000000001</v>
      </c>
    </row>
    <row r="11738" spans="1:7" hidden="1" x14ac:dyDescent="0.25">
      <c r="A11738" s="345" t="s">
        <v>5346</v>
      </c>
      <c r="B11738" s="345" t="s">
        <v>436</v>
      </c>
      <c r="C11738" s="346" t="s">
        <v>98</v>
      </c>
      <c r="D11738" s="347">
        <v>1000</v>
      </c>
      <c r="E11738" s="503">
        <v>610.94000000000005</v>
      </c>
      <c r="F11738" s="499"/>
      <c r="G11738" s="347">
        <v>61.094000000000001</v>
      </c>
    </row>
    <row r="11739" spans="1:7" hidden="1" x14ac:dyDescent="0.25">
      <c r="A11739" s="342" t="s">
        <v>324</v>
      </c>
      <c r="B11739" s="342" t="s">
        <v>401</v>
      </c>
      <c r="C11739" s="343" t="s">
        <v>104</v>
      </c>
      <c r="D11739" s="344">
        <v>9000</v>
      </c>
      <c r="E11739" s="502">
        <v>3963.88</v>
      </c>
      <c r="F11739" s="499"/>
      <c r="G11739" s="344">
        <v>44.043111111111109</v>
      </c>
    </row>
    <row r="11740" spans="1:7" hidden="1" x14ac:dyDescent="0.25">
      <c r="A11740" s="345" t="s">
        <v>5347</v>
      </c>
      <c r="B11740" s="345" t="s">
        <v>296</v>
      </c>
      <c r="C11740" s="346" t="s">
        <v>104</v>
      </c>
      <c r="D11740" s="347">
        <v>9000</v>
      </c>
      <c r="E11740" s="503">
        <v>3963.88</v>
      </c>
      <c r="F11740" s="499"/>
      <c r="G11740" s="347">
        <v>44.043111111111109</v>
      </c>
    </row>
    <row r="11741" spans="1:7" hidden="1" x14ac:dyDescent="0.25">
      <c r="A11741" s="336" t="s">
        <v>352</v>
      </c>
      <c r="B11741" s="336" t="s">
        <v>1526</v>
      </c>
      <c r="C11741" s="337" t="s">
        <v>1527</v>
      </c>
      <c r="D11741" s="338">
        <v>5000</v>
      </c>
      <c r="E11741" s="498">
        <v>11550</v>
      </c>
      <c r="F11741" s="499"/>
      <c r="G11741" s="338">
        <v>231</v>
      </c>
    </row>
    <row r="11742" spans="1:7" hidden="1" x14ac:dyDescent="0.25">
      <c r="A11742" s="339" t="s">
        <v>324</v>
      </c>
      <c r="B11742" s="339" t="s">
        <v>354</v>
      </c>
      <c r="C11742" s="340" t="s">
        <v>24</v>
      </c>
      <c r="D11742" s="341">
        <v>5000</v>
      </c>
      <c r="E11742" s="506">
        <v>11550</v>
      </c>
      <c r="F11742" s="499"/>
      <c r="G11742" s="341">
        <v>231</v>
      </c>
    </row>
    <row r="11743" spans="1:7" hidden="1" x14ac:dyDescent="0.25">
      <c r="A11743" s="342" t="s">
        <v>324</v>
      </c>
      <c r="B11743" s="342" t="s">
        <v>366</v>
      </c>
      <c r="C11743" s="343" t="s">
        <v>38</v>
      </c>
      <c r="D11743" s="344">
        <v>5000</v>
      </c>
      <c r="E11743" s="502">
        <v>11550</v>
      </c>
      <c r="F11743" s="499"/>
      <c r="G11743" s="344">
        <v>231</v>
      </c>
    </row>
    <row r="11744" spans="1:7" hidden="1" x14ac:dyDescent="0.25">
      <c r="A11744" s="342" t="s">
        <v>324</v>
      </c>
      <c r="B11744" s="342" t="s">
        <v>419</v>
      </c>
      <c r="C11744" s="343" t="s">
        <v>108</v>
      </c>
      <c r="D11744" s="344">
        <v>0</v>
      </c>
      <c r="E11744" s="502">
        <v>1741.7</v>
      </c>
      <c r="F11744" s="499"/>
      <c r="G11744" s="344">
        <v>0</v>
      </c>
    </row>
    <row r="11745" spans="1:7" hidden="1" x14ac:dyDescent="0.25">
      <c r="A11745" s="345" t="s">
        <v>5348</v>
      </c>
      <c r="B11745" s="345" t="s">
        <v>318</v>
      </c>
      <c r="C11745" s="346" t="s">
        <v>425</v>
      </c>
      <c r="D11745" s="347">
        <v>0</v>
      </c>
      <c r="E11745" s="503">
        <v>1741.7</v>
      </c>
      <c r="F11745" s="499"/>
      <c r="G11745" s="347">
        <v>0</v>
      </c>
    </row>
    <row r="11746" spans="1:7" hidden="1" x14ac:dyDescent="0.25">
      <c r="A11746" s="342" t="s">
        <v>324</v>
      </c>
      <c r="B11746" s="342" t="s">
        <v>401</v>
      </c>
      <c r="C11746" s="343" t="s">
        <v>104</v>
      </c>
      <c r="D11746" s="344">
        <v>5000</v>
      </c>
      <c r="E11746" s="502">
        <v>9808.2999999999993</v>
      </c>
      <c r="F11746" s="499"/>
      <c r="G11746" s="344">
        <v>196.166</v>
      </c>
    </row>
    <row r="11747" spans="1:7" hidden="1" x14ac:dyDescent="0.25">
      <c r="A11747" s="345" t="s">
        <v>5349</v>
      </c>
      <c r="B11747" s="345" t="s">
        <v>296</v>
      </c>
      <c r="C11747" s="346" t="s">
        <v>104</v>
      </c>
      <c r="D11747" s="347">
        <v>5000</v>
      </c>
      <c r="E11747" s="503">
        <v>9808.2999999999993</v>
      </c>
      <c r="F11747" s="499"/>
      <c r="G11747" s="347">
        <v>196.166</v>
      </c>
    </row>
    <row r="11748" spans="1:7" hidden="1" x14ac:dyDescent="0.25">
      <c r="A11748" s="336" t="s">
        <v>352</v>
      </c>
      <c r="B11748" s="336" t="s">
        <v>1550</v>
      </c>
      <c r="C11748" s="337" t="s">
        <v>1551</v>
      </c>
      <c r="D11748" s="338">
        <v>3000</v>
      </c>
      <c r="E11748" s="498">
        <v>3000</v>
      </c>
      <c r="F11748" s="499"/>
      <c r="G11748" s="338">
        <v>100</v>
      </c>
    </row>
    <row r="11749" spans="1:7" hidden="1" x14ac:dyDescent="0.25">
      <c r="A11749" s="339" t="s">
        <v>324</v>
      </c>
      <c r="B11749" s="339" t="s">
        <v>354</v>
      </c>
      <c r="C11749" s="340" t="s">
        <v>24</v>
      </c>
      <c r="D11749" s="341">
        <v>3000</v>
      </c>
      <c r="E11749" s="506">
        <v>3000</v>
      </c>
      <c r="F11749" s="499"/>
      <c r="G11749" s="341">
        <v>100</v>
      </c>
    </row>
    <row r="11750" spans="1:7" hidden="1" x14ac:dyDescent="0.25">
      <c r="A11750" s="342" t="s">
        <v>324</v>
      </c>
      <c r="B11750" s="342" t="s">
        <v>366</v>
      </c>
      <c r="C11750" s="343" t="s">
        <v>38</v>
      </c>
      <c r="D11750" s="344">
        <v>3000</v>
      </c>
      <c r="E11750" s="502">
        <v>3000</v>
      </c>
      <c r="F11750" s="499"/>
      <c r="G11750" s="344">
        <v>100</v>
      </c>
    </row>
    <row r="11751" spans="1:7" hidden="1" x14ac:dyDescent="0.25">
      <c r="A11751" s="342" t="s">
        <v>324</v>
      </c>
      <c r="B11751" s="342" t="s">
        <v>401</v>
      </c>
      <c r="C11751" s="343" t="s">
        <v>104</v>
      </c>
      <c r="D11751" s="344">
        <v>3000</v>
      </c>
      <c r="E11751" s="502">
        <v>3000</v>
      </c>
      <c r="F11751" s="499"/>
      <c r="G11751" s="344">
        <v>100</v>
      </c>
    </row>
    <row r="11752" spans="1:7" hidden="1" x14ac:dyDescent="0.25">
      <c r="A11752" s="345" t="s">
        <v>5350</v>
      </c>
      <c r="B11752" s="345" t="s">
        <v>296</v>
      </c>
      <c r="C11752" s="346" t="s">
        <v>104</v>
      </c>
      <c r="D11752" s="347">
        <v>3000</v>
      </c>
      <c r="E11752" s="503">
        <v>3000</v>
      </c>
      <c r="F11752" s="499"/>
      <c r="G11752" s="347">
        <v>100</v>
      </c>
    </row>
    <row r="11753" spans="1:7" hidden="1" x14ac:dyDescent="0.25">
      <c r="A11753" s="327" t="s">
        <v>1254</v>
      </c>
      <c r="B11753" s="327" t="s">
        <v>1768</v>
      </c>
      <c r="C11753" s="328" t="s">
        <v>5351</v>
      </c>
      <c r="D11753" s="329">
        <v>27921</v>
      </c>
      <c r="E11753" s="507">
        <v>19285</v>
      </c>
      <c r="F11753" s="499"/>
      <c r="G11753" s="329">
        <v>69.069875720783642</v>
      </c>
    </row>
    <row r="11754" spans="1:7" hidden="1" x14ac:dyDescent="0.25">
      <c r="A11754" s="330" t="s">
        <v>349</v>
      </c>
      <c r="B11754" s="330" t="s">
        <v>377</v>
      </c>
      <c r="C11754" s="331" t="s">
        <v>378</v>
      </c>
      <c r="D11754" s="332">
        <v>27921</v>
      </c>
      <c r="E11754" s="504">
        <v>19285</v>
      </c>
      <c r="F11754" s="499"/>
      <c r="G11754" s="332">
        <v>69.069875720783642</v>
      </c>
    </row>
    <row r="11755" spans="1:7" hidden="1" x14ac:dyDescent="0.25">
      <c r="A11755" s="333" t="s">
        <v>349</v>
      </c>
      <c r="B11755" s="333" t="s">
        <v>4963</v>
      </c>
      <c r="C11755" s="334" t="s">
        <v>4964</v>
      </c>
      <c r="D11755" s="335">
        <v>27921</v>
      </c>
      <c r="E11755" s="505">
        <v>19285</v>
      </c>
      <c r="F11755" s="499"/>
      <c r="G11755" s="335">
        <v>69.069875720783642</v>
      </c>
    </row>
    <row r="11756" spans="1:7" hidden="1" x14ac:dyDescent="0.25">
      <c r="A11756" s="336" t="s">
        <v>352</v>
      </c>
      <c r="B11756" s="336" t="s">
        <v>1329</v>
      </c>
      <c r="C11756" s="337" t="s">
        <v>1330</v>
      </c>
      <c r="D11756" s="338">
        <v>20000</v>
      </c>
      <c r="E11756" s="498">
        <v>10015</v>
      </c>
      <c r="F11756" s="499"/>
      <c r="G11756" s="338">
        <v>50.075000000000003</v>
      </c>
    </row>
    <row r="11757" spans="1:7" hidden="1" x14ac:dyDescent="0.25">
      <c r="A11757" s="339" t="s">
        <v>324</v>
      </c>
      <c r="B11757" s="339" t="s">
        <v>354</v>
      </c>
      <c r="C11757" s="340" t="s">
        <v>24</v>
      </c>
      <c r="D11757" s="341">
        <v>20000</v>
      </c>
      <c r="E11757" s="506">
        <v>10015</v>
      </c>
      <c r="F11757" s="499"/>
      <c r="G11757" s="341">
        <v>50.075000000000003</v>
      </c>
    </row>
    <row r="11758" spans="1:7" hidden="1" x14ac:dyDescent="0.25">
      <c r="A11758" s="342" t="s">
        <v>324</v>
      </c>
      <c r="B11758" s="342" t="s">
        <v>366</v>
      </c>
      <c r="C11758" s="343" t="s">
        <v>38</v>
      </c>
      <c r="D11758" s="344">
        <v>20000</v>
      </c>
      <c r="E11758" s="502">
        <v>10015</v>
      </c>
      <c r="F11758" s="499"/>
      <c r="G11758" s="344">
        <v>50.075000000000003</v>
      </c>
    </row>
    <row r="11759" spans="1:7" hidden="1" x14ac:dyDescent="0.25">
      <c r="A11759" s="342" t="s">
        <v>324</v>
      </c>
      <c r="B11759" s="342" t="s">
        <v>401</v>
      </c>
      <c r="C11759" s="343" t="s">
        <v>104</v>
      </c>
      <c r="D11759" s="344">
        <v>20000</v>
      </c>
      <c r="E11759" s="502">
        <v>10015</v>
      </c>
      <c r="F11759" s="499"/>
      <c r="G11759" s="344">
        <v>50.075000000000003</v>
      </c>
    </row>
    <row r="11760" spans="1:7" hidden="1" x14ac:dyDescent="0.25">
      <c r="A11760" s="345" t="s">
        <v>5352</v>
      </c>
      <c r="B11760" s="345" t="s">
        <v>296</v>
      </c>
      <c r="C11760" s="346" t="s">
        <v>104</v>
      </c>
      <c r="D11760" s="347">
        <v>20000</v>
      </c>
      <c r="E11760" s="503">
        <v>10015</v>
      </c>
      <c r="F11760" s="499"/>
      <c r="G11760" s="347">
        <v>50.075000000000003</v>
      </c>
    </row>
    <row r="11761" spans="1:7" hidden="1" x14ac:dyDescent="0.25">
      <c r="A11761" s="336" t="s">
        <v>352</v>
      </c>
      <c r="B11761" s="336" t="s">
        <v>1550</v>
      </c>
      <c r="C11761" s="337" t="s">
        <v>1551</v>
      </c>
      <c r="D11761" s="338">
        <v>7921</v>
      </c>
      <c r="E11761" s="498">
        <v>9270</v>
      </c>
      <c r="F11761" s="499"/>
      <c r="G11761" s="338">
        <v>117.03067794470395</v>
      </c>
    </row>
    <row r="11762" spans="1:7" hidden="1" x14ac:dyDescent="0.25">
      <c r="A11762" s="339" t="s">
        <v>324</v>
      </c>
      <c r="B11762" s="339" t="s">
        <v>354</v>
      </c>
      <c r="C11762" s="340" t="s">
        <v>24</v>
      </c>
      <c r="D11762" s="341">
        <v>7921</v>
      </c>
      <c r="E11762" s="506">
        <v>9270</v>
      </c>
      <c r="F11762" s="499"/>
      <c r="G11762" s="341">
        <v>117.03067794470395</v>
      </c>
    </row>
    <row r="11763" spans="1:7" hidden="1" x14ac:dyDescent="0.25">
      <c r="A11763" s="342" t="s">
        <v>324</v>
      </c>
      <c r="B11763" s="342" t="s">
        <v>366</v>
      </c>
      <c r="C11763" s="343" t="s">
        <v>38</v>
      </c>
      <c r="D11763" s="344">
        <v>7921</v>
      </c>
      <c r="E11763" s="502">
        <v>9270</v>
      </c>
      <c r="F11763" s="499"/>
      <c r="G11763" s="344">
        <v>117.03067794470395</v>
      </c>
    </row>
    <row r="11764" spans="1:7" hidden="1" x14ac:dyDescent="0.25">
      <c r="A11764" s="342" t="s">
        <v>324</v>
      </c>
      <c r="B11764" s="342" t="s">
        <v>401</v>
      </c>
      <c r="C11764" s="343" t="s">
        <v>104</v>
      </c>
      <c r="D11764" s="344">
        <v>7921</v>
      </c>
      <c r="E11764" s="502">
        <v>9270</v>
      </c>
      <c r="F11764" s="499"/>
      <c r="G11764" s="344">
        <v>117.03067794470395</v>
      </c>
    </row>
    <row r="11765" spans="1:7" hidden="1" x14ac:dyDescent="0.25">
      <c r="A11765" s="345" t="s">
        <v>5353</v>
      </c>
      <c r="B11765" s="345" t="s">
        <v>296</v>
      </c>
      <c r="C11765" s="346" t="s">
        <v>104</v>
      </c>
      <c r="D11765" s="347">
        <v>7921</v>
      </c>
      <c r="E11765" s="503">
        <v>9270</v>
      </c>
      <c r="F11765" s="499"/>
      <c r="G11765" s="347">
        <v>117.03067794470395</v>
      </c>
    </row>
    <row r="11766" spans="1:7" hidden="1" x14ac:dyDescent="0.25">
      <c r="A11766" s="327" t="s">
        <v>1254</v>
      </c>
      <c r="B11766" s="327" t="s">
        <v>2740</v>
      </c>
      <c r="C11766" s="328" t="s">
        <v>126</v>
      </c>
      <c r="D11766" s="329">
        <v>47438.96</v>
      </c>
      <c r="E11766" s="507">
        <v>49275.08</v>
      </c>
      <c r="F11766" s="499"/>
      <c r="G11766" s="329">
        <v>103.87048957228404</v>
      </c>
    </row>
    <row r="11767" spans="1:7" hidden="1" x14ac:dyDescent="0.25">
      <c r="A11767" s="330" t="s">
        <v>349</v>
      </c>
      <c r="B11767" s="330" t="s">
        <v>2770</v>
      </c>
      <c r="C11767" s="331" t="s">
        <v>2771</v>
      </c>
      <c r="D11767" s="332">
        <v>4000</v>
      </c>
      <c r="E11767" s="504">
        <v>0</v>
      </c>
      <c r="F11767" s="499"/>
      <c r="G11767" s="332">
        <v>0</v>
      </c>
    </row>
    <row r="11768" spans="1:7" hidden="1" x14ac:dyDescent="0.25">
      <c r="A11768" s="333" t="s">
        <v>349</v>
      </c>
      <c r="B11768" s="333" t="s">
        <v>2772</v>
      </c>
      <c r="C11768" s="334" t="s">
        <v>2773</v>
      </c>
      <c r="D11768" s="335">
        <v>4000</v>
      </c>
      <c r="E11768" s="505">
        <v>0</v>
      </c>
      <c r="F11768" s="499"/>
      <c r="G11768" s="335">
        <v>0</v>
      </c>
    </row>
    <row r="11769" spans="1:7" hidden="1" x14ac:dyDescent="0.25">
      <c r="A11769" s="336" t="s">
        <v>352</v>
      </c>
      <c r="B11769" s="336" t="s">
        <v>1526</v>
      </c>
      <c r="C11769" s="337" t="s">
        <v>1527</v>
      </c>
      <c r="D11769" s="338">
        <v>4000</v>
      </c>
      <c r="E11769" s="498">
        <v>0</v>
      </c>
      <c r="F11769" s="499"/>
      <c r="G11769" s="338">
        <v>0</v>
      </c>
    </row>
    <row r="11770" spans="1:7" hidden="1" x14ac:dyDescent="0.25">
      <c r="A11770" s="339" t="s">
        <v>324</v>
      </c>
      <c r="B11770" s="339" t="s">
        <v>354</v>
      </c>
      <c r="C11770" s="340" t="s">
        <v>24</v>
      </c>
      <c r="D11770" s="341">
        <v>4000</v>
      </c>
      <c r="E11770" s="506">
        <v>0</v>
      </c>
      <c r="F11770" s="499"/>
      <c r="G11770" s="341">
        <v>0</v>
      </c>
    </row>
    <row r="11771" spans="1:7" hidden="1" x14ac:dyDescent="0.25">
      <c r="A11771" s="342" t="s">
        <v>324</v>
      </c>
      <c r="B11771" s="342" t="s">
        <v>366</v>
      </c>
      <c r="C11771" s="343" t="s">
        <v>38</v>
      </c>
      <c r="D11771" s="344">
        <v>4000</v>
      </c>
      <c r="E11771" s="502">
        <v>0</v>
      </c>
      <c r="F11771" s="499"/>
      <c r="G11771" s="344">
        <v>0</v>
      </c>
    </row>
    <row r="11772" spans="1:7" hidden="1" x14ac:dyDescent="0.25">
      <c r="A11772" s="342" t="s">
        <v>324</v>
      </c>
      <c r="B11772" s="342" t="s">
        <v>401</v>
      </c>
      <c r="C11772" s="343" t="s">
        <v>104</v>
      </c>
      <c r="D11772" s="344">
        <v>4000</v>
      </c>
      <c r="E11772" s="502">
        <v>0</v>
      </c>
      <c r="F11772" s="499"/>
      <c r="G11772" s="344">
        <v>0</v>
      </c>
    </row>
    <row r="11773" spans="1:7" hidden="1" x14ac:dyDescent="0.25">
      <c r="A11773" s="345" t="s">
        <v>5354</v>
      </c>
      <c r="B11773" s="345" t="s">
        <v>296</v>
      </c>
      <c r="C11773" s="346" t="s">
        <v>104</v>
      </c>
      <c r="D11773" s="347">
        <v>4000</v>
      </c>
      <c r="E11773" s="503">
        <v>0</v>
      </c>
      <c r="F11773" s="499"/>
      <c r="G11773" s="347">
        <v>0</v>
      </c>
    </row>
    <row r="11774" spans="1:7" hidden="1" x14ac:dyDescent="0.25">
      <c r="A11774" s="336" t="s">
        <v>352</v>
      </c>
      <c r="B11774" s="336" t="s">
        <v>1550</v>
      </c>
      <c r="C11774" s="337" t="s">
        <v>1551</v>
      </c>
      <c r="D11774" s="338">
        <v>0</v>
      </c>
      <c r="E11774" s="498">
        <v>0</v>
      </c>
      <c r="F11774" s="499"/>
      <c r="G11774" s="338">
        <v>0</v>
      </c>
    </row>
    <row r="11775" spans="1:7" hidden="1" x14ac:dyDescent="0.25">
      <c r="A11775" s="339" t="s">
        <v>324</v>
      </c>
      <c r="B11775" s="339" t="s">
        <v>354</v>
      </c>
      <c r="C11775" s="340" t="s">
        <v>24</v>
      </c>
      <c r="D11775" s="341">
        <v>0</v>
      </c>
      <c r="E11775" s="506">
        <v>0</v>
      </c>
      <c r="F11775" s="499"/>
      <c r="G11775" s="341">
        <v>0</v>
      </c>
    </row>
    <row r="11776" spans="1:7" hidden="1" x14ac:dyDescent="0.25">
      <c r="A11776" s="342" t="s">
        <v>324</v>
      </c>
      <c r="B11776" s="342" t="s">
        <v>366</v>
      </c>
      <c r="C11776" s="343" t="s">
        <v>38</v>
      </c>
      <c r="D11776" s="344">
        <v>0</v>
      </c>
      <c r="E11776" s="502">
        <v>0</v>
      </c>
      <c r="F11776" s="499"/>
      <c r="G11776" s="344">
        <v>0</v>
      </c>
    </row>
    <row r="11777" spans="1:7" hidden="1" x14ac:dyDescent="0.25">
      <c r="A11777" s="342" t="s">
        <v>324</v>
      </c>
      <c r="B11777" s="342" t="s">
        <v>419</v>
      </c>
      <c r="C11777" s="343" t="s">
        <v>108</v>
      </c>
      <c r="D11777" s="344">
        <v>0</v>
      </c>
      <c r="E11777" s="502">
        <v>0</v>
      </c>
      <c r="F11777" s="499"/>
      <c r="G11777" s="344">
        <v>0</v>
      </c>
    </row>
    <row r="11778" spans="1:7" hidden="1" x14ac:dyDescent="0.25">
      <c r="A11778" s="345" t="s">
        <v>5355</v>
      </c>
      <c r="B11778" s="345" t="s">
        <v>316</v>
      </c>
      <c r="C11778" s="346" t="s">
        <v>421</v>
      </c>
      <c r="D11778" s="347">
        <v>0</v>
      </c>
      <c r="E11778" s="503">
        <v>0</v>
      </c>
      <c r="F11778" s="499"/>
      <c r="G11778" s="347">
        <v>0</v>
      </c>
    </row>
    <row r="11779" spans="1:7" hidden="1" x14ac:dyDescent="0.25">
      <c r="A11779" s="330" t="s">
        <v>349</v>
      </c>
      <c r="B11779" s="330" t="s">
        <v>377</v>
      </c>
      <c r="C11779" s="331" t="s">
        <v>378</v>
      </c>
      <c r="D11779" s="332">
        <v>30000</v>
      </c>
      <c r="E11779" s="504">
        <v>31997.5</v>
      </c>
      <c r="F11779" s="499"/>
      <c r="G11779" s="332">
        <v>106.65833333333333</v>
      </c>
    </row>
    <row r="11780" spans="1:7" hidden="1" x14ac:dyDescent="0.25">
      <c r="A11780" s="333" t="s">
        <v>349</v>
      </c>
      <c r="B11780" s="333" t="s">
        <v>4963</v>
      </c>
      <c r="C11780" s="334" t="s">
        <v>4964</v>
      </c>
      <c r="D11780" s="335">
        <v>30000</v>
      </c>
      <c r="E11780" s="505">
        <v>31997.5</v>
      </c>
      <c r="F11780" s="499"/>
      <c r="G11780" s="335">
        <v>106.65833333333333</v>
      </c>
    </row>
    <row r="11781" spans="1:7" hidden="1" x14ac:dyDescent="0.25">
      <c r="A11781" s="336" t="s">
        <v>352</v>
      </c>
      <c r="B11781" s="336" t="s">
        <v>1329</v>
      </c>
      <c r="C11781" s="337" t="s">
        <v>1330</v>
      </c>
      <c r="D11781" s="338">
        <v>30000</v>
      </c>
      <c r="E11781" s="498">
        <v>27920</v>
      </c>
      <c r="F11781" s="499"/>
      <c r="G11781" s="338">
        <v>93.066666666666663</v>
      </c>
    </row>
    <row r="11782" spans="1:7" hidden="1" x14ac:dyDescent="0.25">
      <c r="A11782" s="339" t="s">
        <v>324</v>
      </c>
      <c r="B11782" s="339" t="s">
        <v>354</v>
      </c>
      <c r="C11782" s="340" t="s">
        <v>24</v>
      </c>
      <c r="D11782" s="341">
        <v>30000</v>
      </c>
      <c r="E11782" s="506">
        <v>27920</v>
      </c>
      <c r="F11782" s="499"/>
      <c r="G11782" s="341">
        <v>93.066666666666663</v>
      </c>
    </row>
    <row r="11783" spans="1:7" hidden="1" x14ac:dyDescent="0.25">
      <c r="A11783" s="342" t="s">
        <v>324</v>
      </c>
      <c r="B11783" s="342" t="s">
        <v>366</v>
      </c>
      <c r="C11783" s="343" t="s">
        <v>38</v>
      </c>
      <c r="D11783" s="344">
        <v>30000</v>
      </c>
      <c r="E11783" s="502">
        <v>27920</v>
      </c>
      <c r="F11783" s="499"/>
      <c r="G11783" s="344">
        <v>93.066666666666663</v>
      </c>
    </row>
    <row r="11784" spans="1:7" hidden="1" x14ac:dyDescent="0.25">
      <c r="A11784" s="342" t="s">
        <v>324</v>
      </c>
      <c r="B11784" s="342" t="s">
        <v>401</v>
      </c>
      <c r="C11784" s="343" t="s">
        <v>104</v>
      </c>
      <c r="D11784" s="344">
        <v>30000</v>
      </c>
      <c r="E11784" s="502">
        <v>27920</v>
      </c>
      <c r="F11784" s="499"/>
      <c r="G11784" s="344">
        <v>93.066666666666663</v>
      </c>
    </row>
    <row r="11785" spans="1:7" hidden="1" x14ac:dyDescent="0.25">
      <c r="A11785" s="345" t="s">
        <v>5356</v>
      </c>
      <c r="B11785" s="345" t="s">
        <v>296</v>
      </c>
      <c r="C11785" s="346" t="s">
        <v>104</v>
      </c>
      <c r="D11785" s="347">
        <v>30000</v>
      </c>
      <c r="E11785" s="503">
        <v>27920</v>
      </c>
      <c r="F11785" s="499"/>
      <c r="G11785" s="347">
        <v>93.066666666666663</v>
      </c>
    </row>
    <row r="11786" spans="1:7" hidden="1" x14ac:dyDescent="0.25">
      <c r="A11786" s="336" t="s">
        <v>352</v>
      </c>
      <c r="B11786" s="336" t="s">
        <v>1526</v>
      </c>
      <c r="C11786" s="337" t="s">
        <v>1527</v>
      </c>
      <c r="D11786" s="338">
        <v>0</v>
      </c>
      <c r="E11786" s="498">
        <v>4077.5</v>
      </c>
      <c r="F11786" s="499"/>
      <c r="G11786" s="338">
        <v>0</v>
      </c>
    </row>
    <row r="11787" spans="1:7" hidden="1" x14ac:dyDescent="0.25">
      <c r="A11787" s="339" t="s">
        <v>324</v>
      </c>
      <c r="B11787" s="339" t="s">
        <v>354</v>
      </c>
      <c r="C11787" s="340" t="s">
        <v>24</v>
      </c>
      <c r="D11787" s="341">
        <v>0</v>
      </c>
      <c r="E11787" s="506">
        <v>4077.5</v>
      </c>
      <c r="F11787" s="499"/>
      <c r="G11787" s="341">
        <v>0</v>
      </c>
    </row>
    <row r="11788" spans="1:7" hidden="1" x14ac:dyDescent="0.25">
      <c r="A11788" s="342" t="s">
        <v>324</v>
      </c>
      <c r="B11788" s="342" t="s">
        <v>366</v>
      </c>
      <c r="C11788" s="343" t="s">
        <v>38</v>
      </c>
      <c r="D11788" s="344">
        <v>0</v>
      </c>
      <c r="E11788" s="502">
        <v>4077.5</v>
      </c>
      <c r="F11788" s="499"/>
      <c r="G11788" s="344">
        <v>0</v>
      </c>
    </row>
    <row r="11789" spans="1:7" hidden="1" x14ac:dyDescent="0.25">
      <c r="A11789" s="342" t="s">
        <v>324</v>
      </c>
      <c r="B11789" s="342" t="s">
        <v>401</v>
      </c>
      <c r="C11789" s="343" t="s">
        <v>104</v>
      </c>
      <c r="D11789" s="344">
        <v>0</v>
      </c>
      <c r="E11789" s="502">
        <v>4077.5</v>
      </c>
      <c r="F11789" s="499"/>
      <c r="G11789" s="344">
        <v>0</v>
      </c>
    </row>
    <row r="11790" spans="1:7" hidden="1" x14ac:dyDescent="0.25">
      <c r="A11790" s="345" t="s">
        <v>5357</v>
      </c>
      <c r="B11790" s="345" t="s">
        <v>296</v>
      </c>
      <c r="C11790" s="346" t="s">
        <v>104</v>
      </c>
      <c r="D11790" s="347">
        <v>0</v>
      </c>
      <c r="E11790" s="503">
        <v>4077.5</v>
      </c>
      <c r="F11790" s="499"/>
      <c r="G11790" s="347">
        <v>0</v>
      </c>
    </row>
    <row r="11791" spans="1:7" hidden="1" x14ac:dyDescent="0.25">
      <c r="A11791" s="330" t="s">
        <v>349</v>
      </c>
      <c r="B11791" s="330" t="s">
        <v>385</v>
      </c>
      <c r="C11791" s="331" t="s">
        <v>386</v>
      </c>
      <c r="D11791" s="332">
        <v>13438.96</v>
      </c>
      <c r="E11791" s="504">
        <v>17277.580000000002</v>
      </c>
      <c r="F11791" s="499"/>
      <c r="G11791" s="332">
        <v>128.56337097513497</v>
      </c>
    </row>
    <row r="11792" spans="1:7" hidden="1" x14ac:dyDescent="0.25">
      <c r="A11792" s="333" t="s">
        <v>349</v>
      </c>
      <c r="B11792" s="333" t="s">
        <v>5056</v>
      </c>
      <c r="C11792" s="334" t="s">
        <v>5057</v>
      </c>
      <c r="D11792" s="335">
        <v>13438.96</v>
      </c>
      <c r="E11792" s="505">
        <v>17277.580000000002</v>
      </c>
      <c r="F11792" s="499"/>
      <c r="G11792" s="335">
        <v>128.56337097513497</v>
      </c>
    </row>
    <row r="11793" spans="1:7" hidden="1" x14ac:dyDescent="0.25">
      <c r="A11793" s="336" t="s">
        <v>352</v>
      </c>
      <c r="B11793" s="336" t="s">
        <v>1310</v>
      </c>
      <c r="C11793" s="337" t="s">
        <v>1311</v>
      </c>
      <c r="D11793" s="338">
        <v>5200</v>
      </c>
      <c r="E11793" s="498">
        <v>0</v>
      </c>
      <c r="F11793" s="499"/>
      <c r="G11793" s="338">
        <v>0</v>
      </c>
    </row>
    <row r="11794" spans="1:7" hidden="1" x14ac:dyDescent="0.25">
      <c r="A11794" s="339" t="s">
        <v>324</v>
      </c>
      <c r="B11794" s="339" t="s">
        <v>354</v>
      </c>
      <c r="C11794" s="340" t="s">
        <v>24</v>
      </c>
      <c r="D11794" s="341">
        <v>5200</v>
      </c>
      <c r="E11794" s="506">
        <v>0</v>
      </c>
      <c r="F11794" s="499"/>
      <c r="G11794" s="341">
        <v>0</v>
      </c>
    </row>
    <row r="11795" spans="1:7" hidden="1" x14ac:dyDescent="0.25">
      <c r="A11795" s="342" t="s">
        <v>324</v>
      </c>
      <c r="B11795" s="342" t="s">
        <v>355</v>
      </c>
      <c r="C11795" s="343" t="s">
        <v>25</v>
      </c>
      <c r="D11795" s="344">
        <v>5200</v>
      </c>
      <c r="E11795" s="502">
        <v>0</v>
      </c>
      <c r="F11795" s="499"/>
      <c r="G11795" s="344">
        <v>0</v>
      </c>
    </row>
    <row r="11796" spans="1:7" hidden="1" x14ac:dyDescent="0.25">
      <c r="A11796" s="342" t="s">
        <v>324</v>
      </c>
      <c r="B11796" s="342" t="s">
        <v>361</v>
      </c>
      <c r="C11796" s="343" t="s">
        <v>135</v>
      </c>
      <c r="D11796" s="344">
        <v>5200</v>
      </c>
      <c r="E11796" s="502">
        <v>0</v>
      </c>
      <c r="F11796" s="499"/>
      <c r="G11796" s="344">
        <v>0</v>
      </c>
    </row>
    <row r="11797" spans="1:7" hidden="1" x14ac:dyDescent="0.25">
      <c r="A11797" s="345" t="s">
        <v>5358</v>
      </c>
      <c r="B11797" s="345" t="s">
        <v>298</v>
      </c>
      <c r="C11797" s="346" t="s">
        <v>135</v>
      </c>
      <c r="D11797" s="347">
        <v>5200</v>
      </c>
      <c r="E11797" s="503">
        <v>0</v>
      </c>
      <c r="F11797" s="499"/>
      <c r="G11797" s="347">
        <v>0</v>
      </c>
    </row>
    <row r="11798" spans="1:7" hidden="1" x14ac:dyDescent="0.25">
      <c r="A11798" s="336" t="s">
        <v>352</v>
      </c>
      <c r="B11798" s="336" t="s">
        <v>1329</v>
      </c>
      <c r="C11798" s="337" t="s">
        <v>1330</v>
      </c>
      <c r="D11798" s="338">
        <v>8238.9599999999991</v>
      </c>
      <c r="E11798" s="498">
        <v>17277.580000000002</v>
      </c>
      <c r="F11798" s="499"/>
      <c r="G11798" s="338">
        <v>209.70583665899579</v>
      </c>
    </row>
    <row r="11799" spans="1:7" hidden="1" x14ac:dyDescent="0.25">
      <c r="A11799" s="339" t="s">
        <v>324</v>
      </c>
      <c r="B11799" s="339" t="s">
        <v>354</v>
      </c>
      <c r="C11799" s="340" t="s">
        <v>24</v>
      </c>
      <c r="D11799" s="341">
        <v>8238.9599999999991</v>
      </c>
      <c r="E11799" s="506">
        <v>17277.580000000002</v>
      </c>
      <c r="F11799" s="499"/>
      <c r="G11799" s="341">
        <v>209.70583665899579</v>
      </c>
    </row>
    <row r="11800" spans="1:7" hidden="1" x14ac:dyDescent="0.25">
      <c r="A11800" s="342" t="s">
        <v>324</v>
      </c>
      <c r="B11800" s="342" t="s">
        <v>366</v>
      </c>
      <c r="C11800" s="343" t="s">
        <v>38</v>
      </c>
      <c r="D11800" s="344">
        <v>8238.9599999999991</v>
      </c>
      <c r="E11800" s="502">
        <v>17277.580000000002</v>
      </c>
      <c r="F11800" s="499"/>
      <c r="G11800" s="344">
        <v>209.70583665899579</v>
      </c>
    </row>
    <row r="11801" spans="1:7" hidden="1" x14ac:dyDescent="0.25">
      <c r="A11801" s="342" t="s">
        <v>324</v>
      </c>
      <c r="B11801" s="342" t="s">
        <v>419</v>
      </c>
      <c r="C11801" s="343" t="s">
        <v>108</v>
      </c>
      <c r="D11801" s="344">
        <v>4000</v>
      </c>
      <c r="E11801" s="502">
        <v>13038.62</v>
      </c>
      <c r="F11801" s="499"/>
      <c r="G11801" s="344">
        <v>325.96550000000002</v>
      </c>
    </row>
    <row r="11802" spans="1:7" hidden="1" x14ac:dyDescent="0.25">
      <c r="A11802" s="345" t="s">
        <v>5359</v>
      </c>
      <c r="B11802" s="345" t="s">
        <v>316</v>
      </c>
      <c r="C11802" s="346" t="s">
        <v>421</v>
      </c>
      <c r="D11802" s="347">
        <v>4000</v>
      </c>
      <c r="E11802" s="503">
        <v>13038.62</v>
      </c>
      <c r="F11802" s="499"/>
      <c r="G11802" s="347">
        <v>325.96550000000002</v>
      </c>
    </row>
    <row r="11803" spans="1:7" hidden="1" x14ac:dyDescent="0.25">
      <c r="A11803" s="342" t="s">
        <v>324</v>
      </c>
      <c r="B11803" s="342" t="s">
        <v>401</v>
      </c>
      <c r="C11803" s="343" t="s">
        <v>104</v>
      </c>
      <c r="D11803" s="344">
        <v>4238.96</v>
      </c>
      <c r="E11803" s="502">
        <v>4238.96</v>
      </c>
      <c r="F11803" s="499"/>
      <c r="G11803" s="344">
        <v>100</v>
      </c>
    </row>
    <row r="11804" spans="1:7" hidden="1" x14ac:dyDescent="0.25">
      <c r="A11804" s="345" t="s">
        <v>5360</v>
      </c>
      <c r="B11804" s="345" t="s">
        <v>296</v>
      </c>
      <c r="C11804" s="346" t="s">
        <v>104</v>
      </c>
      <c r="D11804" s="347">
        <v>4238.96</v>
      </c>
      <c r="E11804" s="503">
        <v>4238.96</v>
      </c>
      <c r="F11804" s="499"/>
      <c r="G11804" s="347">
        <v>100</v>
      </c>
    </row>
    <row r="11805" spans="1:7" hidden="1" x14ac:dyDescent="0.25">
      <c r="A11805" s="336" t="s">
        <v>352</v>
      </c>
      <c r="B11805" s="336" t="s">
        <v>1550</v>
      </c>
      <c r="C11805" s="337" t="s">
        <v>1551</v>
      </c>
      <c r="D11805" s="338">
        <v>0</v>
      </c>
      <c r="E11805" s="498">
        <v>0</v>
      </c>
      <c r="F11805" s="499"/>
      <c r="G11805" s="338">
        <v>0</v>
      </c>
    </row>
    <row r="11806" spans="1:7" hidden="1" x14ac:dyDescent="0.25">
      <c r="A11806" s="339" t="s">
        <v>324</v>
      </c>
      <c r="B11806" s="339" t="s">
        <v>354</v>
      </c>
      <c r="C11806" s="340" t="s">
        <v>24</v>
      </c>
      <c r="D11806" s="341">
        <v>0</v>
      </c>
      <c r="E11806" s="506">
        <v>0</v>
      </c>
      <c r="F11806" s="499"/>
      <c r="G11806" s="341">
        <v>0</v>
      </c>
    </row>
    <row r="11807" spans="1:7" hidden="1" x14ac:dyDescent="0.25">
      <c r="A11807" s="342" t="s">
        <v>324</v>
      </c>
      <c r="B11807" s="342" t="s">
        <v>366</v>
      </c>
      <c r="C11807" s="343" t="s">
        <v>38</v>
      </c>
      <c r="D11807" s="344">
        <v>0</v>
      </c>
      <c r="E11807" s="502">
        <v>0</v>
      </c>
      <c r="F11807" s="499"/>
      <c r="G11807" s="344">
        <v>0</v>
      </c>
    </row>
    <row r="11808" spans="1:7" hidden="1" x14ac:dyDescent="0.25">
      <c r="A11808" s="342" t="s">
        <v>324</v>
      </c>
      <c r="B11808" s="342" t="s">
        <v>419</v>
      </c>
      <c r="C11808" s="343" t="s">
        <v>108</v>
      </c>
      <c r="D11808" s="344">
        <v>0</v>
      </c>
      <c r="E11808" s="502">
        <v>0</v>
      </c>
      <c r="F11808" s="499"/>
      <c r="G11808" s="344">
        <v>0</v>
      </c>
    </row>
    <row r="11809" spans="1:7" hidden="1" x14ac:dyDescent="0.25">
      <c r="A11809" s="345" t="s">
        <v>5361</v>
      </c>
      <c r="B11809" s="345" t="s">
        <v>316</v>
      </c>
      <c r="C11809" s="346" t="s">
        <v>421</v>
      </c>
      <c r="D11809" s="347">
        <v>0</v>
      </c>
      <c r="E11809" s="503">
        <v>0</v>
      </c>
      <c r="F11809" s="499"/>
      <c r="G11809" s="347">
        <v>0</v>
      </c>
    </row>
    <row r="11810" spans="1:7" hidden="1" x14ac:dyDescent="0.25">
      <c r="A11810" s="327" t="s">
        <v>1254</v>
      </c>
      <c r="B11810" s="327" t="s">
        <v>4336</v>
      </c>
      <c r="C11810" s="328" t="s">
        <v>151</v>
      </c>
      <c r="D11810" s="329">
        <v>1364041.5</v>
      </c>
      <c r="E11810" s="507">
        <v>893957.25</v>
      </c>
      <c r="F11810" s="499"/>
      <c r="G11810" s="329">
        <v>65.537393840290051</v>
      </c>
    </row>
    <row r="11811" spans="1:7" hidden="1" x14ac:dyDescent="0.25">
      <c r="A11811" s="330" t="s">
        <v>349</v>
      </c>
      <c r="B11811" s="330" t="s">
        <v>2770</v>
      </c>
      <c r="C11811" s="331" t="s">
        <v>2771</v>
      </c>
      <c r="D11811" s="332">
        <v>486592.5</v>
      </c>
      <c r="E11811" s="504">
        <v>302168.71000000002</v>
      </c>
      <c r="F11811" s="499"/>
      <c r="G11811" s="332">
        <v>62.098924664888997</v>
      </c>
    </row>
    <row r="11812" spans="1:7" hidden="1" x14ac:dyDescent="0.25">
      <c r="A11812" s="333" t="s">
        <v>349</v>
      </c>
      <c r="B11812" s="333" t="s">
        <v>2772</v>
      </c>
      <c r="C11812" s="334" t="s">
        <v>2773</v>
      </c>
      <c r="D11812" s="335">
        <v>422905</v>
      </c>
      <c r="E11812" s="505">
        <v>280481.21000000002</v>
      </c>
      <c r="F11812" s="499"/>
      <c r="G11812" s="335">
        <v>66.322509783521127</v>
      </c>
    </row>
    <row r="11813" spans="1:7" hidden="1" x14ac:dyDescent="0.25">
      <c r="A11813" s="336" t="s">
        <v>352</v>
      </c>
      <c r="B11813" s="336" t="s">
        <v>1264</v>
      </c>
      <c r="C11813" s="337" t="s">
        <v>1265</v>
      </c>
      <c r="D11813" s="338">
        <v>105000</v>
      </c>
      <c r="E11813" s="498">
        <v>55759.519999999997</v>
      </c>
      <c r="F11813" s="499"/>
      <c r="G11813" s="338">
        <v>53.104304761904764</v>
      </c>
    </row>
    <row r="11814" spans="1:7" hidden="1" x14ac:dyDescent="0.25">
      <c r="A11814" s="339" t="s">
        <v>324</v>
      </c>
      <c r="B11814" s="339" t="s">
        <v>1163</v>
      </c>
      <c r="C11814" s="340" t="s">
        <v>26</v>
      </c>
      <c r="D11814" s="341">
        <v>105000</v>
      </c>
      <c r="E11814" s="506">
        <v>55759.519999999997</v>
      </c>
      <c r="F11814" s="499"/>
      <c r="G11814" s="341">
        <v>53.104304761904764</v>
      </c>
    </row>
    <row r="11815" spans="1:7" hidden="1" x14ac:dyDescent="0.25">
      <c r="A11815" s="342" t="s">
        <v>324</v>
      </c>
      <c r="B11815" s="342" t="s">
        <v>1164</v>
      </c>
      <c r="C11815" s="343" t="s">
        <v>1165</v>
      </c>
      <c r="D11815" s="344">
        <v>105000</v>
      </c>
      <c r="E11815" s="502">
        <v>55759.519999999997</v>
      </c>
      <c r="F11815" s="499"/>
      <c r="G11815" s="344">
        <v>53.104304761904764</v>
      </c>
    </row>
    <row r="11816" spans="1:7" hidden="1" x14ac:dyDescent="0.25">
      <c r="A11816" s="342" t="s">
        <v>324</v>
      </c>
      <c r="B11816" s="342" t="s">
        <v>2576</v>
      </c>
      <c r="C11816" s="343" t="s">
        <v>171</v>
      </c>
      <c r="D11816" s="344">
        <v>95000</v>
      </c>
      <c r="E11816" s="502">
        <v>45773.599999999999</v>
      </c>
      <c r="F11816" s="499"/>
      <c r="G11816" s="344">
        <v>48.182736842105264</v>
      </c>
    </row>
    <row r="11817" spans="1:7" hidden="1" x14ac:dyDescent="0.25">
      <c r="A11817" s="345" t="s">
        <v>5362</v>
      </c>
      <c r="B11817" s="345" t="s">
        <v>306</v>
      </c>
      <c r="C11817" s="346" t="s">
        <v>173</v>
      </c>
      <c r="D11817" s="347">
        <v>85000</v>
      </c>
      <c r="E11817" s="503">
        <v>27774.85</v>
      </c>
      <c r="F11817" s="499"/>
      <c r="G11817" s="347">
        <v>32.67629411764706</v>
      </c>
    </row>
    <row r="11818" spans="1:7" hidden="1" x14ac:dyDescent="0.25">
      <c r="A11818" s="345" t="s">
        <v>5363</v>
      </c>
      <c r="B11818" s="345" t="s">
        <v>307</v>
      </c>
      <c r="C11818" s="346" t="s">
        <v>175</v>
      </c>
      <c r="D11818" s="347">
        <v>0</v>
      </c>
      <c r="E11818" s="503">
        <v>14375</v>
      </c>
      <c r="F11818" s="499"/>
      <c r="G11818" s="347">
        <v>0</v>
      </c>
    </row>
    <row r="11819" spans="1:7" hidden="1" x14ac:dyDescent="0.25">
      <c r="A11819" s="345" t="s">
        <v>5364</v>
      </c>
      <c r="B11819" s="345" t="s">
        <v>308</v>
      </c>
      <c r="C11819" s="346" t="s">
        <v>5365</v>
      </c>
      <c r="D11819" s="347">
        <v>10000</v>
      </c>
      <c r="E11819" s="503">
        <v>3623.75</v>
      </c>
      <c r="F11819" s="499"/>
      <c r="G11819" s="347">
        <v>36.237499999999997</v>
      </c>
    </row>
    <row r="11820" spans="1:7" hidden="1" x14ac:dyDescent="0.25">
      <c r="A11820" s="342" t="s">
        <v>324</v>
      </c>
      <c r="B11820" s="342" t="s">
        <v>2988</v>
      </c>
      <c r="C11820" s="343" t="s">
        <v>178</v>
      </c>
      <c r="D11820" s="344">
        <v>10000</v>
      </c>
      <c r="E11820" s="502">
        <v>9985.92</v>
      </c>
      <c r="F11820" s="499"/>
      <c r="G11820" s="344">
        <v>99.859200000000001</v>
      </c>
    </row>
    <row r="11821" spans="1:7" hidden="1" x14ac:dyDescent="0.25">
      <c r="A11821" s="345" t="s">
        <v>5366</v>
      </c>
      <c r="B11821" s="345" t="s">
        <v>309</v>
      </c>
      <c r="C11821" s="346" t="s">
        <v>2990</v>
      </c>
      <c r="D11821" s="347">
        <v>10000</v>
      </c>
      <c r="E11821" s="503">
        <v>9985.92</v>
      </c>
      <c r="F11821" s="499"/>
      <c r="G11821" s="347">
        <v>99.859200000000001</v>
      </c>
    </row>
    <row r="11822" spans="1:7" hidden="1" x14ac:dyDescent="0.25">
      <c r="A11822" s="336" t="s">
        <v>352</v>
      </c>
      <c r="B11822" s="336" t="s">
        <v>1288</v>
      </c>
      <c r="C11822" s="337" t="s">
        <v>1289</v>
      </c>
      <c r="D11822" s="338">
        <v>9000</v>
      </c>
      <c r="E11822" s="498">
        <v>7690.13</v>
      </c>
      <c r="F11822" s="499"/>
      <c r="G11822" s="338">
        <v>85.445888888888888</v>
      </c>
    </row>
    <row r="11823" spans="1:7" hidden="1" x14ac:dyDescent="0.25">
      <c r="A11823" s="339" t="s">
        <v>324</v>
      </c>
      <c r="B11823" s="339" t="s">
        <v>1163</v>
      </c>
      <c r="C11823" s="340" t="s">
        <v>26</v>
      </c>
      <c r="D11823" s="341">
        <v>9000</v>
      </c>
      <c r="E11823" s="506">
        <v>7690.13</v>
      </c>
      <c r="F11823" s="499"/>
      <c r="G11823" s="341">
        <v>85.445888888888888</v>
      </c>
    </row>
    <row r="11824" spans="1:7" hidden="1" x14ac:dyDescent="0.25">
      <c r="A11824" s="342" t="s">
        <v>324</v>
      </c>
      <c r="B11824" s="342" t="s">
        <v>1164</v>
      </c>
      <c r="C11824" s="343" t="s">
        <v>1165</v>
      </c>
      <c r="D11824" s="344">
        <v>9000</v>
      </c>
      <c r="E11824" s="502">
        <v>7690.13</v>
      </c>
      <c r="F11824" s="499"/>
      <c r="G11824" s="344">
        <v>85.445888888888888</v>
      </c>
    </row>
    <row r="11825" spans="1:7" hidden="1" x14ac:dyDescent="0.25">
      <c r="A11825" s="342" t="s">
        <v>324</v>
      </c>
      <c r="B11825" s="342" t="s">
        <v>2576</v>
      </c>
      <c r="C11825" s="343" t="s">
        <v>171</v>
      </c>
      <c r="D11825" s="344">
        <v>9000</v>
      </c>
      <c r="E11825" s="502">
        <v>7690.13</v>
      </c>
      <c r="F11825" s="499"/>
      <c r="G11825" s="344">
        <v>85.445888888888888</v>
      </c>
    </row>
    <row r="11826" spans="1:7" hidden="1" x14ac:dyDescent="0.25">
      <c r="A11826" s="345" t="s">
        <v>5367</v>
      </c>
      <c r="B11826" s="345" t="s">
        <v>306</v>
      </c>
      <c r="C11826" s="346" t="s">
        <v>173</v>
      </c>
      <c r="D11826" s="347">
        <v>9000</v>
      </c>
      <c r="E11826" s="503">
        <v>7690.13</v>
      </c>
      <c r="F11826" s="499"/>
      <c r="G11826" s="347">
        <v>85.445888888888888</v>
      </c>
    </row>
    <row r="11827" spans="1:7" hidden="1" x14ac:dyDescent="0.25">
      <c r="A11827" s="342" t="s">
        <v>324</v>
      </c>
      <c r="B11827" s="342" t="s">
        <v>5368</v>
      </c>
      <c r="C11827" s="343" t="s">
        <v>5369</v>
      </c>
      <c r="D11827" s="344">
        <v>0</v>
      </c>
      <c r="E11827" s="502">
        <v>0</v>
      </c>
      <c r="F11827" s="499"/>
      <c r="G11827" s="344">
        <v>0</v>
      </c>
    </row>
    <row r="11828" spans="1:7" hidden="1" x14ac:dyDescent="0.25">
      <c r="A11828" s="345" t="s">
        <v>5370</v>
      </c>
      <c r="B11828" s="345" t="s">
        <v>5371</v>
      </c>
      <c r="C11828" s="346" t="s">
        <v>5372</v>
      </c>
      <c r="D11828" s="347">
        <v>0</v>
      </c>
      <c r="E11828" s="503">
        <v>0</v>
      </c>
      <c r="F11828" s="499"/>
      <c r="G11828" s="347">
        <v>0</v>
      </c>
    </row>
    <row r="11829" spans="1:7" hidden="1" x14ac:dyDescent="0.25">
      <c r="A11829" s="336" t="s">
        <v>352</v>
      </c>
      <c r="B11829" s="336" t="s">
        <v>1329</v>
      </c>
      <c r="C11829" s="337" t="s">
        <v>1330</v>
      </c>
      <c r="D11829" s="338">
        <v>19205</v>
      </c>
      <c r="E11829" s="498">
        <v>19507.52</v>
      </c>
      <c r="F11829" s="499"/>
      <c r="G11829" s="338">
        <v>101.57521478781567</v>
      </c>
    </row>
    <row r="11830" spans="1:7" hidden="1" x14ac:dyDescent="0.25">
      <c r="A11830" s="339" t="s">
        <v>324</v>
      </c>
      <c r="B11830" s="339" t="s">
        <v>1163</v>
      </c>
      <c r="C11830" s="340" t="s">
        <v>26</v>
      </c>
      <c r="D11830" s="341">
        <v>19205</v>
      </c>
      <c r="E11830" s="506">
        <v>19507.52</v>
      </c>
      <c r="F11830" s="499"/>
      <c r="G11830" s="341">
        <v>101.57521478781567</v>
      </c>
    </row>
    <row r="11831" spans="1:7" hidden="1" x14ac:dyDescent="0.25">
      <c r="A11831" s="342" t="s">
        <v>324</v>
      </c>
      <c r="B11831" s="342" t="s">
        <v>1164</v>
      </c>
      <c r="C11831" s="343" t="s">
        <v>1165</v>
      </c>
      <c r="D11831" s="344">
        <v>19205</v>
      </c>
      <c r="E11831" s="502">
        <v>19507.52</v>
      </c>
      <c r="F11831" s="499"/>
      <c r="G11831" s="344">
        <v>101.57521478781567</v>
      </c>
    </row>
    <row r="11832" spans="1:7" hidden="1" x14ac:dyDescent="0.25">
      <c r="A11832" s="342" t="s">
        <v>324</v>
      </c>
      <c r="B11832" s="342" t="s">
        <v>2576</v>
      </c>
      <c r="C11832" s="343" t="s">
        <v>171</v>
      </c>
      <c r="D11832" s="344">
        <v>7205</v>
      </c>
      <c r="E11832" s="502">
        <v>12315.19</v>
      </c>
      <c r="F11832" s="499"/>
      <c r="G11832" s="344">
        <v>170.92560721721028</v>
      </c>
    </row>
    <row r="11833" spans="1:7" hidden="1" x14ac:dyDescent="0.25">
      <c r="A11833" s="345" t="s">
        <v>5373</v>
      </c>
      <c r="B11833" s="345" t="s">
        <v>306</v>
      </c>
      <c r="C11833" s="346" t="s">
        <v>173</v>
      </c>
      <c r="D11833" s="347">
        <v>3205</v>
      </c>
      <c r="E11833" s="503">
        <v>8016.19</v>
      </c>
      <c r="F11833" s="499"/>
      <c r="G11833" s="347">
        <v>250.11513260530421</v>
      </c>
    </row>
    <row r="11834" spans="1:7" hidden="1" x14ac:dyDescent="0.25">
      <c r="A11834" s="345" t="s">
        <v>5374</v>
      </c>
      <c r="B11834" s="345" t="s">
        <v>307</v>
      </c>
      <c r="C11834" s="346" t="s">
        <v>175</v>
      </c>
      <c r="D11834" s="347">
        <v>0</v>
      </c>
      <c r="E11834" s="503">
        <v>0</v>
      </c>
      <c r="F11834" s="499"/>
      <c r="G11834" s="347">
        <v>0</v>
      </c>
    </row>
    <row r="11835" spans="1:7" hidden="1" x14ac:dyDescent="0.25">
      <c r="A11835" s="345" t="s">
        <v>5375</v>
      </c>
      <c r="B11835" s="345" t="s">
        <v>308</v>
      </c>
      <c r="C11835" s="346" t="s">
        <v>198</v>
      </c>
      <c r="D11835" s="347">
        <v>4000</v>
      </c>
      <c r="E11835" s="503">
        <v>4299</v>
      </c>
      <c r="F11835" s="499"/>
      <c r="G11835" s="347">
        <v>107.47499999999999</v>
      </c>
    </row>
    <row r="11836" spans="1:7" hidden="1" x14ac:dyDescent="0.25">
      <c r="A11836" s="342" t="s">
        <v>324</v>
      </c>
      <c r="B11836" s="342" t="s">
        <v>2988</v>
      </c>
      <c r="C11836" s="343" t="s">
        <v>178</v>
      </c>
      <c r="D11836" s="344">
        <v>12000</v>
      </c>
      <c r="E11836" s="502">
        <v>7192.33</v>
      </c>
      <c r="F11836" s="499"/>
      <c r="G11836" s="344">
        <v>59.936083333333336</v>
      </c>
    </row>
    <row r="11837" spans="1:7" hidden="1" x14ac:dyDescent="0.25">
      <c r="A11837" s="345" t="s">
        <v>5376</v>
      </c>
      <c r="B11837" s="345" t="s">
        <v>309</v>
      </c>
      <c r="C11837" s="346" t="s">
        <v>2990</v>
      </c>
      <c r="D11837" s="347">
        <v>12000</v>
      </c>
      <c r="E11837" s="503">
        <v>7192.33</v>
      </c>
      <c r="F11837" s="499"/>
      <c r="G11837" s="347">
        <v>59.936083333333336</v>
      </c>
    </row>
    <row r="11838" spans="1:7" hidden="1" x14ac:dyDescent="0.25">
      <c r="A11838" s="336" t="s">
        <v>352</v>
      </c>
      <c r="B11838" s="336" t="s">
        <v>1353</v>
      </c>
      <c r="C11838" s="337" t="s">
        <v>1354</v>
      </c>
      <c r="D11838" s="338">
        <v>64000</v>
      </c>
      <c r="E11838" s="498">
        <v>21070.74</v>
      </c>
      <c r="F11838" s="499"/>
      <c r="G11838" s="338">
        <v>32.923031250000001</v>
      </c>
    </row>
    <row r="11839" spans="1:7" hidden="1" x14ac:dyDescent="0.25">
      <c r="A11839" s="339" t="s">
        <v>324</v>
      </c>
      <c r="B11839" s="339" t="s">
        <v>1163</v>
      </c>
      <c r="C11839" s="340" t="s">
        <v>26</v>
      </c>
      <c r="D11839" s="341">
        <v>64000</v>
      </c>
      <c r="E11839" s="506">
        <v>21070.74</v>
      </c>
      <c r="F11839" s="499"/>
      <c r="G11839" s="341">
        <v>32.923031250000001</v>
      </c>
    </row>
    <row r="11840" spans="1:7" hidden="1" x14ac:dyDescent="0.25">
      <c r="A11840" s="342" t="s">
        <v>324</v>
      </c>
      <c r="B11840" s="342" t="s">
        <v>1164</v>
      </c>
      <c r="C11840" s="343" t="s">
        <v>1165</v>
      </c>
      <c r="D11840" s="344">
        <v>64000</v>
      </c>
      <c r="E11840" s="502">
        <v>21070.74</v>
      </c>
      <c r="F11840" s="499"/>
      <c r="G11840" s="344">
        <v>32.923031250000001</v>
      </c>
    </row>
    <row r="11841" spans="1:7" hidden="1" x14ac:dyDescent="0.25">
      <c r="A11841" s="342" t="s">
        <v>324</v>
      </c>
      <c r="B11841" s="342" t="s">
        <v>2576</v>
      </c>
      <c r="C11841" s="343" t="s">
        <v>171</v>
      </c>
      <c r="D11841" s="344">
        <v>60000</v>
      </c>
      <c r="E11841" s="502">
        <v>19900.38</v>
      </c>
      <c r="F11841" s="499"/>
      <c r="G11841" s="344">
        <v>33.167299999999997</v>
      </c>
    </row>
    <row r="11842" spans="1:7" hidden="1" x14ac:dyDescent="0.25">
      <c r="A11842" s="345" t="s">
        <v>5377</v>
      </c>
      <c r="B11842" s="345" t="s">
        <v>306</v>
      </c>
      <c r="C11842" s="346" t="s">
        <v>173</v>
      </c>
      <c r="D11842" s="347">
        <v>60000</v>
      </c>
      <c r="E11842" s="503">
        <v>19900.38</v>
      </c>
      <c r="F11842" s="499"/>
      <c r="G11842" s="347">
        <v>33.167299999999997</v>
      </c>
    </row>
    <row r="11843" spans="1:7" hidden="1" x14ac:dyDescent="0.25">
      <c r="A11843" s="345" t="s">
        <v>5378</v>
      </c>
      <c r="B11843" s="345" t="s">
        <v>307</v>
      </c>
      <c r="C11843" s="346" t="s">
        <v>175</v>
      </c>
      <c r="D11843" s="347">
        <v>0</v>
      </c>
      <c r="E11843" s="503">
        <v>0</v>
      </c>
      <c r="F11843" s="499"/>
      <c r="G11843" s="347">
        <v>0</v>
      </c>
    </row>
    <row r="11844" spans="1:7" hidden="1" x14ac:dyDescent="0.25">
      <c r="A11844" s="342" t="s">
        <v>324</v>
      </c>
      <c r="B11844" s="342" t="s">
        <v>2988</v>
      </c>
      <c r="C11844" s="343" t="s">
        <v>178</v>
      </c>
      <c r="D11844" s="344">
        <v>4000</v>
      </c>
      <c r="E11844" s="502">
        <v>1170.3599999999999</v>
      </c>
      <c r="F11844" s="499"/>
      <c r="G11844" s="344">
        <v>29.259</v>
      </c>
    </row>
    <row r="11845" spans="1:7" hidden="1" x14ac:dyDescent="0.25">
      <c r="A11845" s="345" t="s">
        <v>5379</v>
      </c>
      <c r="B11845" s="345" t="s">
        <v>309</v>
      </c>
      <c r="C11845" s="346" t="s">
        <v>2990</v>
      </c>
      <c r="D11845" s="347">
        <v>4000</v>
      </c>
      <c r="E11845" s="503">
        <v>1170.3599999999999</v>
      </c>
      <c r="F11845" s="499"/>
      <c r="G11845" s="347">
        <v>29.259</v>
      </c>
    </row>
    <row r="11846" spans="1:7" hidden="1" x14ac:dyDescent="0.25">
      <c r="A11846" s="336" t="s">
        <v>352</v>
      </c>
      <c r="B11846" s="336" t="s">
        <v>1371</v>
      </c>
      <c r="C11846" s="337" t="s">
        <v>1372</v>
      </c>
      <c r="D11846" s="338">
        <v>8000</v>
      </c>
      <c r="E11846" s="498">
        <v>14618.14</v>
      </c>
      <c r="F11846" s="499"/>
      <c r="G11846" s="338">
        <v>182.72675000000001</v>
      </c>
    </row>
    <row r="11847" spans="1:7" hidden="1" x14ac:dyDescent="0.25">
      <c r="A11847" s="339" t="s">
        <v>324</v>
      </c>
      <c r="B11847" s="339" t="s">
        <v>1163</v>
      </c>
      <c r="C11847" s="340" t="s">
        <v>26</v>
      </c>
      <c r="D11847" s="341">
        <v>8000</v>
      </c>
      <c r="E11847" s="506">
        <v>14618.14</v>
      </c>
      <c r="F11847" s="499"/>
      <c r="G11847" s="341">
        <v>182.72675000000001</v>
      </c>
    </row>
    <row r="11848" spans="1:7" hidden="1" x14ac:dyDescent="0.25">
      <c r="A11848" s="342" t="s">
        <v>324</v>
      </c>
      <c r="B11848" s="342" t="s">
        <v>1164</v>
      </c>
      <c r="C11848" s="343" t="s">
        <v>1165</v>
      </c>
      <c r="D11848" s="344">
        <v>8000</v>
      </c>
      <c r="E11848" s="502">
        <v>14618.14</v>
      </c>
      <c r="F11848" s="499"/>
      <c r="G11848" s="344">
        <v>182.72675000000001</v>
      </c>
    </row>
    <row r="11849" spans="1:7" hidden="1" x14ac:dyDescent="0.25">
      <c r="A11849" s="342" t="s">
        <v>324</v>
      </c>
      <c r="B11849" s="342" t="s">
        <v>2576</v>
      </c>
      <c r="C11849" s="343" t="s">
        <v>171</v>
      </c>
      <c r="D11849" s="344">
        <v>8000</v>
      </c>
      <c r="E11849" s="502">
        <v>9891</v>
      </c>
      <c r="F11849" s="499"/>
      <c r="G11849" s="344">
        <v>123.6375</v>
      </c>
    </row>
    <row r="11850" spans="1:7" hidden="1" x14ac:dyDescent="0.25">
      <c r="A11850" s="345" t="s">
        <v>5380</v>
      </c>
      <c r="B11850" s="345" t="s">
        <v>306</v>
      </c>
      <c r="C11850" s="346" t="s">
        <v>173</v>
      </c>
      <c r="D11850" s="347">
        <v>8000</v>
      </c>
      <c r="E11850" s="503">
        <v>9891</v>
      </c>
      <c r="F11850" s="499"/>
      <c r="G11850" s="347">
        <v>123.6375</v>
      </c>
    </row>
    <row r="11851" spans="1:7" hidden="1" x14ac:dyDescent="0.25">
      <c r="A11851" s="345" t="s">
        <v>5381</v>
      </c>
      <c r="B11851" s="345" t="s">
        <v>3120</v>
      </c>
      <c r="C11851" s="346" t="s">
        <v>174</v>
      </c>
      <c r="D11851" s="347">
        <v>0</v>
      </c>
      <c r="E11851" s="503">
        <v>0</v>
      </c>
      <c r="F11851" s="499"/>
      <c r="G11851" s="347">
        <v>0</v>
      </c>
    </row>
    <row r="11852" spans="1:7" hidden="1" x14ac:dyDescent="0.25">
      <c r="A11852" s="342" t="s">
        <v>324</v>
      </c>
      <c r="B11852" s="342" t="s">
        <v>2988</v>
      </c>
      <c r="C11852" s="343" t="s">
        <v>178</v>
      </c>
      <c r="D11852" s="344">
        <v>0</v>
      </c>
      <c r="E11852" s="502">
        <v>4727.1400000000003</v>
      </c>
      <c r="F11852" s="499"/>
      <c r="G11852" s="344">
        <v>0</v>
      </c>
    </row>
    <row r="11853" spans="1:7" hidden="1" x14ac:dyDescent="0.25">
      <c r="A11853" s="345" t="s">
        <v>5382</v>
      </c>
      <c r="B11853" s="345" t="s">
        <v>309</v>
      </c>
      <c r="C11853" s="346" t="s">
        <v>2990</v>
      </c>
      <c r="D11853" s="347">
        <v>0</v>
      </c>
      <c r="E11853" s="503">
        <v>4727.1400000000003</v>
      </c>
      <c r="F11853" s="499"/>
      <c r="G11853" s="347">
        <v>0</v>
      </c>
    </row>
    <row r="11854" spans="1:7" hidden="1" x14ac:dyDescent="0.25">
      <c r="A11854" s="336" t="s">
        <v>352</v>
      </c>
      <c r="B11854" s="336" t="s">
        <v>1396</v>
      </c>
      <c r="C11854" s="337" t="s">
        <v>1397</v>
      </c>
      <c r="D11854" s="338">
        <v>500</v>
      </c>
      <c r="E11854" s="498">
        <v>0</v>
      </c>
      <c r="F11854" s="499"/>
      <c r="G11854" s="338">
        <v>0</v>
      </c>
    </row>
    <row r="11855" spans="1:7" hidden="1" x14ac:dyDescent="0.25">
      <c r="A11855" s="339" t="s">
        <v>324</v>
      </c>
      <c r="B11855" s="339" t="s">
        <v>1163</v>
      </c>
      <c r="C11855" s="340" t="s">
        <v>26</v>
      </c>
      <c r="D11855" s="341">
        <v>500</v>
      </c>
      <c r="E11855" s="506">
        <v>0</v>
      </c>
      <c r="F11855" s="499"/>
      <c r="G11855" s="341">
        <v>0</v>
      </c>
    </row>
    <row r="11856" spans="1:7" hidden="1" x14ac:dyDescent="0.25">
      <c r="A11856" s="342" t="s">
        <v>324</v>
      </c>
      <c r="B11856" s="342" t="s">
        <v>1164</v>
      </c>
      <c r="C11856" s="343" t="s">
        <v>1165</v>
      </c>
      <c r="D11856" s="344">
        <v>500</v>
      </c>
      <c r="E11856" s="502">
        <v>0</v>
      </c>
      <c r="F11856" s="499"/>
      <c r="G11856" s="344">
        <v>0</v>
      </c>
    </row>
    <row r="11857" spans="1:7" hidden="1" x14ac:dyDescent="0.25">
      <c r="A11857" s="342" t="s">
        <v>324</v>
      </c>
      <c r="B11857" s="342" t="s">
        <v>2576</v>
      </c>
      <c r="C11857" s="343" t="s">
        <v>171</v>
      </c>
      <c r="D11857" s="344">
        <v>500</v>
      </c>
      <c r="E11857" s="502">
        <v>0</v>
      </c>
      <c r="F11857" s="499"/>
      <c r="G11857" s="344">
        <v>0</v>
      </c>
    </row>
    <row r="11858" spans="1:7" hidden="1" x14ac:dyDescent="0.25">
      <c r="A11858" s="345" t="s">
        <v>5383</v>
      </c>
      <c r="B11858" s="345" t="s">
        <v>306</v>
      </c>
      <c r="C11858" s="346" t="s">
        <v>173</v>
      </c>
      <c r="D11858" s="347">
        <v>100</v>
      </c>
      <c r="E11858" s="503">
        <v>0</v>
      </c>
      <c r="F11858" s="499"/>
      <c r="G11858" s="347">
        <v>0</v>
      </c>
    </row>
    <row r="11859" spans="1:7" hidden="1" x14ac:dyDescent="0.25">
      <c r="A11859" s="345" t="s">
        <v>5384</v>
      </c>
      <c r="B11859" s="345" t="s">
        <v>3120</v>
      </c>
      <c r="C11859" s="346" t="s">
        <v>174</v>
      </c>
      <c r="D11859" s="347">
        <v>100</v>
      </c>
      <c r="E11859" s="503">
        <v>0</v>
      </c>
      <c r="F11859" s="499"/>
      <c r="G11859" s="347">
        <v>0</v>
      </c>
    </row>
    <row r="11860" spans="1:7" hidden="1" x14ac:dyDescent="0.25">
      <c r="A11860" s="345" t="s">
        <v>5385</v>
      </c>
      <c r="B11860" s="345" t="s">
        <v>3022</v>
      </c>
      <c r="C11860" s="346" t="s">
        <v>3023</v>
      </c>
      <c r="D11860" s="347">
        <v>100</v>
      </c>
      <c r="E11860" s="503">
        <v>0</v>
      </c>
      <c r="F11860" s="499"/>
      <c r="G11860" s="347">
        <v>0</v>
      </c>
    </row>
    <row r="11861" spans="1:7" hidden="1" x14ac:dyDescent="0.25">
      <c r="A11861" s="345" t="s">
        <v>5386</v>
      </c>
      <c r="B11861" s="345" t="s">
        <v>2591</v>
      </c>
      <c r="C11861" s="346" t="s">
        <v>2592</v>
      </c>
      <c r="D11861" s="347">
        <v>100</v>
      </c>
      <c r="E11861" s="503">
        <v>0</v>
      </c>
      <c r="F11861" s="499"/>
      <c r="G11861" s="347">
        <v>0</v>
      </c>
    </row>
    <row r="11862" spans="1:7" hidden="1" x14ac:dyDescent="0.25">
      <c r="A11862" s="345" t="s">
        <v>5387</v>
      </c>
      <c r="B11862" s="345" t="s">
        <v>308</v>
      </c>
      <c r="C11862" s="346" t="s">
        <v>198</v>
      </c>
      <c r="D11862" s="347">
        <v>100</v>
      </c>
      <c r="E11862" s="503">
        <v>0</v>
      </c>
      <c r="F11862" s="499"/>
      <c r="G11862" s="347">
        <v>0</v>
      </c>
    </row>
    <row r="11863" spans="1:7" hidden="1" x14ac:dyDescent="0.25">
      <c r="A11863" s="336" t="s">
        <v>352</v>
      </c>
      <c r="B11863" s="336" t="s">
        <v>1419</v>
      </c>
      <c r="C11863" s="337" t="s">
        <v>1420</v>
      </c>
      <c r="D11863" s="338">
        <v>16300</v>
      </c>
      <c r="E11863" s="498">
        <v>11748.4</v>
      </c>
      <c r="F11863" s="499"/>
      <c r="G11863" s="338">
        <v>72.076073619631899</v>
      </c>
    </row>
    <row r="11864" spans="1:7" hidden="1" x14ac:dyDescent="0.25">
      <c r="A11864" s="339" t="s">
        <v>324</v>
      </c>
      <c r="B11864" s="339" t="s">
        <v>1163</v>
      </c>
      <c r="C11864" s="340" t="s">
        <v>26</v>
      </c>
      <c r="D11864" s="341">
        <v>16300</v>
      </c>
      <c r="E11864" s="506">
        <v>11748.4</v>
      </c>
      <c r="F11864" s="499"/>
      <c r="G11864" s="341">
        <v>72.076073619631899</v>
      </c>
    </row>
    <row r="11865" spans="1:7" hidden="1" x14ac:dyDescent="0.25">
      <c r="A11865" s="342" t="s">
        <v>324</v>
      </c>
      <c r="B11865" s="342" t="s">
        <v>1164</v>
      </c>
      <c r="C11865" s="343" t="s">
        <v>1165</v>
      </c>
      <c r="D11865" s="344">
        <v>16300</v>
      </c>
      <c r="E11865" s="502">
        <v>11748.4</v>
      </c>
      <c r="F11865" s="499"/>
      <c r="G11865" s="344">
        <v>72.076073619631899</v>
      </c>
    </row>
    <row r="11866" spans="1:7" hidden="1" x14ac:dyDescent="0.25">
      <c r="A11866" s="342" t="s">
        <v>324</v>
      </c>
      <c r="B11866" s="342" t="s">
        <v>2576</v>
      </c>
      <c r="C11866" s="343" t="s">
        <v>171</v>
      </c>
      <c r="D11866" s="344">
        <v>14000</v>
      </c>
      <c r="E11866" s="502">
        <v>5210.3999999999996</v>
      </c>
      <c r="F11866" s="499"/>
      <c r="G11866" s="344">
        <v>37.217142857142861</v>
      </c>
    </row>
    <row r="11867" spans="1:7" hidden="1" x14ac:dyDescent="0.25">
      <c r="A11867" s="345" t="s">
        <v>5388</v>
      </c>
      <c r="B11867" s="345" t="s">
        <v>306</v>
      </c>
      <c r="C11867" s="346" t="s">
        <v>173</v>
      </c>
      <c r="D11867" s="347">
        <v>8000</v>
      </c>
      <c r="E11867" s="503">
        <v>5210.3999999999996</v>
      </c>
      <c r="F11867" s="499"/>
      <c r="G11867" s="347">
        <v>65.13</v>
      </c>
    </row>
    <row r="11868" spans="1:7" hidden="1" x14ac:dyDescent="0.25">
      <c r="A11868" s="345" t="s">
        <v>5389</v>
      </c>
      <c r="B11868" s="345" t="s">
        <v>307</v>
      </c>
      <c r="C11868" s="346" t="s">
        <v>175</v>
      </c>
      <c r="D11868" s="347">
        <v>6000</v>
      </c>
      <c r="E11868" s="503">
        <v>0</v>
      </c>
      <c r="F11868" s="499"/>
      <c r="G11868" s="347">
        <v>0</v>
      </c>
    </row>
    <row r="11869" spans="1:7" hidden="1" x14ac:dyDescent="0.25">
      <c r="A11869" s="342" t="s">
        <v>324</v>
      </c>
      <c r="B11869" s="342" t="s">
        <v>2988</v>
      </c>
      <c r="C11869" s="343" t="s">
        <v>178</v>
      </c>
      <c r="D11869" s="344">
        <v>1000</v>
      </c>
      <c r="E11869" s="502">
        <v>5238</v>
      </c>
      <c r="F11869" s="499"/>
      <c r="G11869" s="344">
        <v>523.79999999999995</v>
      </c>
    </row>
    <row r="11870" spans="1:7" hidden="1" x14ac:dyDescent="0.25">
      <c r="A11870" s="345" t="s">
        <v>5390</v>
      </c>
      <c r="B11870" s="345" t="s">
        <v>309</v>
      </c>
      <c r="C11870" s="346" t="s">
        <v>2990</v>
      </c>
      <c r="D11870" s="347">
        <v>1000</v>
      </c>
      <c r="E11870" s="503">
        <v>5238</v>
      </c>
      <c r="F11870" s="499"/>
      <c r="G11870" s="347">
        <v>523.79999999999995</v>
      </c>
    </row>
    <row r="11871" spans="1:7" hidden="1" x14ac:dyDescent="0.25">
      <c r="A11871" s="342" t="s">
        <v>324</v>
      </c>
      <c r="B11871" s="342" t="s">
        <v>5368</v>
      </c>
      <c r="C11871" s="343" t="s">
        <v>5369</v>
      </c>
      <c r="D11871" s="344">
        <v>1300</v>
      </c>
      <c r="E11871" s="502">
        <v>1300</v>
      </c>
      <c r="F11871" s="499"/>
      <c r="G11871" s="344">
        <v>100</v>
      </c>
    </row>
    <row r="11872" spans="1:7" hidden="1" x14ac:dyDescent="0.25">
      <c r="A11872" s="345" t="s">
        <v>5391</v>
      </c>
      <c r="B11872" s="345" t="s">
        <v>5371</v>
      </c>
      <c r="C11872" s="346" t="s">
        <v>5372</v>
      </c>
      <c r="D11872" s="347">
        <v>1300</v>
      </c>
      <c r="E11872" s="503">
        <v>1300</v>
      </c>
      <c r="F11872" s="499"/>
      <c r="G11872" s="347">
        <v>100</v>
      </c>
    </row>
    <row r="11873" spans="1:7" hidden="1" x14ac:dyDescent="0.25">
      <c r="A11873" s="336" t="s">
        <v>352</v>
      </c>
      <c r="B11873" s="336" t="s">
        <v>1446</v>
      </c>
      <c r="C11873" s="337" t="s">
        <v>1447</v>
      </c>
      <c r="D11873" s="338">
        <v>3000</v>
      </c>
      <c r="E11873" s="498">
        <v>0</v>
      </c>
      <c r="F11873" s="499"/>
      <c r="G11873" s="338">
        <v>0</v>
      </c>
    </row>
    <row r="11874" spans="1:7" hidden="1" x14ac:dyDescent="0.25">
      <c r="A11874" s="339" t="s">
        <v>324</v>
      </c>
      <c r="B11874" s="339" t="s">
        <v>1163</v>
      </c>
      <c r="C11874" s="340" t="s">
        <v>26</v>
      </c>
      <c r="D11874" s="341">
        <v>3000</v>
      </c>
      <c r="E11874" s="506">
        <v>0</v>
      </c>
      <c r="F11874" s="499"/>
      <c r="G11874" s="341">
        <v>0</v>
      </c>
    </row>
    <row r="11875" spans="1:7" hidden="1" x14ac:dyDescent="0.25">
      <c r="A11875" s="342" t="s">
        <v>324</v>
      </c>
      <c r="B11875" s="342" t="s">
        <v>1164</v>
      </c>
      <c r="C11875" s="343" t="s">
        <v>1165</v>
      </c>
      <c r="D11875" s="344">
        <v>3000</v>
      </c>
      <c r="E11875" s="502">
        <v>0</v>
      </c>
      <c r="F11875" s="499"/>
      <c r="G11875" s="344">
        <v>0</v>
      </c>
    </row>
    <row r="11876" spans="1:7" hidden="1" x14ac:dyDescent="0.25">
      <c r="A11876" s="342" t="s">
        <v>324</v>
      </c>
      <c r="B11876" s="342" t="s">
        <v>2576</v>
      </c>
      <c r="C11876" s="343" t="s">
        <v>171</v>
      </c>
      <c r="D11876" s="344">
        <v>3000</v>
      </c>
      <c r="E11876" s="502">
        <v>0</v>
      </c>
      <c r="F11876" s="499"/>
      <c r="G11876" s="344">
        <v>0</v>
      </c>
    </row>
    <row r="11877" spans="1:7" hidden="1" x14ac:dyDescent="0.25">
      <c r="A11877" s="345" t="s">
        <v>5392</v>
      </c>
      <c r="B11877" s="345" t="s">
        <v>306</v>
      </c>
      <c r="C11877" s="346" t="s">
        <v>173</v>
      </c>
      <c r="D11877" s="347">
        <v>3000</v>
      </c>
      <c r="E11877" s="503">
        <v>0</v>
      </c>
      <c r="F11877" s="499"/>
      <c r="G11877" s="347">
        <v>0</v>
      </c>
    </row>
    <row r="11878" spans="1:7" hidden="1" x14ac:dyDescent="0.25">
      <c r="A11878" s="336" t="s">
        <v>352</v>
      </c>
      <c r="B11878" s="336" t="s">
        <v>1487</v>
      </c>
      <c r="C11878" s="337" t="s">
        <v>1488</v>
      </c>
      <c r="D11878" s="338">
        <v>179500</v>
      </c>
      <c r="E11878" s="498">
        <v>144756.81</v>
      </c>
      <c r="F11878" s="499"/>
      <c r="G11878" s="338">
        <v>80.644462395543172</v>
      </c>
    </row>
    <row r="11879" spans="1:7" hidden="1" x14ac:dyDescent="0.25">
      <c r="A11879" s="339" t="s">
        <v>324</v>
      </c>
      <c r="B11879" s="339" t="s">
        <v>1163</v>
      </c>
      <c r="C11879" s="340" t="s">
        <v>26</v>
      </c>
      <c r="D11879" s="341">
        <v>179500</v>
      </c>
      <c r="E11879" s="506">
        <v>144756.81</v>
      </c>
      <c r="F11879" s="499"/>
      <c r="G11879" s="341">
        <v>80.644462395543172</v>
      </c>
    </row>
    <row r="11880" spans="1:7" hidden="1" x14ac:dyDescent="0.25">
      <c r="A11880" s="342" t="s">
        <v>324</v>
      </c>
      <c r="B11880" s="342" t="s">
        <v>1164</v>
      </c>
      <c r="C11880" s="343" t="s">
        <v>1165</v>
      </c>
      <c r="D11880" s="344">
        <v>179500</v>
      </c>
      <c r="E11880" s="502">
        <v>144756.81</v>
      </c>
      <c r="F11880" s="499"/>
      <c r="G11880" s="344">
        <v>80.644462395543172</v>
      </c>
    </row>
    <row r="11881" spans="1:7" hidden="1" x14ac:dyDescent="0.25">
      <c r="A11881" s="342" t="s">
        <v>324</v>
      </c>
      <c r="B11881" s="342" t="s">
        <v>2576</v>
      </c>
      <c r="C11881" s="343" t="s">
        <v>171</v>
      </c>
      <c r="D11881" s="344">
        <v>170000</v>
      </c>
      <c r="E11881" s="502">
        <v>143189</v>
      </c>
      <c r="F11881" s="499"/>
      <c r="G11881" s="344">
        <v>84.22882352941177</v>
      </c>
    </row>
    <row r="11882" spans="1:7" hidden="1" x14ac:dyDescent="0.25">
      <c r="A11882" s="345" t="s">
        <v>5393</v>
      </c>
      <c r="B11882" s="345" t="s">
        <v>306</v>
      </c>
      <c r="C11882" s="346" t="s">
        <v>173</v>
      </c>
      <c r="D11882" s="347">
        <v>80000</v>
      </c>
      <c r="E11882" s="503">
        <v>110546</v>
      </c>
      <c r="F11882" s="499"/>
      <c r="G11882" s="347">
        <v>138.1825</v>
      </c>
    </row>
    <row r="11883" spans="1:7" hidden="1" x14ac:dyDescent="0.25">
      <c r="A11883" s="345" t="s">
        <v>5394</v>
      </c>
      <c r="B11883" s="345" t="s">
        <v>3120</v>
      </c>
      <c r="C11883" s="346" t="s">
        <v>174</v>
      </c>
      <c r="D11883" s="347">
        <v>5000</v>
      </c>
      <c r="E11883" s="503">
        <v>0</v>
      </c>
      <c r="F11883" s="499"/>
      <c r="G11883" s="347">
        <v>0</v>
      </c>
    </row>
    <row r="11884" spans="1:7" hidden="1" x14ac:dyDescent="0.25">
      <c r="A11884" s="345" t="s">
        <v>5395</v>
      </c>
      <c r="B11884" s="345" t="s">
        <v>307</v>
      </c>
      <c r="C11884" s="346" t="s">
        <v>175</v>
      </c>
      <c r="D11884" s="347">
        <v>85000</v>
      </c>
      <c r="E11884" s="503">
        <v>32643</v>
      </c>
      <c r="F11884" s="499"/>
      <c r="G11884" s="347">
        <v>38.403529411764708</v>
      </c>
    </row>
    <row r="11885" spans="1:7" hidden="1" x14ac:dyDescent="0.25">
      <c r="A11885" s="342" t="s">
        <v>324</v>
      </c>
      <c r="B11885" s="342" t="s">
        <v>2988</v>
      </c>
      <c r="C11885" s="343" t="s">
        <v>178</v>
      </c>
      <c r="D11885" s="344">
        <v>9500</v>
      </c>
      <c r="E11885" s="502">
        <v>1567.81</v>
      </c>
      <c r="F11885" s="499"/>
      <c r="G11885" s="344">
        <v>16.503263157894736</v>
      </c>
    </row>
    <row r="11886" spans="1:7" hidden="1" x14ac:dyDescent="0.25">
      <c r="A11886" s="345" t="s">
        <v>5396</v>
      </c>
      <c r="B11886" s="345" t="s">
        <v>309</v>
      </c>
      <c r="C11886" s="346" t="s">
        <v>2990</v>
      </c>
      <c r="D11886" s="347">
        <v>9500</v>
      </c>
      <c r="E11886" s="503">
        <v>1567.81</v>
      </c>
      <c r="F11886" s="499"/>
      <c r="G11886" s="347">
        <v>16.503263157894736</v>
      </c>
    </row>
    <row r="11887" spans="1:7" hidden="1" x14ac:dyDescent="0.25">
      <c r="A11887" s="336" t="s">
        <v>352</v>
      </c>
      <c r="B11887" s="336" t="s">
        <v>1509</v>
      </c>
      <c r="C11887" s="337" t="s">
        <v>1510</v>
      </c>
      <c r="D11887" s="338">
        <v>8400</v>
      </c>
      <c r="E11887" s="498">
        <v>0</v>
      </c>
      <c r="F11887" s="499"/>
      <c r="G11887" s="338">
        <v>0</v>
      </c>
    </row>
    <row r="11888" spans="1:7" hidden="1" x14ac:dyDescent="0.25">
      <c r="A11888" s="339" t="s">
        <v>324</v>
      </c>
      <c r="B11888" s="339" t="s">
        <v>1163</v>
      </c>
      <c r="C11888" s="340" t="s">
        <v>26</v>
      </c>
      <c r="D11888" s="341">
        <v>8400</v>
      </c>
      <c r="E11888" s="506">
        <v>0</v>
      </c>
      <c r="F11888" s="499"/>
      <c r="G11888" s="341">
        <v>0</v>
      </c>
    </row>
    <row r="11889" spans="1:7" hidden="1" x14ac:dyDescent="0.25">
      <c r="A11889" s="342" t="s">
        <v>324</v>
      </c>
      <c r="B11889" s="342" t="s">
        <v>1164</v>
      </c>
      <c r="C11889" s="343" t="s">
        <v>1165</v>
      </c>
      <c r="D11889" s="344">
        <v>8400</v>
      </c>
      <c r="E11889" s="502">
        <v>0</v>
      </c>
      <c r="F11889" s="499"/>
      <c r="G11889" s="344">
        <v>0</v>
      </c>
    </row>
    <row r="11890" spans="1:7" hidden="1" x14ac:dyDescent="0.25">
      <c r="A11890" s="342" t="s">
        <v>324</v>
      </c>
      <c r="B11890" s="342" t="s">
        <v>2576</v>
      </c>
      <c r="C11890" s="343" t="s">
        <v>171</v>
      </c>
      <c r="D11890" s="344">
        <v>8400</v>
      </c>
      <c r="E11890" s="502">
        <v>0</v>
      </c>
      <c r="F11890" s="499"/>
      <c r="G11890" s="344">
        <v>0</v>
      </c>
    </row>
    <row r="11891" spans="1:7" hidden="1" x14ac:dyDescent="0.25">
      <c r="A11891" s="345" t="s">
        <v>5397</v>
      </c>
      <c r="B11891" s="345" t="s">
        <v>306</v>
      </c>
      <c r="C11891" s="346" t="s">
        <v>173</v>
      </c>
      <c r="D11891" s="347">
        <v>8400</v>
      </c>
      <c r="E11891" s="503">
        <v>0</v>
      </c>
      <c r="F11891" s="499"/>
      <c r="G11891" s="347">
        <v>0</v>
      </c>
    </row>
    <row r="11892" spans="1:7" hidden="1" x14ac:dyDescent="0.25">
      <c r="A11892" s="342" t="s">
        <v>324</v>
      </c>
      <c r="B11892" s="342" t="s">
        <v>2988</v>
      </c>
      <c r="C11892" s="343" t="s">
        <v>178</v>
      </c>
      <c r="D11892" s="344">
        <v>0</v>
      </c>
      <c r="E11892" s="502">
        <v>0</v>
      </c>
      <c r="F11892" s="499"/>
      <c r="G11892" s="344">
        <v>0</v>
      </c>
    </row>
    <row r="11893" spans="1:7" hidden="1" x14ac:dyDescent="0.25">
      <c r="A11893" s="345" t="s">
        <v>5398</v>
      </c>
      <c r="B11893" s="345" t="s">
        <v>309</v>
      </c>
      <c r="C11893" s="346" t="s">
        <v>2990</v>
      </c>
      <c r="D11893" s="347">
        <v>0</v>
      </c>
      <c r="E11893" s="503">
        <v>0</v>
      </c>
      <c r="F11893" s="499"/>
      <c r="G11893" s="347">
        <v>0</v>
      </c>
    </row>
    <row r="11894" spans="1:7" hidden="1" x14ac:dyDescent="0.25">
      <c r="A11894" s="336" t="s">
        <v>352</v>
      </c>
      <c r="B11894" s="336" t="s">
        <v>1526</v>
      </c>
      <c r="C11894" s="337" t="s">
        <v>1527</v>
      </c>
      <c r="D11894" s="338">
        <v>10000</v>
      </c>
      <c r="E11894" s="498">
        <v>5329.95</v>
      </c>
      <c r="F11894" s="499"/>
      <c r="G11894" s="338">
        <v>53.299500000000002</v>
      </c>
    </row>
    <row r="11895" spans="1:7" hidden="1" x14ac:dyDescent="0.25">
      <c r="A11895" s="339" t="s">
        <v>324</v>
      </c>
      <c r="B11895" s="339" t="s">
        <v>1163</v>
      </c>
      <c r="C11895" s="340" t="s">
        <v>26</v>
      </c>
      <c r="D11895" s="341">
        <v>10000</v>
      </c>
      <c r="E11895" s="506">
        <v>5329.95</v>
      </c>
      <c r="F11895" s="499"/>
      <c r="G11895" s="341">
        <v>53.299500000000002</v>
      </c>
    </row>
    <row r="11896" spans="1:7" hidden="1" x14ac:dyDescent="0.25">
      <c r="A11896" s="342" t="s">
        <v>324</v>
      </c>
      <c r="B11896" s="342" t="s">
        <v>1164</v>
      </c>
      <c r="C11896" s="343" t="s">
        <v>1165</v>
      </c>
      <c r="D11896" s="344">
        <v>10000</v>
      </c>
      <c r="E11896" s="502">
        <v>5329.95</v>
      </c>
      <c r="F11896" s="499"/>
      <c r="G11896" s="344">
        <v>53.299500000000002</v>
      </c>
    </row>
    <row r="11897" spans="1:7" hidden="1" x14ac:dyDescent="0.25">
      <c r="A11897" s="342" t="s">
        <v>324</v>
      </c>
      <c r="B11897" s="342" t="s">
        <v>2576</v>
      </c>
      <c r="C11897" s="343" t="s">
        <v>171</v>
      </c>
      <c r="D11897" s="344">
        <v>0</v>
      </c>
      <c r="E11897" s="502">
        <v>5280.82</v>
      </c>
      <c r="F11897" s="499"/>
      <c r="G11897" s="344">
        <v>0</v>
      </c>
    </row>
    <row r="11898" spans="1:7" hidden="1" x14ac:dyDescent="0.25">
      <c r="A11898" s="345" t="s">
        <v>5399</v>
      </c>
      <c r="B11898" s="345" t="s">
        <v>306</v>
      </c>
      <c r="C11898" s="346" t="s">
        <v>173</v>
      </c>
      <c r="D11898" s="347">
        <v>0</v>
      </c>
      <c r="E11898" s="503">
        <v>1550.32</v>
      </c>
      <c r="F11898" s="499"/>
      <c r="G11898" s="347">
        <v>0</v>
      </c>
    </row>
    <row r="11899" spans="1:7" hidden="1" x14ac:dyDescent="0.25">
      <c r="A11899" s="345" t="s">
        <v>5400</v>
      </c>
      <c r="B11899" s="345" t="s">
        <v>307</v>
      </c>
      <c r="C11899" s="346" t="s">
        <v>175</v>
      </c>
      <c r="D11899" s="347">
        <v>0</v>
      </c>
      <c r="E11899" s="503">
        <v>3730.5</v>
      </c>
      <c r="F11899" s="499"/>
      <c r="G11899" s="347">
        <v>0</v>
      </c>
    </row>
    <row r="11900" spans="1:7" hidden="1" x14ac:dyDescent="0.25">
      <c r="A11900" s="342" t="s">
        <v>324</v>
      </c>
      <c r="B11900" s="342" t="s">
        <v>2988</v>
      </c>
      <c r="C11900" s="343" t="s">
        <v>178</v>
      </c>
      <c r="D11900" s="344">
        <v>10000</v>
      </c>
      <c r="E11900" s="502">
        <v>49.13</v>
      </c>
      <c r="F11900" s="499"/>
      <c r="G11900" s="344">
        <v>0.49130000000000001</v>
      </c>
    </row>
    <row r="11901" spans="1:7" hidden="1" x14ac:dyDescent="0.25">
      <c r="A11901" s="345" t="s">
        <v>5401</v>
      </c>
      <c r="B11901" s="345" t="s">
        <v>309</v>
      </c>
      <c r="C11901" s="346" t="s">
        <v>2990</v>
      </c>
      <c r="D11901" s="347">
        <v>10000</v>
      </c>
      <c r="E11901" s="503">
        <v>49.13</v>
      </c>
      <c r="F11901" s="499"/>
      <c r="G11901" s="347">
        <v>0.49130000000000001</v>
      </c>
    </row>
    <row r="11902" spans="1:7" hidden="1" x14ac:dyDescent="0.25">
      <c r="A11902" s="336" t="s">
        <v>352</v>
      </c>
      <c r="B11902" s="336" t="s">
        <v>1550</v>
      </c>
      <c r="C11902" s="337" t="s">
        <v>1551</v>
      </c>
      <c r="D11902" s="338">
        <v>0</v>
      </c>
      <c r="E11902" s="498">
        <v>0</v>
      </c>
      <c r="F11902" s="499"/>
      <c r="G11902" s="338">
        <v>0</v>
      </c>
    </row>
    <row r="11903" spans="1:7" hidden="1" x14ac:dyDescent="0.25">
      <c r="A11903" s="339" t="s">
        <v>324</v>
      </c>
      <c r="B11903" s="339" t="s">
        <v>1163</v>
      </c>
      <c r="C11903" s="340" t="s">
        <v>26</v>
      </c>
      <c r="D11903" s="341">
        <v>0</v>
      </c>
      <c r="E11903" s="506">
        <v>0</v>
      </c>
      <c r="F11903" s="499"/>
      <c r="G11903" s="341">
        <v>0</v>
      </c>
    </row>
    <row r="11904" spans="1:7" hidden="1" x14ac:dyDescent="0.25">
      <c r="A11904" s="342" t="s">
        <v>324</v>
      </c>
      <c r="B11904" s="342" t="s">
        <v>1164</v>
      </c>
      <c r="C11904" s="343" t="s">
        <v>1165</v>
      </c>
      <c r="D11904" s="344">
        <v>0</v>
      </c>
      <c r="E11904" s="502">
        <v>0</v>
      </c>
      <c r="F11904" s="499"/>
      <c r="G11904" s="344">
        <v>0</v>
      </c>
    </row>
    <row r="11905" spans="1:7" hidden="1" x14ac:dyDescent="0.25">
      <c r="A11905" s="342" t="s">
        <v>324</v>
      </c>
      <c r="B11905" s="342" t="s">
        <v>2576</v>
      </c>
      <c r="C11905" s="343" t="s">
        <v>171</v>
      </c>
      <c r="D11905" s="344">
        <v>0</v>
      </c>
      <c r="E11905" s="502">
        <v>0</v>
      </c>
      <c r="F11905" s="499"/>
      <c r="G11905" s="344">
        <v>0</v>
      </c>
    </row>
    <row r="11906" spans="1:7" hidden="1" x14ac:dyDescent="0.25">
      <c r="A11906" s="345" t="s">
        <v>5402</v>
      </c>
      <c r="B11906" s="345" t="s">
        <v>308</v>
      </c>
      <c r="C11906" s="346" t="s">
        <v>198</v>
      </c>
      <c r="D11906" s="347">
        <v>0</v>
      </c>
      <c r="E11906" s="503">
        <v>0</v>
      </c>
      <c r="F11906" s="499"/>
      <c r="G11906" s="347">
        <v>0</v>
      </c>
    </row>
    <row r="11907" spans="1:7" hidden="1" x14ac:dyDescent="0.25">
      <c r="A11907" s="342" t="s">
        <v>324</v>
      </c>
      <c r="B11907" s="342" t="s">
        <v>2988</v>
      </c>
      <c r="C11907" s="343" t="s">
        <v>178</v>
      </c>
      <c r="D11907" s="344">
        <v>0</v>
      </c>
      <c r="E11907" s="502">
        <v>0</v>
      </c>
      <c r="F11907" s="499"/>
      <c r="G11907" s="344">
        <v>0</v>
      </c>
    </row>
    <row r="11908" spans="1:7" hidden="1" x14ac:dyDescent="0.25">
      <c r="A11908" s="345" t="s">
        <v>5403</v>
      </c>
      <c r="B11908" s="345" t="s">
        <v>309</v>
      </c>
      <c r="C11908" s="346" t="s">
        <v>2990</v>
      </c>
      <c r="D11908" s="347">
        <v>0</v>
      </c>
      <c r="E11908" s="503">
        <v>0</v>
      </c>
      <c r="F11908" s="499"/>
      <c r="G11908" s="347">
        <v>0</v>
      </c>
    </row>
    <row r="11909" spans="1:7" hidden="1" x14ac:dyDescent="0.25">
      <c r="A11909" s="333" t="s">
        <v>349</v>
      </c>
      <c r="B11909" s="333" t="s">
        <v>4951</v>
      </c>
      <c r="C11909" s="334" t="s">
        <v>4952</v>
      </c>
      <c r="D11909" s="335">
        <v>63687.5</v>
      </c>
      <c r="E11909" s="505">
        <v>21687.5</v>
      </c>
      <c r="F11909" s="499"/>
      <c r="G11909" s="335">
        <v>34.052993130520115</v>
      </c>
    </row>
    <row r="11910" spans="1:7" hidden="1" x14ac:dyDescent="0.25">
      <c r="A11910" s="336" t="s">
        <v>352</v>
      </c>
      <c r="B11910" s="336" t="s">
        <v>1329</v>
      </c>
      <c r="C11910" s="337" t="s">
        <v>1330</v>
      </c>
      <c r="D11910" s="338">
        <v>0</v>
      </c>
      <c r="E11910" s="498">
        <v>0</v>
      </c>
      <c r="F11910" s="499"/>
      <c r="G11910" s="338">
        <v>0</v>
      </c>
    </row>
    <row r="11911" spans="1:7" hidden="1" x14ac:dyDescent="0.25">
      <c r="A11911" s="339" t="s">
        <v>324</v>
      </c>
      <c r="B11911" s="339" t="s">
        <v>1163</v>
      </c>
      <c r="C11911" s="340" t="s">
        <v>26</v>
      </c>
      <c r="D11911" s="341">
        <v>0</v>
      </c>
      <c r="E11911" s="506">
        <v>0</v>
      </c>
      <c r="F11911" s="499"/>
      <c r="G11911" s="341">
        <v>0</v>
      </c>
    </row>
    <row r="11912" spans="1:7" hidden="1" x14ac:dyDescent="0.25">
      <c r="A11912" s="342" t="s">
        <v>324</v>
      </c>
      <c r="B11912" s="342" t="s">
        <v>1164</v>
      </c>
      <c r="C11912" s="343" t="s">
        <v>1165</v>
      </c>
      <c r="D11912" s="344">
        <v>0</v>
      </c>
      <c r="E11912" s="502">
        <v>0</v>
      </c>
      <c r="F11912" s="499"/>
      <c r="G11912" s="344">
        <v>0</v>
      </c>
    </row>
    <row r="11913" spans="1:7" hidden="1" x14ac:dyDescent="0.25">
      <c r="A11913" s="342" t="s">
        <v>324</v>
      </c>
      <c r="B11913" s="342" t="s">
        <v>2576</v>
      </c>
      <c r="C11913" s="343" t="s">
        <v>171</v>
      </c>
      <c r="D11913" s="344">
        <v>0</v>
      </c>
      <c r="E11913" s="502">
        <v>0</v>
      </c>
      <c r="F11913" s="499"/>
      <c r="G11913" s="344">
        <v>0</v>
      </c>
    </row>
    <row r="11914" spans="1:7" hidden="1" x14ac:dyDescent="0.25">
      <c r="A11914" s="345" t="s">
        <v>5404</v>
      </c>
      <c r="B11914" s="345" t="s">
        <v>2591</v>
      </c>
      <c r="C11914" s="346" t="s">
        <v>2592</v>
      </c>
      <c r="D11914" s="347">
        <v>0</v>
      </c>
      <c r="E11914" s="503">
        <v>0</v>
      </c>
      <c r="F11914" s="499"/>
      <c r="G11914" s="347">
        <v>0</v>
      </c>
    </row>
    <row r="11915" spans="1:7" hidden="1" x14ac:dyDescent="0.25">
      <c r="A11915" s="345" t="s">
        <v>5405</v>
      </c>
      <c r="B11915" s="345" t="s">
        <v>308</v>
      </c>
      <c r="C11915" s="346" t="s">
        <v>198</v>
      </c>
      <c r="D11915" s="347">
        <v>0</v>
      </c>
      <c r="E11915" s="503">
        <v>0</v>
      </c>
      <c r="F11915" s="499"/>
      <c r="G11915" s="347">
        <v>0</v>
      </c>
    </row>
    <row r="11916" spans="1:7" hidden="1" x14ac:dyDescent="0.25">
      <c r="A11916" s="336" t="s">
        <v>352</v>
      </c>
      <c r="B11916" s="336" t="s">
        <v>1419</v>
      </c>
      <c r="C11916" s="337" t="s">
        <v>1420</v>
      </c>
      <c r="D11916" s="338">
        <v>21687.5</v>
      </c>
      <c r="E11916" s="498">
        <v>21687.5</v>
      </c>
      <c r="F11916" s="499"/>
      <c r="G11916" s="338">
        <v>100</v>
      </c>
    </row>
    <row r="11917" spans="1:7" hidden="1" x14ac:dyDescent="0.25">
      <c r="A11917" s="339" t="s">
        <v>324</v>
      </c>
      <c r="B11917" s="339" t="s">
        <v>1163</v>
      </c>
      <c r="C11917" s="340" t="s">
        <v>26</v>
      </c>
      <c r="D11917" s="341">
        <v>21687.5</v>
      </c>
      <c r="E11917" s="506">
        <v>21687.5</v>
      </c>
      <c r="F11917" s="499"/>
      <c r="G11917" s="341">
        <v>100</v>
      </c>
    </row>
    <row r="11918" spans="1:7" hidden="1" x14ac:dyDescent="0.25">
      <c r="A11918" s="342" t="s">
        <v>324</v>
      </c>
      <c r="B11918" s="342" t="s">
        <v>1164</v>
      </c>
      <c r="C11918" s="343" t="s">
        <v>1165</v>
      </c>
      <c r="D11918" s="344">
        <v>21687.5</v>
      </c>
      <c r="E11918" s="502">
        <v>21687.5</v>
      </c>
      <c r="F11918" s="499"/>
      <c r="G11918" s="344">
        <v>100</v>
      </c>
    </row>
    <row r="11919" spans="1:7" hidden="1" x14ac:dyDescent="0.25">
      <c r="A11919" s="342" t="s">
        <v>324</v>
      </c>
      <c r="B11919" s="342" t="s">
        <v>2576</v>
      </c>
      <c r="C11919" s="343" t="s">
        <v>171</v>
      </c>
      <c r="D11919" s="344">
        <v>21687.5</v>
      </c>
      <c r="E11919" s="502">
        <v>21687.5</v>
      </c>
      <c r="F11919" s="499"/>
      <c r="G11919" s="344">
        <v>100</v>
      </c>
    </row>
    <row r="11920" spans="1:7" hidden="1" x14ac:dyDescent="0.25">
      <c r="A11920" s="345" t="s">
        <v>5406</v>
      </c>
      <c r="B11920" s="345" t="s">
        <v>308</v>
      </c>
      <c r="C11920" s="346" t="s">
        <v>198</v>
      </c>
      <c r="D11920" s="347">
        <v>21687.5</v>
      </c>
      <c r="E11920" s="503">
        <v>21687.5</v>
      </c>
      <c r="F11920" s="499"/>
      <c r="G11920" s="347">
        <v>100</v>
      </c>
    </row>
    <row r="11921" spans="1:7" hidden="1" x14ac:dyDescent="0.25">
      <c r="A11921" s="336" t="s">
        <v>352</v>
      </c>
      <c r="B11921" s="336" t="s">
        <v>1526</v>
      </c>
      <c r="C11921" s="337" t="s">
        <v>1527</v>
      </c>
      <c r="D11921" s="338">
        <v>32000</v>
      </c>
      <c r="E11921" s="498">
        <v>0</v>
      </c>
      <c r="F11921" s="499"/>
      <c r="G11921" s="338">
        <v>0</v>
      </c>
    </row>
    <row r="11922" spans="1:7" hidden="1" x14ac:dyDescent="0.25">
      <c r="A11922" s="339" t="s">
        <v>324</v>
      </c>
      <c r="B11922" s="339" t="s">
        <v>1163</v>
      </c>
      <c r="C11922" s="340" t="s">
        <v>26</v>
      </c>
      <c r="D11922" s="341">
        <v>32000</v>
      </c>
      <c r="E11922" s="506">
        <v>0</v>
      </c>
      <c r="F11922" s="499"/>
      <c r="G11922" s="341">
        <v>0</v>
      </c>
    </row>
    <row r="11923" spans="1:7" hidden="1" x14ac:dyDescent="0.25">
      <c r="A11923" s="342" t="s">
        <v>324</v>
      </c>
      <c r="B11923" s="342" t="s">
        <v>1164</v>
      </c>
      <c r="C11923" s="343" t="s">
        <v>1165</v>
      </c>
      <c r="D11923" s="344">
        <v>32000</v>
      </c>
      <c r="E11923" s="502">
        <v>0</v>
      </c>
      <c r="F11923" s="499"/>
      <c r="G11923" s="344">
        <v>0</v>
      </c>
    </row>
    <row r="11924" spans="1:7" hidden="1" x14ac:dyDescent="0.25">
      <c r="A11924" s="342" t="s">
        <v>324</v>
      </c>
      <c r="B11924" s="342" t="s">
        <v>2576</v>
      </c>
      <c r="C11924" s="343" t="s">
        <v>171</v>
      </c>
      <c r="D11924" s="344">
        <v>32000</v>
      </c>
      <c r="E11924" s="502">
        <v>0</v>
      </c>
      <c r="F11924" s="499"/>
      <c r="G11924" s="344">
        <v>0</v>
      </c>
    </row>
    <row r="11925" spans="1:7" hidden="1" x14ac:dyDescent="0.25">
      <c r="A11925" s="345" t="s">
        <v>5407</v>
      </c>
      <c r="B11925" s="345" t="s">
        <v>306</v>
      </c>
      <c r="C11925" s="346" t="s">
        <v>173</v>
      </c>
      <c r="D11925" s="347">
        <v>22000</v>
      </c>
      <c r="E11925" s="503">
        <v>0</v>
      </c>
      <c r="F11925" s="499"/>
      <c r="G11925" s="347">
        <v>0</v>
      </c>
    </row>
    <row r="11926" spans="1:7" hidden="1" x14ac:dyDescent="0.25">
      <c r="A11926" s="345" t="s">
        <v>5408</v>
      </c>
      <c r="B11926" s="345" t="s">
        <v>3120</v>
      </c>
      <c r="C11926" s="346" t="s">
        <v>174</v>
      </c>
      <c r="D11926" s="347">
        <v>2000</v>
      </c>
      <c r="E11926" s="503">
        <v>0</v>
      </c>
      <c r="F11926" s="499"/>
      <c r="G11926" s="347">
        <v>0</v>
      </c>
    </row>
    <row r="11927" spans="1:7" hidden="1" x14ac:dyDescent="0.25">
      <c r="A11927" s="345" t="s">
        <v>5409</v>
      </c>
      <c r="B11927" s="345" t="s">
        <v>307</v>
      </c>
      <c r="C11927" s="346" t="s">
        <v>175</v>
      </c>
      <c r="D11927" s="347">
        <v>0</v>
      </c>
      <c r="E11927" s="503">
        <v>0</v>
      </c>
      <c r="F11927" s="499"/>
      <c r="G11927" s="347">
        <v>0</v>
      </c>
    </row>
    <row r="11928" spans="1:7" hidden="1" x14ac:dyDescent="0.25">
      <c r="A11928" s="345" t="s">
        <v>5410</v>
      </c>
      <c r="B11928" s="345" t="s">
        <v>308</v>
      </c>
      <c r="C11928" s="346" t="s">
        <v>198</v>
      </c>
      <c r="D11928" s="347">
        <v>8000</v>
      </c>
      <c r="E11928" s="503">
        <v>0</v>
      </c>
      <c r="F11928" s="499"/>
      <c r="G11928" s="347">
        <v>0</v>
      </c>
    </row>
    <row r="11929" spans="1:7" hidden="1" x14ac:dyDescent="0.25">
      <c r="A11929" s="336" t="s">
        <v>352</v>
      </c>
      <c r="B11929" s="336" t="s">
        <v>1550</v>
      </c>
      <c r="C11929" s="337" t="s">
        <v>1551</v>
      </c>
      <c r="D11929" s="338">
        <v>10000</v>
      </c>
      <c r="E11929" s="498">
        <v>0</v>
      </c>
      <c r="F11929" s="499"/>
      <c r="G11929" s="338">
        <v>0</v>
      </c>
    </row>
    <row r="11930" spans="1:7" hidden="1" x14ac:dyDescent="0.25">
      <c r="A11930" s="339" t="s">
        <v>324</v>
      </c>
      <c r="B11930" s="339" t="s">
        <v>1163</v>
      </c>
      <c r="C11930" s="340" t="s">
        <v>26</v>
      </c>
      <c r="D11930" s="341">
        <v>10000</v>
      </c>
      <c r="E11930" s="506">
        <v>0</v>
      </c>
      <c r="F11930" s="499"/>
      <c r="G11930" s="341">
        <v>0</v>
      </c>
    </row>
    <row r="11931" spans="1:7" hidden="1" x14ac:dyDescent="0.25">
      <c r="A11931" s="342" t="s">
        <v>324</v>
      </c>
      <c r="B11931" s="342" t="s">
        <v>1164</v>
      </c>
      <c r="C11931" s="343" t="s">
        <v>1165</v>
      </c>
      <c r="D11931" s="344">
        <v>10000</v>
      </c>
      <c r="E11931" s="502">
        <v>0</v>
      </c>
      <c r="F11931" s="499"/>
      <c r="G11931" s="344">
        <v>0</v>
      </c>
    </row>
    <row r="11932" spans="1:7" hidden="1" x14ac:dyDescent="0.25">
      <c r="A11932" s="342" t="s">
        <v>324</v>
      </c>
      <c r="B11932" s="342" t="s">
        <v>2576</v>
      </c>
      <c r="C11932" s="343" t="s">
        <v>171</v>
      </c>
      <c r="D11932" s="344">
        <v>8000</v>
      </c>
      <c r="E11932" s="502">
        <v>0</v>
      </c>
      <c r="F11932" s="499"/>
      <c r="G11932" s="344">
        <v>0</v>
      </c>
    </row>
    <row r="11933" spans="1:7" hidden="1" x14ac:dyDescent="0.25">
      <c r="A11933" s="345" t="s">
        <v>5411</v>
      </c>
      <c r="B11933" s="345" t="s">
        <v>306</v>
      </c>
      <c r="C11933" s="346" t="s">
        <v>173</v>
      </c>
      <c r="D11933" s="347">
        <v>4000</v>
      </c>
      <c r="E11933" s="503">
        <v>0</v>
      </c>
      <c r="F11933" s="499"/>
      <c r="G11933" s="347">
        <v>0</v>
      </c>
    </row>
    <row r="11934" spans="1:7" hidden="1" x14ac:dyDescent="0.25">
      <c r="A11934" s="345" t="s">
        <v>5412</v>
      </c>
      <c r="B11934" s="345" t="s">
        <v>308</v>
      </c>
      <c r="C11934" s="346" t="s">
        <v>198</v>
      </c>
      <c r="D11934" s="347">
        <v>4000</v>
      </c>
      <c r="E11934" s="503">
        <v>0</v>
      </c>
      <c r="F11934" s="499"/>
      <c r="G11934" s="347">
        <v>0</v>
      </c>
    </row>
    <row r="11935" spans="1:7" hidden="1" x14ac:dyDescent="0.25">
      <c r="A11935" s="342" t="s">
        <v>324</v>
      </c>
      <c r="B11935" s="342" t="s">
        <v>2988</v>
      </c>
      <c r="C11935" s="343" t="s">
        <v>178</v>
      </c>
      <c r="D11935" s="344">
        <v>2000</v>
      </c>
      <c r="E11935" s="502">
        <v>0</v>
      </c>
      <c r="F11935" s="499"/>
      <c r="G11935" s="344">
        <v>0</v>
      </c>
    </row>
    <row r="11936" spans="1:7" hidden="1" x14ac:dyDescent="0.25">
      <c r="A11936" s="345" t="s">
        <v>5413</v>
      </c>
      <c r="B11936" s="345" t="s">
        <v>309</v>
      </c>
      <c r="C11936" s="346" t="s">
        <v>2990</v>
      </c>
      <c r="D11936" s="347">
        <v>2000</v>
      </c>
      <c r="E11936" s="503">
        <v>0</v>
      </c>
      <c r="F11936" s="499"/>
      <c r="G11936" s="347">
        <v>0</v>
      </c>
    </row>
    <row r="11937" spans="1:7" hidden="1" x14ac:dyDescent="0.25">
      <c r="A11937" s="330" t="s">
        <v>349</v>
      </c>
      <c r="B11937" s="330" t="s">
        <v>377</v>
      </c>
      <c r="C11937" s="331" t="s">
        <v>378</v>
      </c>
      <c r="D11937" s="332">
        <v>767800</v>
      </c>
      <c r="E11937" s="504">
        <v>496193.01</v>
      </c>
      <c r="F11937" s="499"/>
      <c r="G11937" s="332">
        <v>64.625294347486332</v>
      </c>
    </row>
    <row r="11938" spans="1:7" hidden="1" x14ac:dyDescent="0.25">
      <c r="A11938" s="333" t="s">
        <v>349</v>
      </c>
      <c r="B11938" s="333" t="s">
        <v>4963</v>
      </c>
      <c r="C11938" s="334" t="s">
        <v>4964</v>
      </c>
      <c r="D11938" s="335">
        <v>263800</v>
      </c>
      <c r="E11938" s="505">
        <v>54597.95</v>
      </c>
      <c r="F11938" s="499"/>
      <c r="G11938" s="335">
        <v>20.696721000758149</v>
      </c>
    </row>
    <row r="11939" spans="1:7" hidden="1" x14ac:dyDescent="0.25">
      <c r="A11939" s="336" t="s">
        <v>352</v>
      </c>
      <c r="B11939" s="336" t="s">
        <v>1310</v>
      </c>
      <c r="C11939" s="337" t="s">
        <v>1311</v>
      </c>
      <c r="D11939" s="338">
        <v>259300</v>
      </c>
      <c r="E11939" s="498">
        <v>46696.9</v>
      </c>
      <c r="F11939" s="499"/>
      <c r="G11939" s="338">
        <v>18.008831469340532</v>
      </c>
    </row>
    <row r="11940" spans="1:7" hidden="1" x14ac:dyDescent="0.25">
      <c r="A11940" s="339" t="s">
        <v>324</v>
      </c>
      <c r="B11940" s="339" t="s">
        <v>1163</v>
      </c>
      <c r="C11940" s="340" t="s">
        <v>26</v>
      </c>
      <c r="D11940" s="341">
        <v>259300</v>
      </c>
      <c r="E11940" s="506">
        <v>46696.9</v>
      </c>
      <c r="F11940" s="499"/>
      <c r="G11940" s="341">
        <v>18.008831469340532</v>
      </c>
    </row>
    <row r="11941" spans="1:7" hidden="1" x14ac:dyDescent="0.25">
      <c r="A11941" s="342" t="s">
        <v>324</v>
      </c>
      <c r="B11941" s="342" t="s">
        <v>1164</v>
      </c>
      <c r="C11941" s="343" t="s">
        <v>1165</v>
      </c>
      <c r="D11941" s="344">
        <v>259300</v>
      </c>
      <c r="E11941" s="502">
        <v>46696.9</v>
      </c>
      <c r="F11941" s="499"/>
      <c r="G11941" s="344">
        <v>18.008831469340532</v>
      </c>
    </row>
    <row r="11942" spans="1:7" hidden="1" x14ac:dyDescent="0.25">
      <c r="A11942" s="342" t="s">
        <v>324</v>
      </c>
      <c r="B11942" s="342" t="s">
        <v>2576</v>
      </c>
      <c r="C11942" s="343" t="s">
        <v>171</v>
      </c>
      <c r="D11942" s="344">
        <v>253547</v>
      </c>
      <c r="E11942" s="502">
        <v>41160.58</v>
      </c>
      <c r="F11942" s="499"/>
      <c r="G11942" s="344">
        <v>16.233905350881692</v>
      </c>
    </row>
    <row r="11943" spans="1:7" hidden="1" x14ac:dyDescent="0.25">
      <c r="A11943" s="345" t="s">
        <v>5414</v>
      </c>
      <c r="B11943" s="345" t="s">
        <v>306</v>
      </c>
      <c r="C11943" s="346" t="s">
        <v>173</v>
      </c>
      <c r="D11943" s="347">
        <v>30000</v>
      </c>
      <c r="E11943" s="503">
        <v>28226.98</v>
      </c>
      <c r="F11943" s="499"/>
      <c r="G11943" s="347">
        <v>94.089933333333335</v>
      </c>
    </row>
    <row r="11944" spans="1:7" hidden="1" x14ac:dyDescent="0.25">
      <c r="A11944" s="345" t="s">
        <v>5415</v>
      </c>
      <c r="B11944" s="345" t="s">
        <v>3120</v>
      </c>
      <c r="C11944" s="346" t="s">
        <v>174</v>
      </c>
      <c r="D11944" s="347">
        <v>3300</v>
      </c>
      <c r="E11944" s="503">
        <v>3976.05</v>
      </c>
      <c r="F11944" s="499"/>
      <c r="G11944" s="347">
        <v>120.48636363636363</v>
      </c>
    </row>
    <row r="11945" spans="1:7" hidden="1" x14ac:dyDescent="0.25">
      <c r="A11945" s="345" t="s">
        <v>5416</v>
      </c>
      <c r="B11945" s="345" t="s">
        <v>307</v>
      </c>
      <c r="C11945" s="346" t="s">
        <v>175</v>
      </c>
      <c r="D11945" s="347">
        <v>7400</v>
      </c>
      <c r="E11945" s="503">
        <v>8957.5499999999993</v>
      </c>
      <c r="F11945" s="499"/>
      <c r="G11945" s="347">
        <v>121.04797297297297</v>
      </c>
    </row>
    <row r="11946" spans="1:7" hidden="1" x14ac:dyDescent="0.25">
      <c r="A11946" s="345" t="s">
        <v>5417</v>
      </c>
      <c r="B11946" s="345" t="s">
        <v>2591</v>
      </c>
      <c r="C11946" s="346" t="s">
        <v>2592</v>
      </c>
      <c r="D11946" s="347">
        <v>212847</v>
      </c>
      <c r="E11946" s="503">
        <v>0</v>
      </c>
      <c r="F11946" s="499"/>
      <c r="G11946" s="347">
        <v>0</v>
      </c>
    </row>
    <row r="11947" spans="1:7" hidden="1" x14ac:dyDescent="0.25">
      <c r="A11947" s="342" t="s">
        <v>324</v>
      </c>
      <c r="B11947" s="342" t="s">
        <v>2988</v>
      </c>
      <c r="C11947" s="343" t="s">
        <v>178</v>
      </c>
      <c r="D11947" s="344">
        <v>5753</v>
      </c>
      <c r="E11947" s="502">
        <v>5536.32</v>
      </c>
      <c r="F11947" s="499"/>
      <c r="G11947" s="344">
        <v>96.233617243177477</v>
      </c>
    </row>
    <row r="11948" spans="1:7" hidden="1" x14ac:dyDescent="0.25">
      <c r="A11948" s="345" t="s">
        <v>5418</v>
      </c>
      <c r="B11948" s="345" t="s">
        <v>309</v>
      </c>
      <c r="C11948" s="346" t="s">
        <v>2990</v>
      </c>
      <c r="D11948" s="347">
        <v>5753</v>
      </c>
      <c r="E11948" s="503">
        <v>5536.32</v>
      </c>
      <c r="F11948" s="499"/>
      <c r="G11948" s="347">
        <v>96.233617243177477</v>
      </c>
    </row>
    <row r="11949" spans="1:7" hidden="1" x14ac:dyDescent="0.25">
      <c r="A11949" s="336" t="s">
        <v>352</v>
      </c>
      <c r="B11949" s="336" t="s">
        <v>1396</v>
      </c>
      <c r="C11949" s="337" t="s">
        <v>1397</v>
      </c>
      <c r="D11949" s="338">
        <v>4500</v>
      </c>
      <c r="E11949" s="498">
        <v>7901.05</v>
      </c>
      <c r="F11949" s="499"/>
      <c r="G11949" s="338">
        <v>175.57888888888888</v>
      </c>
    </row>
    <row r="11950" spans="1:7" hidden="1" x14ac:dyDescent="0.25">
      <c r="A11950" s="339" t="s">
        <v>324</v>
      </c>
      <c r="B11950" s="339" t="s">
        <v>1163</v>
      </c>
      <c r="C11950" s="340" t="s">
        <v>26</v>
      </c>
      <c r="D11950" s="341">
        <v>4500</v>
      </c>
      <c r="E11950" s="506">
        <v>7901.05</v>
      </c>
      <c r="F11950" s="499"/>
      <c r="G11950" s="341">
        <v>175.57888888888888</v>
      </c>
    </row>
    <row r="11951" spans="1:7" hidden="1" x14ac:dyDescent="0.25">
      <c r="A11951" s="342" t="s">
        <v>324</v>
      </c>
      <c r="B11951" s="342" t="s">
        <v>1164</v>
      </c>
      <c r="C11951" s="343" t="s">
        <v>1165</v>
      </c>
      <c r="D11951" s="344">
        <v>4500</v>
      </c>
      <c r="E11951" s="502">
        <v>7901.05</v>
      </c>
      <c r="F11951" s="499"/>
      <c r="G11951" s="344">
        <v>175.57888888888888</v>
      </c>
    </row>
    <row r="11952" spans="1:7" hidden="1" x14ac:dyDescent="0.25">
      <c r="A11952" s="342" t="s">
        <v>324</v>
      </c>
      <c r="B11952" s="342" t="s">
        <v>2576</v>
      </c>
      <c r="C11952" s="343" t="s">
        <v>171</v>
      </c>
      <c r="D11952" s="344">
        <v>500</v>
      </c>
      <c r="E11952" s="502">
        <v>3375</v>
      </c>
      <c r="F11952" s="499"/>
      <c r="G11952" s="344">
        <v>675</v>
      </c>
    </row>
    <row r="11953" spans="1:7" hidden="1" x14ac:dyDescent="0.25">
      <c r="A11953" s="345" t="s">
        <v>5419</v>
      </c>
      <c r="B11953" s="345" t="s">
        <v>306</v>
      </c>
      <c r="C11953" s="346" t="s">
        <v>173</v>
      </c>
      <c r="D11953" s="347">
        <v>100</v>
      </c>
      <c r="E11953" s="503">
        <v>3375</v>
      </c>
      <c r="F11953" s="499"/>
      <c r="G11953" s="347">
        <v>3375</v>
      </c>
    </row>
    <row r="11954" spans="1:7" hidden="1" x14ac:dyDescent="0.25">
      <c r="A11954" s="345" t="s">
        <v>5420</v>
      </c>
      <c r="B11954" s="345" t="s">
        <v>3120</v>
      </c>
      <c r="C11954" s="346" t="s">
        <v>174</v>
      </c>
      <c r="D11954" s="347">
        <v>100</v>
      </c>
      <c r="E11954" s="503">
        <v>0</v>
      </c>
      <c r="F11954" s="499"/>
      <c r="G11954" s="347">
        <v>0</v>
      </c>
    </row>
    <row r="11955" spans="1:7" hidden="1" x14ac:dyDescent="0.25">
      <c r="A11955" s="345" t="s">
        <v>5421</v>
      </c>
      <c r="B11955" s="345" t="s">
        <v>3022</v>
      </c>
      <c r="C11955" s="346" t="s">
        <v>3023</v>
      </c>
      <c r="D11955" s="347">
        <v>100</v>
      </c>
      <c r="E11955" s="503">
        <v>0</v>
      </c>
      <c r="F11955" s="499"/>
      <c r="G11955" s="347">
        <v>0</v>
      </c>
    </row>
    <row r="11956" spans="1:7" hidden="1" x14ac:dyDescent="0.25">
      <c r="A11956" s="345" t="s">
        <v>5422</v>
      </c>
      <c r="B11956" s="345" t="s">
        <v>2591</v>
      </c>
      <c r="C11956" s="346" t="s">
        <v>2592</v>
      </c>
      <c r="D11956" s="347">
        <v>100</v>
      </c>
      <c r="E11956" s="503">
        <v>0</v>
      </c>
      <c r="F11956" s="499"/>
      <c r="G11956" s="347">
        <v>0</v>
      </c>
    </row>
    <row r="11957" spans="1:7" hidden="1" x14ac:dyDescent="0.25">
      <c r="A11957" s="345" t="s">
        <v>5423</v>
      </c>
      <c r="B11957" s="345" t="s">
        <v>308</v>
      </c>
      <c r="C11957" s="346" t="s">
        <v>198</v>
      </c>
      <c r="D11957" s="347">
        <v>100</v>
      </c>
      <c r="E11957" s="503">
        <v>0</v>
      </c>
      <c r="F11957" s="499"/>
      <c r="G11957" s="347">
        <v>0</v>
      </c>
    </row>
    <row r="11958" spans="1:7" hidden="1" x14ac:dyDescent="0.25">
      <c r="A11958" s="342" t="s">
        <v>324</v>
      </c>
      <c r="B11958" s="342" t="s">
        <v>2988</v>
      </c>
      <c r="C11958" s="343" t="s">
        <v>178</v>
      </c>
      <c r="D11958" s="344">
        <v>4000</v>
      </c>
      <c r="E11958" s="502">
        <v>4526.05</v>
      </c>
      <c r="F11958" s="499"/>
      <c r="G11958" s="344">
        <v>113.15125</v>
      </c>
    </row>
    <row r="11959" spans="1:7" hidden="1" x14ac:dyDescent="0.25">
      <c r="A11959" s="345" t="s">
        <v>5424</v>
      </c>
      <c r="B11959" s="345" t="s">
        <v>309</v>
      </c>
      <c r="C11959" s="346" t="s">
        <v>2990</v>
      </c>
      <c r="D11959" s="347">
        <v>4000</v>
      </c>
      <c r="E11959" s="503">
        <v>4526.05</v>
      </c>
      <c r="F11959" s="499"/>
      <c r="G11959" s="347">
        <v>113.15125</v>
      </c>
    </row>
    <row r="11960" spans="1:7" hidden="1" x14ac:dyDescent="0.25">
      <c r="A11960" s="333" t="s">
        <v>349</v>
      </c>
      <c r="B11960" s="333" t="s">
        <v>5425</v>
      </c>
      <c r="C11960" s="334" t="s">
        <v>5426</v>
      </c>
      <c r="D11960" s="335">
        <v>504000</v>
      </c>
      <c r="E11960" s="505">
        <v>441595.06</v>
      </c>
      <c r="F11960" s="499"/>
      <c r="G11960" s="335">
        <v>87.618067460317462</v>
      </c>
    </row>
    <row r="11961" spans="1:7" hidden="1" x14ac:dyDescent="0.25">
      <c r="A11961" s="336" t="s">
        <v>352</v>
      </c>
      <c r="B11961" s="336" t="s">
        <v>1310</v>
      </c>
      <c r="C11961" s="337" t="s">
        <v>1311</v>
      </c>
      <c r="D11961" s="338">
        <v>504000</v>
      </c>
      <c r="E11961" s="498">
        <v>441595.06</v>
      </c>
      <c r="F11961" s="499"/>
      <c r="G11961" s="338">
        <v>87.618067460317462</v>
      </c>
    </row>
    <row r="11962" spans="1:7" hidden="1" x14ac:dyDescent="0.25">
      <c r="A11962" s="339" t="s">
        <v>324</v>
      </c>
      <c r="B11962" s="339" t="s">
        <v>1163</v>
      </c>
      <c r="C11962" s="340" t="s">
        <v>26</v>
      </c>
      <c r="D11962" s="341">
        <v>504000</v>
      </c>
      <c r="E11962" s="506">
        <v>441595.06</v>
      </c>
      <c r="F11962" s="499"/>
      <c r="G11962" s="341">
        <v>87.618067460317462</v>
      </c>
    </row>
    <row r="11963" spans="1:7" hidden="1" x14ac:dyDescent="0.25">
      <c r="A11963" s="342" t="s">
        <v>324</v>
      </c>
      <c r="B11963" s="342" t="s">
        <v>1164</v>
      </c>
      <c r="C11963" s="343" t="s">
        <v>1165</v>
      </c>
      <c r="D11963" s="344">
        <v>504000</v>
      </c>
      <c r="E11963" s="502">
        <v>441595.06</v>
      </c>
      <c r="F11963" s="499"/>
      <c r="G11963" s="344">
        <v>87.618067460317462</v>
      </c>
    </row>
    <row r="11964" spans="1:7" hidden="1" x14ac:dyDescent="0.25">
      <c r="A11964" s="342" t="s">
        <v>324</v>
      </c>
      <c r="B11964" s="342" t="s">
        <v>2576</v>
      </c>
      <c r="C11964" s="343" t="s">
        <v>171</v>
      </c>
      <c r="D11964" s="344">
        <v>504000</v>
      </c>
      <c r="E11964" s="502">
        <v>441595.06</v>
      </c>
      <c r="F11964" s="499"/>
      <c r="G11964" s="344">
        <v>87.618067460317462</v>
      </c>
    </row>
    <row r="11965" spans="1:7" hidden="1" x14ac:dyDescent="0.25">
      <c r="A11965" s="345" t="s">
        <v>5427</v>
      </c>
      <c r="B11965" s="345" t="s">
        <v>2591</v>
      </c>
      <c r="C11965" s="346" t="s">
        <v>2592</v>
      </c>
      <c r="D11965" s="347">
        <v>504000</v>
      </c>
      <c r="E11965" s="503">
        <v>441595.06</v>
      </c>
      <c r="F11965" s="499"/>
      <c r="G11965" s="347">
        <v>87.618067460317462</v>
      </c>
    </row>
    <row r="11966" spans="1:7" hidden="1" x14ac:dyDescent="0.25">
      <c r="A11966" s="330" t="s">
        <v>349</v>
      </c>
      <c r="B11966" s="330" t="s">
        <v>385</v>
      </c>
      <c r="C11966" s="331" t="s">
        <v>386</v>
      </c>
      <c r="D11966" s="332">
        <v>89712</v>
      </c>
      <c r="E11966" s="504">
        <v>91158.53</v>
      </c>
      <c r="F11966" s="499"/>
      <c r="G11966" s="332">
        <v>101.61241528446584</v>
      </c>
    </row>
    <row r="11967" spans="1:7" hidden="1" x14ac:dyDescent="0.25">
      <c r="A11967" s="333" t="s">
        <v>349</v>
      </c>
      <c r="B11967" s="333" t="s">
        <v>5428</v>
      </c>
      <c r="C11967" s="334" t="s">
        <v>5429</v>
      </c>
      <c r="D11967" s="335">
        <v>38000</v>
      </c>
      <c r="E11967" s="505">
        <v>38000</v>
      </c>
      <c r="F11967" s="499"/>
      <c r="G11967" s="335">
        <v>100</v>
      </c>
    </row>
    <row r="11968" spans="1:7" hidden="1" x14ac:dyDescent="0.25">
      <c r="A11968" s="336" t="s">
        <v>352</v>
      </c>
      <c r="B11968" s="336" t="s">
        <v>1353</v>
      </c>
      <c r="C11968" s="337" t="s">
        <v>1354</v>
      </c>
      <c r="D11968" s="338">
        <v>38000</v>
      </c>
      <c r="E11968" s="498">
        <v>38000</v>
      </c>
      <c r="F11968" s="499"/>
      <c r="G11968" s="338">
        <v>100</v>
      </c>
    </row>
    <row r="11969" spans="1:7" hidden="1" x14ac:dyDescent="0.25">
      <c r="A11969" s="339" t="s">
        <v>324</v>
      </c>
      <c r="B11969" s="339" t="s">
        <v>354</v>
      </c>
      <c r="C11969" s="340" t="s">
        <v>24</v>
      </c>
      <c r="D11969" s="341">
        <v>18000</v>
      </c>
      <c r="E11969" s="506">
        <v>8872.1299999999992</v>
      </c>
      <c r="F11969" s="499"/>
      <c r="G11969" s="341">
        <v>49.289611111111114</v>
      </c>
    </row>
    <row r="11970" spans="1:7" hidden="1" x14ac:dyDescent="0.25">
      <c r="A11970" s="342" t="s">
        <v>324</v>
      </c>
      <c r="B11970" s="342" t="s">
        <v>366</v>
      </c>
      <c r="C11970" s="343" t="s">
        <v>38</v>
      </c>
      <c r="D11970" s="344">
        <v>18000</v>
      </c>
      <c r="E11970" s="502">
        <v>8872.1299999999992</v>
      </c>
      <c r="F11970" s="499"/>
      <c r="G11970" s="344">
        <v>49.289611111111114</v>
      </c>
    </row>
    <row r="11971" spans="1:7" hidden="1" x14ac:dyDescent="0.25">
      <c r="A11971" s="342" t="s">
        <v>324</v>
      </c>
      <c r="B11971" s="342" t="s">
        <v>419</v>
      </c>
      <c r="C11971" s="343" t="s">
        <v>108</v>
      </c>
      <c r="D11971" s="344">
        <v>0</v>
      </c>
      <c r="E11971" s="502">
        <v>872.13</v>
      </c>
      <c r="F11971" s="499"/>
      <c r="G11971" s="344">
        <v>0</v>
      </c>
    </row>
    <row r="11972" spans="1:7" hidden="1" x14ac:dyDescent="0.25">
      <c r="A11972" s="345" t="s">
        <v>5430</v>
      </c>
      <c r="B11972" s="345" t="s">
        <v>316</v>
      </c>
      <c r="C11972" s="346" t="s">
        <v>421</v>
      </c>
      <c r="D11972" s="347">
        <v>0</v>
      </c>
      <c r="E11972" s="503">
        <v>0</v>
      </c>
      <c r="F11972" s="499"/>
      <c r="G11972" s="347">
        <v>0</v>
      </c>
    </row>
    <row r="11973" spans="1:7" hidden="1" x14ac:dyDescent="0.25">
      <c r="A11973" s="345" t="s">
        <v>5431</v>
      </c>
      <c r="B11973" s="345" t="s">
        <v>318</v>
      </c>
      <c r="C11973" s="346" t="s">
        <v>425</v>
      </c>
      <c r="D11973" s="347">
        <v>0</v>
      </c>
      <c r="E11973" s="503">
        <v>872.13</v>
      </c>
      <c r="F11973" s="499"/>
      <c r="G11973" s="347">
        <v>0</v>
      </c>
    </row>
    <row r="11974" spans="1:7" hidden="1" x14ac:dyDescent="0.25">
      <c r="A11974" s="342" t="s">
        <v>324</v>
      </c>
      <c r="B11974" s="342" t="s">
        <v>429</v>
      </c>
      <c r="C11974" s="343" t="s">
        <v>110</v>
      </c>
      <c r="D11974" s="344">
        <v>10000</v>
      </c>
      <c r="E11974" s="502">
        <v>0</v>
      </c>
      <c r="F11974" s="499"/>
      <c r="G11974" s="344">
        <v>0</v>
      </c>
    </row>
    <row r="11975" spans="1:7" hidden="1" x14ac:dyDescent="0.25">
      <c r="A11975" s="345" t="s">
        <v>5432</v>
      </c>
      <c r="B11975" s="345" t="s">
        <v>304</v>
      </c>
      <c r="C11975" s="346" t="s">
        <v>1083</v>
      </c>
      <c r="D11975" s="347">
        <v>10000</v>
      </c>
      <c r="E11975" s="503">
        <v>0</v>
      </c>
      <c r="F11975" s="499"/>
      <c r="G11975" s="347">
        <v>0</v>
      </c>
    </row>
    <row r="11976" spans="1:7" hidden="1" x14ac:dyDescent="0.25">
      <c r="A11976" s="342" t="s">
        <v>324</v>
      </c>
      <c r="B11976" s="342" t="s">
        <v>401</v>
      </c>
      <c r="C11976" s="343" t="s">
        <v>104</v>
      </c>
      <c r="D11976" s="344">
        <v>8000</v>
      </c>
      <c r="E11976" s="502">
        <v>8000</v>
      </c>
      <c r="F11976" s="499"/>
      <c r="G11976" s="344">
        <v>100</v>
      </c>
    </row>
    <row r="11977" spans="1:7" hidden="1" x14ac:dyDescent="0.25">
      <c r="A11977" s="345" t="s">
        <v>5433</v>
      </c>
      <c r="B11977" s="345" t="s">
        <v>296</v>
      </c>
      <c r="C11977" s="346" t="s">
        <v>104</v>
      </c>
      <c r="D11977" s="347">
        <v>8000</v>
      </c>
      <c r="E11977" s="503">
        <v>8000</v>
      </c>
      <c r="F11977" s="499"/>
      <c r="G11977" s="347">
        <v>100</v>
      </c>
    </row>
    <row r="11978" spans="1:7" hidden="1" x14ac:dyDescent="0.25">
      <c r="A11978" s="339" t="s">
        <v>324</v>
      </c>
      <c r="B11978" s="339" t="s">
        <v>1163</v>
      </c>
      <c r="C11978" s="340" t="s">
        <v>26</v>
      </c>
      <c r="D11978" s="341">
        <v>20000</v>
      </c>
      <c r="E11978" s="506">
        <v>29127.87</v>
      </c>
      <c r="F11978" s="499"/>
      <c r="G11978" s="341">
        <v>145.63935000000001</v>
      </c>
    </row>
    <row r="11979" spans="1:7" hidden="1" x14ac:dyDescent="0.25">
      <c r="A11979" s="342" t="s">
        <v>324</v>
      </c>
      <c r="B11979" s="342" t="s">
        <v>1164</v>
      </c>
      <c r="C11979" s="343" t="s">
        <v>1165</v>
      </c>
      <c r="D11979" s="344">
        <v>20000</v>
      </c>
      <c r="E11979" s="502">
        <v>29127.87</v>
      </c>
      <c r="F11979" s="499"/>
      <c r="G11979" s="344">
        <v>145.63935000000001</v>
      </c>
    </row>
    <row r="11980" spans="1:7" hidden="1" x14ac:dyDescent="0.25">
      <c r="A11980" s="342" t="s">
        <v>324</v>
      </c>
      <c r="B11980" s="342" t="s">
        <v>2576</v>
      </c>
      <c r="C11980" s="343" t="s">
        <v>171</v>
      </c>
      <c r="D11980" s="344">
        <v>20000</v>
      </c>
      <c r="E11980" s="502">
        <v>29127.87</v>
      </c>
      <c r="F11980" s="499"/>
      <c r="G11980" s="344">
        <v>145.63935000000001</v>
      </c>
    </row>
    <row r="11981" spans="1:7" hidden="1" x14ac:dyDescent="0.25">
      <c r="A11981" s="345" t="s">
        <v>5434</v>
      </c>
      <c r="B11981" s="345" t="s">
        <v>306</v>
      </c>
      <c r="C11981" s="346" t="s">
        <v>173</v>
      </c>
      <c r="D11981" s="347">
        <v>20000</v>
      </c>
      <c r="E11981" s="503">
        <v>29127.87</v>
      </c>
      <c r="F11981" s="499"/>
      <c r="G11981" s="347">
        <v>145.63935000000001</v>
      </c>
    </row>
    <row r="11982" spans="1:7" hidden="1" x14ac:dyDescent="0.25">
      <c r="A11982" s="333" t="s">
        <v>349</v>
      </c>
      <c r="B11982" s="333" t="s">
        <v>5056</v>
      </c>
      <c r="C11982" s="334" t="s">
        <v>5057</v>
      </c>
      <c r="D11982" s="335">
        <v>51712</v>
      </c>
      <c r="E11982" s="505">
        <v>53158.53</v>
      </c>
      <c r="F11982" s="499"/>
      <c r="G11982" s="335">
        <v>102.79728109529702</v>
      </c>
    </row>
    <row r="11983" spans="1:7" hidden="1" x14ac:dyDescent="0.25">
      <c r="A11983" s="336" t="s">
        <v>352</v>
      </c>
      <c r="B11983" s="336" t="s">
        <v>1288</v>
      </c>
      <c r="C11983" s="337" t="s">
        <v>1289</v>
      </c>
      <c r="D11983" s="338">
        <v>20000</v>
      </c>
      <c r="E11983" s="498">
        <v>11887.5</v>
      </c>
      <c r="F11983" s="499"/>
      <c r="G11983" s="338">
        <v>59.4375</v>
      </c>
    </row>
    <row r="11984" spans="1:7" hidden="1" x14ac:dyDescent="0.25">
      <c r="A11984" s="339" t="s">
        <v>324</v>
      </c>
      <c r="B11984" s="339" t="s">
        <v>1163</v>
      </c>
      <c r="C11984" s="340" t="s">
        <v>26</v>
      </c>
      <c r="D11984" s="341">
        <v>20000</v>
      </c>
      <c r="E11984" s="506">
        <v>11887.5</v>
      </c>
      <c r="F11984" s="499"/>
      <c r="G11984" s="341">
        <v>59.4375</v>
      </c>
    </row>
    <row r="11985" spans="1:7" hidden="1" x14ac:dyDescent="0.25">
      <c r="A11985" s="342" t="s">
        <v>324</v>
      </c>
      <c r="B11985" s="342" t="s">
        <v>1164</v>
      </c>
      <c r="C11985" s="343" t="s">
        <v>1165</v>
      </c>
      <c r="D11985" s="344">
        <v>20000</v>
      </c>
      <c r="E11985" s="502">
        <v>11887.5</v>
      </c>
      <c r="F11985" s="499"/>
      <c r="G11985" s="344">
        <v>59.4375</v>
      </c>
    </row>
    <row r="11986" spans="1:7" hidden="1" x14ac:dyDescent="0.25">
      <c r="A11986" s="342" t="s">
        <v>324</v>
      </c>
      <c r="B11986" s="342" t="s">
        <v>2576</v>
      </c>
      <c r="C11986" s="343" t="s">
        <v>171</v>
      </c>
      <c r="D11986" s="344">
        <v>20000</v>
      </c>
      <c r="E11986" s="502">
        <v>11887.5</v>
      </c>
      <c r="F11986" s="499"/>
      <c r="G11986" s="344">
        <v>59.4375</v>
      </c>
    </row>
    <row r="11987" spans="1:7" hidden="1" x14ac:dyDescent="0.25">
      <c r="A11987" s="345" t="s">
        <v>5435</v>
      </c>
      <c r="B11987" s="345" t="s">
        <v>306</v>
      </c>
      <c r="C11987" s="346" t="s">
        <v>173</v>
      </c>
      <c r="D11987" s="347">
        <v>20000</v>
      </c>
      <c r="E11987" s="503">
        <v>11887.5</v>
      </c>
      <c r="F11987" s="499"/>
      <c r="G11987" s="347">
        <v>59.4375</v>
      </c>
    </row>
    <row r="11988" spans="1:7" hidden="1" x14ac:dyDescent="0.25">
      <c r="A11988" s="336" t="s">
        <v>352</v>
      </c>
      <c r="B11988" s="336" t="s">
        <v>1310</v>
      </c>
      <c r="C11988" s="337" t="s">
        <v>1311</v>
      </c>
      <c r="D11988" s="338">
        <v>4747</v>
      </c>
      <c r="E11988" s="498">
        <v>5250</v>
      </c>
      <c r="F11988" s="499"/>
      <c r="G11988" s="338">
        <v>110.59616599957869</v>
      </c>
    </row>
    <row r="11989" spans="1:7" hidden="1" x14ac:dyDescent="0.25">
      <c r="A11989" s="339" t="s">
        <v>324</v>
      </c>
      <c r="B11989" s="339" t="s">
        <v>1163</v>
      </c>
      <c r="C11989" s="340" t="s">
        <v>26</v>
      </c>
      <c r="D11989" s="341">
        <v>4747</v>
      </c>
      <c r="E11989" s="506">
        <v>5250</v>
      </c>
      <c r="F11989" s="499"/>
      <c r="G11989" s="341">
        <v>110.59616599957869</v>
      </c>
    </row>
    <row r="11990" spans="1:7" hidden="1" x14ac:dyDescent="0.25">
      <c r="A11990" s="342" t="s">
        <v>324</v>
      </c>
      <c r="B11990" s="342" t="s">
        <v>1164</v>
      </c>
      <c r="C11990" s="343" t="s">
        <v>1165</v>
      </c>
      <c r="D11990" s="344">
        <v>4747</v>
      </c>
      <c r="E11990" s="502">
        <v>5250</v>
      </c>
      <c r="F11990" s="499"/>
      <c r="G11990" s="344">
        <v>110.59616599957869</v>
      </c>
    </row>
    <row r="11991" spans="1:7" hidden="1" x14ac:dyDescent="0.25">
      <c r="A11991" s="342" t="s">
        <v>324</v>
      </c>
      <c r="B11991" s="342" t="s">
        <v>2576</v>
      </c>
      <c r="C11991" s="343" t="s">
        <v>171</v>
      </c>
      <c r="D11991" s="344">
        <v>2500</v>
      </c>
      <c r="E11991" s="502">
        <v>2500</v>
      </c>
      <c r="F11991" s="499"/>
      <c r="G11991" s="344">
        <v>100</v>
      </c>
    </row>
    <row r="11992" spans="1:7" hidden="1" x14ac:dyDescent="0.25">
      <c r="A11992" s="345" t="s">
        <v>5436</v>
      </c>
      <c r="B11992" s="345" t="s">
        <v>306</v>
      </c>
      <c r="C11992" s="346" t="s">
        <v>173</v>
      </c>
      <c r="D11992" s="347">
        <v>2500</v>
      </c>
      <c r="E11992" s="503">
        <v>2500</v>
      </c>
      <c r="F11992" s="499"/>
      <c r="G11992" s="347">
        <v>100</v>
      </c>
    </row>
    <row r="11993" spans="1:7" hidden="1" x14ac:dyDescent="0.25">
      <c r="A11993" s="342" t="s">
        <v>324</v>
      </c>
      <c r="B11993" s="342" t="s">
        <v>2988</v>
      </c>
      <c r="C11993" s="343" t="s">
        <v>178</v>
      </c>
      <c r="D11993" s="344">
        <v>2247</v>
      </c>
      <c r="E11993" s="502">
        <v>2750</v>
      </c>
      <c r="F11993" s="499"/>
      <c r="G11993" s="344">
        <v>122.38540275923454</v>
      </c>
    </row>
    <row r="11994" spans="1:7" hidden="1" x14ac:dyDescent="0.25">
      <c r="A11994" s="345" t="s">
        <v>5437</v>
      </c>
      <c r="B11994" s="345" t="s">
        <v>309</v>
      </c>
      <c r="C11994" s="346" t="s">
        <v>2990</v>
      </c>
      <c r="D11994" s="347">
        <v>2247</v>
      </c>
      <c r="E11994" s="503">
        <v>2750</v>
      </c>
      <c r="F11994" s="499"/>
      <c r="G11994" s="347">
        <v>122.38540275923454</v>
      </c>
    </row>
    <row r="11995" spans="1:7" hidden="1" x14ac:dyDescent="0.25">
      <c r="A11995" s="336" t="s">
        <v>352</v>
      </c>
      <c r="B11995" s="336" t="s">
        <v>1329</v>
      </c>
      <c r="C11995" s="337" t="s">
        <v>1330</v>
      </c>
      <c r="D11995" s="338">
        <v>11865</v>
      </c>
      <c r="E11995" s="498">
        <v>11865</v>
      </c>
      <c r="F11995" s="499"/>
      <c r="G11995" s="338">
        <v>100</v>
      </c>
    </row>
    <row r="11996" spans="1:7" hidden="1" x14ac:dyDescent="0.25">
      <c r="A11996" s="339" t="s">
        <v>324</v>
      </c>
      <c r="B11996" s="339" t="s">
        <v>1163</v>
      </c>
      <c r="C11996" s="340" t="s">
        <v>26</v>
      </c>
      <c r="D11996" s="341">
        <v>11865</v>
      </c>
      <c r="E11996" s="506">
        <v>11865</v>
      </c>
      <c r="F11996" s="499"/>
      <c r="G11996" s="341">
        <v>100</v>
      </c>
    </row>
    <row r="11997" spans="1:7" hidden="1" x14ac:dyDescent="0.25">
      <c r="A11997" s="342" t="s">
        <v>324</v>
      </c>
      <c r="B11997" s="342" t="s">
        <v>1164</v>
      </c>
      <c r="C11997" s="343" t="s">
        <v>1165</v>
      </c>
      <c r="D11997" s="344">
        <v>11865</v>
      </c>
      <c r="E11997" s="502">
        <v>11865</v>
      </c>
      <c r="F11997" s="499"/>
      <c r="G11997" s="344">
        <v>100</v>
      </c>
    </row>
    <row r="11998" spans="1:7" hidden="1" x14ac:dyDescent="0.25">
      <c r="A11998" s="342" t="s">
        <v>324</v>
      </c>
      <c r="B11998" s="342" t="s">
        <v>2576</v>
      </c>
      <c r="C11998" s="343" t="s">
        <v>171</v>
      </c>
      <c r="D11998" s="344">
        <v>11865</v>
      </c>
      <c r="E11998" s="502">
        <v>11865</v>
      </c>
      <c r="F11998" s="499"/>
      <c r="G11998" s="344">
        <v>100</v>
      </c>
    </row>
    <row r="11999" spans="1:7" hidden="1" x14ac:dyDescent="0.25">
      <c r="A11999" s="345" t="s">
        <v>5438</v>
      </c>
      <c r="B11999" s="345" t="s">
        <v>306</v>
      </c>
      <c r="C11999" s="346" t="s">
        <v>173</v>
      </c>
      <c r="D11999" s="347">
        <v>11865</v>
      </c>
      <c r="E11999" s="503">
        <v>11865</v>
      </c>
      <c r="F11999" s="499"/>
      <c r="G11999" s="347">
        <v>100</v>
      </c>
    </row>
    <row r="12000" spans="1:7" hidden="1" x14ac:dyDescent="0.25">
      <c r="A12000" s="336" t="s">
        <v>352</v>
      </c>
      <c r="B12000" s="336" t="s">
        <v>1371</v>
      </c>
      <c r="C12000" s="337" t="s">
        <v>1372</v>
      </c>
      <c r="D12000" s="338">
        <v>15100</v>
      </c>
      <c r="E12000" s="498">
        <v>14819.27</v>
      </c>
      <c r="F12000" s="499"/>
      <c r="G12000" s="338">
        <v>98.140860927152318</v>
      </c>
    </row>
    <row r="12001" spans="1:7" hidden="1" x14ac:dyDescent="0.25">
      <c r="A12001" s="339" t="s">
        <v>324</v>
      </c>
      <c r="B12001" s="339" t="s">
        <v>1163</v>
      </c>
      <c r="C12001" s="340" t="s">
        <v>26</v>
      </c>
      <c r="D12001" s="341">
        <v>15100</v>
      </c>
      <c r="E12001" s="506">
        <v>14819.27</v>
      </c>
      <c r="F12001" s="499"/>
      <c r="G12001" s="341">
        <v>98.140860927152318</v>
      </c>
    </row>
    <row r="12002" spans="1:7" hidden="1" x14ac:dyDescent="0.25">
      <c r="A12002" s="342" t="s">
        <v>324</v>
      </c>
      <c r="B12002" s="342" t="s">
        <v>1164</v>
      </c>
      <c r="C12002" s="343" t="s">
        <v>1165</v>
      </c>
      <c r="D12002" s="344">
        <v>15100</v>
      </c>
      <c r="E12002" s="502">
        <v>14819.27</v>
      </c>
      <c r="F12002" s="499"/>
      <c r="G12002" s="344">
        <v>98.140860927152318</v>
      </c>
    </row>
    <row r="12003" spans="1:7" hidden="1" x14ac:dyDescent="0.25">
      <c r="A12003" s="342" t="s">
        <v>324</v>
      </c>
      <c r="B12003" s="342" t="s">
        <v>2576</v>
      </c>
      <c r="C12003" s="343" t="s">
        <v>171</v>
      </c>
      <c r="D12003" s="344">
        <v>15100</v>
      </c>
      <c r="E12003" s="502">
        <v>14819.27</v>
      </c>
      <c r="F12003" s="499"/>
      <c r="G12003" s="344">
        <v>98.140860927152318</v>
      </c>
    </row>
    <row r="12004" spans="1:7" hidden="1" x14ac:dyDescent="0.25">
      <c r="A12004" s="345" t="s">
        <v>5439</v>
      </c>
      <c r="B12004" s="345" t="s">
        <v>306</v>
      </c>
      <c r="C12004" s="346" t="s">
        <v>173</v>
      </c>
      <c r="D12004" s="347">
        <v>3500</v>
      </c>
      <c r="E12004" s="503">
        <v>3520.28</v>
      </c>
      <c r="F12004" s="499"/>
      <c r="G12004" s="347">
        <v>100.57942857142856</v>
      </c>
    </row>
    <row r="12005" spans="1:7" hidden="1" x14ac:dyDescent="0.25">
      <c r="A12005" s="345" t="s">
        <v>5440</v>
      </c>
      <c r="B12005" s="345" t="s">
        <v>3120</v>
      </c>
      <c r="C12005" s="346" t="s">
        <v>174</v>
      </c>
      <c r="D12005" s="347">
        <v>11600</v>
      </c>
      <c r="E12005" s="503">
        <v>11298.99</v>
      </c>
      <c r="F12005" s="499"/>
      <c r="G12005" s="347">
        <v>97.405086206896556</v>
      </c>
    </row>
    <row r="12006" spans="1:7" hidden="1" x14ac:dyDescent="0.25">
      <c r="A12006" s="336" t="s">
        <v>352</v>
      </c>
      <c r="B12006" s="336" t="s">
        <v>1396</v>
      </c>
      <c r="C12006" s="337" t="s">
        <v>1397</v>
      </c>
      <c r="D12006" s="338">
        <v>0</v>
      </c>
      <c r="E12006" s="498">
        <v>4000</v>
      </c>
      <c r="F12006" s="499"/>
      <c r="G12006" s="338">
        <v>0</v>
      </c>
    </row>
    <row r="12007" spans="1:7" hidden="1" x14ac:dyDescent="0.25">
      <c r="A12007" s="339" t="s">
        <v>324</v>
      </c>
      <c r="B12007" s="339" t="s">
        <v>1163</v>
      </c>
      <c r="C12007" s="340" t="s">
        <v>26</v>
      </c>
      <c r="D12007" s="341">
        <v>0</v>
      </c>
      <c r="E12007" s="506">
        <v>4000</v>
      </c>
      <c r="F12007" s="499"/>
      <c r="G12007" s="341">
        <v>0</v>
      </c>
    </row>
    <row r="12008" spans="1:7" hidden="1" x14ac:dyDescent="0.25">
      <c r="A12008" s="342" t="s">
        <v>324</v>
      </c>
      <c r="B12008" s="342" t="s">
        <v>1164</v>
      </c>
      <c r="C12008" s="343" t="s">
        <v>1165</v>
      </c>
      <c r="D12008" s="344">
        <v>0</v>
      </c>
      <c r="E12008" s="502">
        <v>4000</v>
      </c>
      <c r="F12008" s="499"/>
      <c r="G12008" s="344">
        <v>0</v>
      </c>
    </row>
    <row r="12009" spans="1:7" hidden="1" x14ac:dyDescent="0.25">
      <c r="A12009" s="342" t="s">
        <v>324</v>
      </c>
      <c r="B12009" s="342" t="s">
        <v>2988</v>
      </c>
      <c r="C12009" s="343" t="s">
        <v>178</v>
      </c>
      <c r="D12009" s="344">
        <v>0</v>
      </c>
      <c r="E12009" s="502">
        <v>4000</v>
      </c>
      <c r="F12009" s="499"/>
      <c r="G12009" s="344">
        <v>0</v>
      </c>
    </row>
    <row r="12010" spans="1:7" hidden="1" x14ac:dyDescent="0.25">
      <c r="A12010" s="345" t="s">
        <v>5441</v>
      </c>
      <c r="B12010" s="345" t="s">
        <v>309</v>
      </c>
      <c r="C12010" s="346" t="s">
        <v>2990</v>
      </c>
      <c r="D12010" s="347">
        <v>0</v>
      </c>
      <c r="E12010" s="503">
        <v>4000</v>
      </c>
      <c r="F12010" s="499"/>
      <c r="G12010" s="347">
        <v>0</v>
      </c>
    </row>
    <row r="12011" spans="1:7" hidden="1" x14ac:dyDescent="0.25">
      <c r="A12011" s="336" t="s">
        <v>352</v>
      </c>
      <c r="B12011" s="336" t="s">
        <v>1526</v>
      </c>
      <c r="C12011" s="337" t="s">
        <v>1527</v>
      </c>
      <c r="D12011" s="338">
        <v>0</v>
      </c>
      <c r="E12011" s="498">
        <v>5336.76</v>
      </c>
      <c r="F12011" s="499"/>
      <c r="G12011" s="338">
        <v>0</v>
      </c>
    </row>
    <row r="12012" spans="1:7" hidden="1" x14ac:dyDescent="0.25">
      <c r="A12012" s="339" t="s">
        <v>324</v>
      </c>
      <c r="B12012" s="339" t="s">
        <v>1163</v>
      </c>
      <c r="C12012" s="340" t="s">
        <v>26</v>
      </c>
      <c r="D12012" s="341">
        <v>0</v>
      </c>
      <c r="E12012" s="506">
        <v>5336.76</v>
      </c>
      <c r="F12012" s="499"/>
      <c r="G12012" s="341">
        <v>0</v>
      </c>
    </row>
    <row r="12013" spans="1:7" hidden="1" x14ac:dyDescent="0.25">
      <c r="A12013" s="342" t="s">
        <v>324</v>
      </c>
      <c r="B12013" s="342" t="s">
        <v>1164</v>
      </c>
      <c r="C12013" s="343" t="s">
        <v>1165</v>
      </c>
      <c r="D12013" s="344">
        <v>0</v>
      </c>
      <c r="E12013" s="502">
        <v>5336.76</v>
      </c>
      <c r="F12013" s="499"/>
      <c r="G12013" s="344">
        <v>0</v>
      </c>
    </row>
    <row r="12014" spans="1:7" hidden="1" x14ac:dyDescent="0.25">
      <c r="A12014" s="342" t="s">
        <v>324</v>
      </c>
      <c r="B12014" s="342" t="s">
        <v>2576</v>
      </c>
      <c r="C12014" s="343" t="s">
        <v>171</v>
      </c>
      <c r="D12014" s="344">
        <v>0</v>
      </c>
      <c r="E12014" s="502">
        <v>0</v>
      </c>
      <c r="F12014" s="499"/>
      <c r="G12014" s="344">
        <v>0</v>
      </c>
    </row>
    <row r="12015" spans="1:7" hidden="1" x14ac:dyDescent="0.25">
      <c r="A12015" s="345" t="s">
        <v>5442</v>
      </c>
      <c r="B12015" s="345" t="s">
        <v>306</v>
      </c>
      <c r="C12015" s="346" t="s">
        <v>173</v>
      </c>
      <c r="D12015" s="347">
        <v>0</v>
      </c>
      <c r="E12015" s="503">
        <v>0</v>
      </c>
      <c r="F12015" s="499"/>
      <c r="G12015" s="347">
        <v>0</v>
      </c>
    </row>
    <row r="12016" spans="1:7" hidden="1" x14ac:dyDescent="0.25">
      <c r="A12016" s="342" t="s">
        <v>324</v>
      </c>
      <c r="B12016" s="342" t="s">
        <v>2988</v>
      </c>
      <c r="C12016" s="343" t="s">
        <v>178</v>
      </c>
      <c r="D12016" s="344">
        <v>0</v>
      </c>
      <c r="E12016" s="502">
        <v>5336.76</v>
      </c>
      <c r="F12016" s="499"/>
      <c r="G12016" s="344">
        <v>0</v>
      </c>
    </row>
    <row r="12017" spans="1:7" hidden="1" x14ac:dyDescent="0.25">
      <c r="A12017" s="345" t="s">
        <v>5443</v>
      </c>
      <c r="B12017" s="345" t="s">
        <v>309</v>
      </c>
      <c r="C12017" s="346" t="s">
        <v>2990</v>
      </c>
      <c r="D12017" s="347">
        <v>0</v>
      </c>
      <c r="E12017" s="503">
        <v>5336.76</v>
      </c>
      <c r="F12017" s="499"/>
      <c r="G12017" s="347">
        <v>0</v>
      </c>
    </row>
    <row r="12018" spans="1:7" hidden="1" x14ac:dyDescent="0.25">
      <c r="A12018" s="333" t="s">
        <v>349</v>
      </c>
      <c r="B12018" s="333" t="s">
        <v>5130</v>
      </c>
      <c r="C12018" s="334" t="s">
        <v>5131</v>
      </c>
      <c r="D12018" s="335">
        <v>0</v>
      </c>
      <c r="E12018" s="505">
        <v>0</v>
      </c>
      <c r="F12018" s="499"/>
      <c r="G12018" s="335">
        <v>0</v>
      </c>
    </row>
    <row r="12019" spans="1:7" hidden="1" x14ac:dyDescent="0.25">
      <c r="A12019" s="336" t="s">
        <v>352</v>
      </c>
      <c r="B12019" s="336" t="s">
        <v>1329</v>
      </c>
      <c r="C12019" s="337" t="s">
        <v>1330</v>
      </c>
      <c r="D12019" s="338">
        <v>0</v>
      </c>
      <c r="E12019" s="498">
        <v>0</v>
      </c>
      <c r="F12019" s="499"/>
      <c r="G12019" s="338">
        <v>0</v>
      </c>
    </row>
    <row r="12020" spans="1:7" hidden="1" x14ac:dyDescent="0.25">
      <c r="A12020" s="339" t="s">
        <v>324</v>
      </c>
      <c r="B12020" s="339" t="s">
        <v>1163</v>
      </c>
      <c r="C12020" s="340" t="s">
        <v>26</v>
      </c>
      <c r="D12020" s="341">
        <v>0</v>
      </c>
      <c r="E12020" s="506">
        <v>0</v>
      </c>
      <c r="F12020" s="499"/>
      <c r="G12020" s="341">
        <v>0</v>
      </c>
    </row>
    <row r="12021" spans="1:7" hidden="1" x14ac:dyDescent="0.25">
      <c r="A12021" s="342" t="s">
        <v>324</v>
      </c>
      <c r="B12021" s="342" t="s">
        <v>1164</v>
      </c>
      <c r="C12021" s="343" t="s">
        <v>1165</v>
      </c>
      <c r="D12021" s="344">
        <v>0</v>
      </c>
      <c r="E12021" s="502">
        <v>0</v>
      </c>
      <c r="F12021" s="499"/>
      <c r="G12021" s="344">
        <v>0</v>
      </c>
    </row>
    <row r="12022" spans="1:7" hidden="1" x14ac:dyDescent="0.25">
      <c r="A12022" s="342" t="s">
        <v>324</v>
      </c>
      <c r="B12022" s="342" t="s">
        <v>2576</v>
      </c>
      <c r="C12022" s="343" t="s">
        <v>171</v>
      </c>
      <c r="D12022" s="344">
        <v>0</v>
      </c>
      <c r="E12022" s="502">
        <v>0</v>
      </c>
      <c r="F12022" s="499"/>
      <c r="G12022" s="344">
        <v>0</v>
      </c>
    </row>
    <row r="12023" spans="1:7" hidden="1" x14ac:dyDescent="0.25">
      <c r="A12023" s="345" t="s">
        <v>5444</v>
      </c>
      <c r="B12023" s="345" t="s">
        <v>306</v>
      </c>
      <c r="C12023" s="346" t="s">
        <v>173</v>
      </c>
      <c r="D12023" s="347">
        <v>0</v>
      </c>
      <c r="E12023" s="503">
        <v>0</v>
      </c>
      <c r="F12023" s="499"/>
      <c r="G12023" s="347">
        <v>0</v>
      </c>
    </row>
    <row r="12024" spans="1:7" hidden="1" x14ac:dyDescent="0.25">
      <c r="A12024" s="345" t="s">
        <v>5445</v>
      </c>
      <c r="B12024" s="345" t="s">
        <v>308</v>
      </c>
      <c r="C12024" s="346" t="s">
        <v>198</v>
      </c>
      <c r="D12024" s="347">
        <v>0</v>
      </c>
      <c r="E12024" s="503">
        <v>0</v>
      </c>
      <c r="F12024" s="499"/>
      <c r="G12024" s="347">
        <v>0</v>
      </c>
    </row>
    <row r="12025" spans="1:7" hidden="1" x14ac:dyDescent="0.25">
      <c r="A12025" s="342" t="s">
        <v>324</v>
      </c>
      <c r="B12025" s="342" t="s">
        <v>2988</v>
      </c>
      <c r="C12025" s="343" t="s">
        <v>178</v>
      </c>
      <c r="D12025" s="344">
        <v>0</v>
      </c>
      <c r="E12025" s="502">
        <v>0</v>
      </c>
      <c r="F12025" s="499"/>
      <c r="G12025" s="344">
        <v>0</v>
      </c>
    </row>
    <row r="12026" spans="1:7" hidden="1" x14ac:dyDescent="0.25">
      <c r="A12026" s="345" t="s">
        <v>5446</v>
      </c>
      <c r="B12026" s="345" t="s">
        <v>309</v>
      </c>
      <c r="C12026" s="346" t="s">
        <v>2990</v>
      </c>
      <c r="D12026" s="347">
        <v>0</v>
      </c>
      <c r="E12026" s="503">
        <v>0</v>
      </c>
      <c r="F12026" s="499"/>
      <c r="G12026" s="347">
        <v>0</v>
      </c>
    </row>
    <row r="12027" spans="1:7" hidden="1" x14ac:dyDescent="0.25">
      <c r="A12027" s="330" t="s">
        <v>349</v>
      </c>
      <c r="B12027" s="330" t="s">
        <v>272</v>
      </c>
      <c r="C12027" s="331" t="s">
        <v>3454</v>
      </c>
      <c r="D12027" s="332">
        <v>15500</v>
      </c>
      <c r="E12027" s="504">
        <v>0</v>
      </c>
      <c r="F12027" s="499"/>
      <c r="G12027" s="332">
        <v>0</v>
      </c>
    </row>
    <row r="12028" spans="1:7" hidden="1" x14ac:dyDescent="0.25">
      <c r="A12028" s="333" t="s">
        <v>349</v>
      </c>
      <c r="B12028" s="333" t="s">
        <v>5135</v>
      </c>
      <c r="C12028" s="334" t="s">
        <v>5136</v>
      </c>
      <c r="D12028" s="335">
        <v>15500</v>
      </c>
      <c r="E12028" s="505">
        <v>0</v>
      </c>
      <c r="F12028" s="499"/>
      <c r="G12028" s="335">
        <v>0</v>
      </c>
    </row>
    <row r="12029" spans="1:7" hidden="1" x14ac:dyDescent="0.25">
      <c r="A12029" s="336" t="s">
        <v>352</v>
      </c>
      <c r="B12029" s="336" t="s">
        <v>1353</v>
      </c>
      <c r="C12029" s="337" t="s">
        <v>1354</v>
      </c>
      <c r="D12029" s="338">
        <v>15000</v>
      </c>
      <c r="E12029" s="498">
        <v>0</v>
      </c>
      <c r="F12029" s="499"/>
      <c r="G12029" s="338">
        <v>0</v>
      </c>
    </row>
    <row r="12030" spans="1:7" hidden="1" x14ac:dyDescent="0.25">
      <c r="A12030" s="339" t="s">
        <v>324</v>
      </c>
      <c r="B12030" s="339" t="s">
        <v>1163</v>
      </c>
      <c r="C12030" s="340" t="s">
        <v>26</v>
      </c>
      <c r="D12030" s="341">
        <v>15000</v>
      </c>
      <c r="E12030" s="506">
        <v>0</v>
      </c>
      <c r="F12030" s="499"/>
      <c r="G12030" s="341">
        <v>0</v>
      </c>
    </row>
    <row r="12031" spans="1:7" hidden="1" x14ac:dyDescent="0.25">
      <c r="A12031" s="342" t="s">
        <v>324</v>
      </c>
      <c r="B12031" s="342" t="s">
        <v>1164</v>
      </c>
      <c r="C12031" s="343" t="s">
        <v>1165</v>
      </c>
      <c r="D12031" s="344">
        <v>15000</v>
      </c>
      <c r="E12031" s="502">
        <v>0</v>
      </c>
      <c r="F12031" s="499"/>
      <c r="G12031" s="344">
        <v>0</v>
      </c>
    </row>
    <row r="12032" spans="1:7" hidden="1" x14ac:dyDescent="0.25">
      <c r="A12032" s="342" t="s">
        <v>324</v>
      </c>
      <c r="B12032" s="342" t="s">
        <v>2576</v>
      </c>
      <c r="C12032" s="343" t="s">
        <v>171</v>
      </c>
      <c r="D12032" s="344">
        <v>15000</v>
      </c>
      <c r="E12032" s="502">
        <v>0</v>
      </c>
      <c r="F12032" s="499"/>
      <c r="G12032" s="344">
        <v>0</v>
      </c>
    </row>
    <row r="12033" spans="1:7" hidden="1" x14ac:dyDescent="0.25">
      <c r="A12033" s="345" t="s">
        <v>5447</v>
      </c>
      <c r="B12033" s="345" t="s">
        <v>306</v>
      </c>
      <c r="C12033" s="346" t="s">
        <v>2990</v>
      </c>
      <c r="D12033" s="347">
        <v>15000</v>
      </c>
      <c r="E12033" s="503">
        <v>0</v>
      </c>
      <c r="F12033" s="499"/>
      <c r="G12033" s="347">
        <v>0</v>
      </c>
    </row>
    <row r="12034" spans="1:7" hidden="1" x14ac:dyDescent="0.25">
      <c r="A12034" s="336" t="s">
        <v>352</v>
      </c>
      <c r="B12034" s="336" t="s">
        <v>1396</v>
      </c>
      <c r="C12034" s="337" t="s">
        <v>1397</v>
      </c>
      <c r="D12034" s="338">
        <v>500</v>
      </c>
      <c r="E12034" s="498">
        <v>0</v>
      </c>
      <c r="F12034" s="499"/>
      <c r="G12034" s="338">
        <v>0</v>
      </c>
    </row>
    <row r="12035" spans="1:7" hidden="1" x14ac:dyDescent="0.25">
      <c r="A12035" s="339" t="s">
        <v>324</v>
      </c>
      <c r="B12035" s="339" t="s">
        <v>1163</v>
      </c>
      <c r="C12035" s="340" t="s">
        <v>26</v>
      </c>
      <c r="D12035" s="341">
        <v>500</v>
      </c>
      <c r="E12035" s="506">
        <v>0</v>
      </c>
      <c r="F12035" s="499"/>
      <c r="G12035" s="341">
        <v>0</v>
      </c>
    </row>
    <row r="12036" spans="1:7" hidden="1" x14ac:dyDescent="0.25">
      <c r="A12036" s="342" t="s">
        <v>324</v>
      </c>
      <c r="B12036" s="342" t="s">
        <v>1164</v>
      </c>
      <c r="C12036" s="343" t="s">
        <v>1165</v>
      </c>
      <c r="D12036" s="344">
        <v>500</v>
      </c>
      <c r="E12036" s="502">
        <v>0</v>
      </c>
      <c r="F12036" s="499"/>
      <c r="G12036" s="344">
        <v>0</v>
      </c>
    </row>
    <row r="12037" spans="1:7" hidden="1" x14ac:dyDescent="0.25">
      <c r="A12037" s="342" t="s">
        <v>324</v>
      </c>
      <c r="B12037" s="342" t="s">
        <v>2576</v>
      </c>
      <c r="C12037" s="343" t="s">
        <v>171</v>
      </c>
      <c r="D12037" s="344">
        <v>500</v>
      </c>
      <c r="E12037" s="502">
        <v>0</v>
      </c>
      <c r="F12037" s="499"/>
      <c r="G12037" s="344">
        <v>0</v>
      </c>
    </row>
    <row r="12038" spans="1:7" hidden="1" x14ac:dyDescent="0.25">
      <c r="A12038" s="345" t="s">
        <v>5448</v>
      </c>
      <c r="B12038" s="345" t="s">
        <v>306</v>
      </c>
      <c r="C12038" s="346" t="s">
        <v>173</v>
      </c>
      <c r="D12038" s="347">
        <v>100</v>
      </c>
      <c r="E12038" s="503">
        <v>0</v>
      </c>
      <c r="F12038" s="499"/>
      <c r="G12038" s="347">
        <v>0</v>
      </c>
    </row>
    <row r="12039" spans="1:7" hidden="1" x14ac:dyDescent="0.25">
      <c r="A12039" s="345" t="s">
        <v>5449</v>
      </c>
      <c r="B12039" s="345" t="s">
        <v>3120</v>
      </c>
      <c r="C12039" s="346" t="s">
        <v>174</v>
      </c>
      <c r="D12039" s="347">
        <v>100</v>
      </c>
      <c r="E12039" s="503">
        <v>0</v>
      </c>
      <c r="F12039" s="499"/>
      <c r="G12039" s="347">
        <v>0</v>
      </c>
    </row>
    <row r="12040" spans="1:7" hidden="1" x14ac:dyDescent="0.25">
      <c r="A12040" s="345" t="s">
        <v>5450</v>
      </c>
      <c r="B12040" s="345" t="s">
        <v>3022</v>
      </c>
      <c r="C12040" s="346" t="s">
        <v>3023</v>
      </c>
      <c r="D12040" s="347">
        <v>100</v>
      </c>
      <c r="E12040" s="503">
        <v>0</v>
      </c>
      <c r="F12040" s="499"/>
      <c r="G12040" s="347">
        <v>0</v>
      </c>
    </row>
    <row r="12041" spans="1:7" hidden="1" x14ac:dyDescent="0.25">
      <c r="A12041" s="345" t="s">
        <v>5451</v>
      </c>
      <c r="B12041" s="345" t="s">
        <v>2591</v>
      </c>
      <c r="C12041" s="346" t="s">
        <v>2592</v>
      </c>
      <c r="D12041" s="347">
        <v>100</v>
      </c>
      <c r="E12041" s="503">
        <v>0</v>
      </c>
      <c r="F12041" s="499"/>
      <c r="G12041" s="347">
        <v>0</v>
      </c>
    </row>
    <row r="12042" spans="1:7" hidden="1" x14ac:dyDescent="0.25">
      <c r="A12042" s="345" t="s">
        <v>5452</v>
      </c>
      <c r="B12042" s="345" t="s">
        <v>308</v>
      </c>
      <c r="C12042" s="346" t="s">
        <v>198</v>
      </c>
      <c r="D12042" s="347">
        <v>100</v>
      </c>
      <c r="E12042" s="503">
        <v>0</v>
      </c>
      <c r="F12042" s="499"/>
      <c r="G12042" s="347">
        <v>0</v>
      </c>
    </row>
    <row r="12043" spans="1:7" hidden="1" x14ac:dyDescent="0.25">
      <c r="A12043" s="330" t="s">
        <v>349</v>
      </c>
      <c r="B12043" s="330" t="s">
        <v>3502</v>
      </c>
      <c r="C12043" s="331" t="s">
        <v>3503</v>
      </c>
      <c r="D12043" s="332">
        <v>4437</v>
      </c>
      <c r="E12043" s="504">
        <v>4437</v>
      </c>
      <c r="F12043" s="499"/>
      <c r="G12043" s="332">
        <v>100</v>
      </c>
    </row>
    <row r="12044" spans="1:7" hidden="1" x14ac:dyDescent="0.25">
      <c r="A12044" s="333" t="s">
        <v>349</v>
      </c>
      <c r="B12044" s="333" t="s">
        <v>5160</v>
      </c>
      <c r="C12044" s="334" t="s">
        <v>5161</v>
      </c>
      <c r="D12044" s="335">
        <v>4437</v>
      </c>
      <c r="E12044" s="505">
        <v>4437</v>
      </c>
      <c r="F12044" s="499"/>
      <c r="G12044" s="335">
        <v>100</v>
      </c>
    </row>
    <row r="12045" spans="1:7" hidden="1" x14ac:dyDescent="0.25">
      <c r="A12045" s="336" t="s">
        <v>352</v>
      </c>
      <c r="B12045" s="336" t="s">
        <v>1329</v>
      </c>
      <c r="C12045" s="337" t="s">
        <v>1330</v>
      </c>
      <c r="D12045" s="338">
        <v>2037</v>
      </c>
      <c r="E12045" s="498">
        <v>2037</v>
      </c>
      <c r="F12045" s="499"/>
      <c r="G12045" s="338">
        <v>100</v>
      </c>
    </row>
    <row r="12046" spans="1:7" hidden="1" x14ac:dyDescent="0.25">
      <c r="A12046" s="339" t="s">
        <v>324</v>
      </c>
      <c r="B12046" s="339" t="s">
        <v>1163</v>
      </c>
      <c r="C12046" s="340" t="s">
        <v>26</v>
      </c>
      <c r="D12046" s="341">
        <v>2037</v>
      </c>
      <c r="E12046" s="506">
        <v>2037</v>
      </c>
      <c r="F12046" s="499"/>
      <c r="G12046" s="341">
        <v>100</v>
      </c>
    </row>
    <row r="12047" spans="1:7" hidden="1" x14ac:dyDescent="0.25">
      <c r="A12047" s="342" t="s">
        <v>324</v>
      </c>
      <c r="B12047" s="342" t="s">
        <v>1164</v>
      </c>
      <c r="C12047" s="343" t="s">
        <v>1165</v>
      </c>
      <c r="D12047" s="344">
        <v>2037</v>
      </c>
      <c r="E12047" s="502">
        <v>2037</v>
      </c>
      <c r="F12047" s="499"/>
      <c r="G12047" s="344">
        <v>100</v>
      </c>
    </row>
    <row r="12048" spans="1:7" hidden="1" x14ac:dyDescent="0.25">
      <c r="A12048" s="342" t="s">
        <v>324</v>
      </c>
      <c r="B12048" s="342" t="s">
        <v>2576</v>
      </c>
      <c r="C12048" s="343" t="s">
        <v>171</v>
      </c>
      <c r="D12048" s="344">
        <v>2037</v>
      </c>
      <c r="E12048" s="502">
        <v>2037</v>
      </c>
      <c r="F12048" s="499"/>
      <c r="G12048" s="344">
        <v>100</v>
      </c>
    </row>
    <row r="12049" spans="1:7" hidden="1" x14ac:dyDescent="0.25">
      <c r="A12049" s="345" t="s">
        <v>5453</v>
      </c>
      <c r="B12049" s="345" t="s">
        <v>306</v>
      </c>
      <c r="C12049" s="346" t="s">
        <v>173</v>
      </c>
      <c r="D12049" s="347">
        <v>2037</v>
      </c>
      <c r="E12049" s="503">
        <v>2037</v>
      </c>
      <c r="F12049" s="499"/>
      <c r="G12049" s="347">
        <v>100</v>
      </c>
    </row>
    <row r="12050" spans="1:7" hidden="1" x14ac:dyDescent="0.25">
      <c r="A12050" s="336" t="s">
        <v>352</v>
      </c>
      <c r="B12050" s="336" t="s">
        <v>1526</v>
      </c>
      <c r="C12050" s="337" t="s">
        <v>1527</v>
      </c>
      <c r="D12050" s="338">
        <v>2400</v>
      </c>
      <c r="E12050" s="498">
        <v>2400</v>
      </c>
      <c r="F12050" s="499"/>
      <c r="G12050" s="338">
        <v>100</v>
      </c>
    </row>
    <row r="12051" spans="1:7" hidden="1" x14ac:dyDescent="0.25">
      <c r="A12051" s="339" t="s">
        <v>324</v>
      </c>
      <c r="B12051" s="339" t="s">
        <v>1163</v>
      </c>
      <c r="C12051" s="340" t="s">
        <v>26</v>
      </c>
      <c r="D12051" s="341">
        <v>2400</v>
      </c>
      <c r="E12051" s="506">
        <v>2400</v>
      </c>
      <c r="F12051" s="499"/>
      <c r="G12051" s="341">
        <v>100</v>
      </c>
    </row>
    <row r="12052" spans="1:7" hidden="1" x14ac:dyDescent="0.25">
      <c r="A12052" s="342" t="s">
        <v>324</v>
      </c>
      <c r="B12052" s="342" t="s">
        <v>1164</v>
      </c>
      <c r="C12052" s="343" t="s">
        <v>1165</v>
      </c>
      <c r="D12052" s="344">
        <v>2400</v>
      </c>
      <c r="E12052" s="502">
        <v>2400</v>
      </c>
      <c r="F12052" s="499"/>
      <c r="G12052" s="344">
        <v>100</v>
      </c>
    </row>
    <row r="12053" spans="1:7" hidden="1" x14ac:dyDescent="0.25">
      <c r="A12053" s="342" t="s">
        <v>324</v>
      </c>
      <c r="B12053" s="342" t="s">
        <v>2576</v>
      </c>
      <c r="C12053" s="343" t="s">
        <v>171</v>
      </c>
      <c r="D12053" s="344">
        <v>0</v>
      </c>
      <c r="E12053" s="502">
        <v>0</v>
      </c>
      <c r="F12053" s="499"/>
      <c r="G12053" s="344">
        <v>0</v>
      </c>
    </row>
    <row r="12054" spans="1:7" hidden="1" x14ac:dyDescent="0.25">
      <c r="A12054" s="345" t="s">
        <v>5454</v>
      </c>
      <c r="B12054" s="345" t="s">
        <v>308</v>
      </c>
      <c r="C12054" s="346" t="s">
        <v>198</v>
      </c>
      <c r="D12054" s="347">
        <v>0</v>
      </c>
      <c r="E12054" s="503">
        <v>0</v>
      </c>
      <c r="F12054" s="499"/>
      <c r="G12054" s="347">
        <v>0</v>
      </c>
    </row>
    <row r="12055" spans="1:7" hidden="1" x14ac:dyDescent="0.25">
      <c r="A12055" s="342" t="s">
        <v>324</v>
      </c>
      <c r="B12055" s="342" t="s">
        <v>2988</v>
      </c>
      <c r="C12055" s="343" t="s">
        <v>178</v>
      </c>
      <c r="D12055" s="344">
        <v>2400</v>
      </c>
      <c r="E12055" s="502">
        <v>2400</v>
      </c>
      <c r="F12055" s="499"/>
      <c r="G12055" s="344">
        <v>100</v>
      </c>
    </row>
    <row r="12056" spans="1:7" hidden="1" x14ac:dyDescent="0.25">
      <c r="A12056" s="345" t="s">
        <v>5455</v>
      </c>
      <c r="B12056" s="345" t="s">
        <v>309</v>
      </c>
      <c r="C12056" s="346" t="s">
        <v>2990</v>
      </c>
      <c r="D12056" s="347">
        <v>2400</v>
      </c>
      <c r="E12056" s="503">
        <v>2400</v>
      </c>
      <c r="F12056" s="499"/>
      <c r="G12056" s="347">
        <v>100</v>
      </c>
    </row>
    <row r="12057" spans="1:7" hidden="1" x14ac:dyDescent="0.25">
      <c r="A12057" s="327" t="s">
        <v>1254</v>
      </c>
      <c r="B12057" s="327" t="s">
        <v>4342</v>
      </c>
      <c r="C12057" s="328" t="s">
        <v>153</v>
      </c>
      <c r="D12057" s="329">
        <v>1500000</v>
      </c>
      <c r="E12057" s="507">
        <v>52324.42</v>
      </c>
      <c r="F12057" s="499"/>
      <c r="G12057" s="329">
        <v>3.4882946666666665</v>
      </c>
    </row>
    <row r="12058" spans="1:7" hidden="1" x14ac:dyDescent="0.25">
      <c r="A12058" s="330" t="s">
        <v>349</v>
      </c>
      <c r="B12058" s="330" t="s">
        <v>272</v>
      </c>
      <c r="C12058" s="331" t="s">
        <v>3454</v>
      </c>
      <c r="D12058" s="332">
        <v>1500000</v>
      </c>
      <c r="E12058" s="504">
        <v>52324.42</v>
      </c>
      <c r="F12058" s="499"/>
      <c r="G12058" s="332">
        <v>3.4882946666666665</v>
      </c>
    </row>
    <row r="12059" spans="1:7" hidden="1" x14ac:dyDescent="0.25">
      <c r="A12059" s="333" t="s">
        <v>349</v>
      </c>
      <c r="B12059" s="333" t="s">
        <v>5135</v>
      </c>
      <c r="C12059" s="334" t="s">
        <v>5136</v>
      </c>
      <c r="D12059" s="335">
        <v>1500000</v>
      </c>
      <c r="E12059" s="505">
        <v>52324.42</v>
      </c>
      <c r="F12059" s="499"/>
      <c r="G12059" s="335">
        <v>3.4882946666666665</v>
      </c>
    </row>
    <row r="12060" spans="1:7" hidden="1" x14ac:dyDescent="0.25">
      <c r="A12060" s="336" t="s">
        <v>352</v>
      </c>
      <c r="B12060" s="336" t="s">
        <v>1487</v>
      </c>
      <c r="C12060" s="337" t="s">
        <v>1488</v>
      </c>
      <c r="D12060" s="338">
        <v>1500000</v>
      </c>
      <c r="E12060" s="498">
        <v>52324.42</v>
      </c>
      <c r="F12060" s="499"/>
      <c r="G12060" s="338">
        <v>3.4882946666666665</v>
      </c>
    </row>
    <row r="12061" spans="1:7" hidden="1" x14ac:dyDescent="0.25">
      <c r="A12061" s="339" t="s">
        <v>324</v>
      </c>
      <c r="B12061" s="339" t="s">
        <v>354</v>
      </c>
      <c r="C12061" s="340" t="s">
        <v>24</v>
      </c>
      <c r="D12061" s="341">
        <v>650000</v>
      </c>
      <c r="E12061" s="506">
        <v>49078.42</v>
      </c>
      <c r="F12061" s="499"/>
      <c r="G12061" s="341">
        <v>7.5505261538461541</v>
      </c>
    </row>
    <row r="12062" spans="1:7" hidden="1" x14ac:dyDescent="0.25">
      <c r="A12062" s="342" t="s">
        <v>324</v>
      </c>
      <c r="B12062" s="342" t="s">
        <v>366</v>
      </c>
      <c r="C12062" s="343" t="s">
        <v>38</v>
      </c>
      <c r="D12062" s="344">
        <v>650000</v>
      </c>
      <c r="E12062" s="502">
        <v>49078.42</v>
      </c>
      <c r="F12062" s="499"/>
      <c r="G12062" s="344">
        <v>7.5505261538461541</v>
      </c>
    </row>
    <row r="12063" spans="1:7" hidden="1" x14ac:dyDescent="0.25">
      <c r="A12063" s="342" t="s">
        <v>324</v>
      </c>
      <c r="B12063" s="342" t="s">
        <v>419</v>
      </c>
      <c r="C12063" s="343" t="s">
        <v>108</v>
      </c>
      <c r="D12063" s="344">
        <v>50000</v>
      </c>
      <c r="E12063" s="502">
        <v>0</v>
      </c>
      <c r="F12063" s="499"/>
      <c r="G12063" s="344">
        <v>0</v>
      </c>
    </row>
    <row r="12064" spans="1:7" hidden="1" x14ac:dyDescent="0.25">
      <c r="A12064" s="345" t="s">
        <v>5456</v>
      </c>
      <c r="B12064" s="345" t="s">
        <v>303</v>
      </c>
      <c r="C12064" s="346" t="s">
        <v>975</v>
      </c>
      <c r="D12064" s="347">
        <v>50000</v>
      </c>
      <c r="E12064" s="503">
        <v>0</v>
      </c>
      <c r="F12064" s="499"/>
      <c r="G12064" s="347">
        <v>0</v>
      </c>
    </row>
    <row r="12065" spans="1:7" hidden="1" x14ac:dyDescent="0.25">
      <c r="A12065" s="342" t="s">
        <v>324</v>
      </c>
      <c r="B12065" s="342" t="s">
        <v>429</v>
      </c>
      <c r="C12065" s="343" t="s">
        <v>110</v>
      </c>
      <c r="D12065" s="344">
        <v>550000</v>
      </c>
      <c r="E12065" s="502">
        <v>0</v>
      </c>
      <c r="F12065" s="499"/>
      <c r="G12065" s="344">
        <v>0</v>
      </c>
    </row>
    <row r="12066" spans="1:7" hidden="1" x14ac:dyDescent="0.25">
      <c r="A12066" s="345" t="s">
        <v>5457</v>
      </c>
      <c r="B12066" s="345" t="s">
        <v>304</v>
      </c>
      <c r="C12066" s="346" t="s">
        <v>1083</v>
      </c>
      <c r="D12066" s="347">
        <v>500000</v>
      </c>
      <c r="E12066" s="503">
        <v>0</v>
      </c>
      <c r="F12066" s="499"/>
      <c r="G12066" s="347">
        <v>0</v>
      </c>
    </row>
    <row r="12067" spans="1:7" hidden="1" x14ac:dyDescent="0.25">
      <c r="A12067" s="345" t="s">
        <v>5458</v>
      </c>
      <c r="B12067" s="345" t="s">
        <v>439</v>
      </c>
      <c r="C12067" s="346" t="s">
        <v>100</v>
      </c>
      <c r="D12067" s="347">
        <v>50000</v>
      </c>
      <c r="E12067" s="503">
        <v>0</v>
      </c>
      <c r="F12067" s="499"/>
      <c r="G12067" s="347">
        <v>0</v>
      </c>
    </row>
    <row r="12068" spans="1:7" hidden="1" x14ac:dyDescent="0.25">
      <c r="A12068" s="342" t="s">
        <v>324</v>
      </c>
      <c r="B12068" s="342" t="s">
        <v>401</v>
      </c>
      <c r="C12068" s="343" t="s">
        <v>104</v>
      </c>
      <c r="D12068" s="344">
        <v>50000</v>
      </c>
      <c r="E12068" s="502">
        <v>49078.42</v>
      </c>
      <c r="F12068" s="499"/>
      <c r="G12068" s="344">
        <v>98.156840000000003</v>
      </c>
    </row>
    <row r="12069" spans="1:7" hidden="1" x14ac:dyDescent="0.25">
      <c r="A12069" s="345" t="s">
        <v>5459</v>
      </c>
      <c r="B12069" s="345" t="s">
        <v>296</v>
      </c>
      <c r="C12069" s="346" t="s">
        <v>104</v>
      </c>
      <c r="D12069" s="347">
        <v>50000</v>
      </c>
      <c r="E12069" s="503">
        <v>49078.42</v>
      </c>
      <c r="F12069" s="499"/>
      <c r="G12069" s="347">
        <v>98.156840000000003</v>
      </c>
    </row>
    <row r="12070" spans="1:7" hidden="1" x14ac:dyDescent="0.25">
      <c r="A12070" s="339" t="s">
        <v>324</v>
      </c>
      <c r="B12070" s="339" t="s">
        <v>1163</v>
      </c>
      <c r="C12070" s="340" t="s">
        <v>26</v>
      </c>
      <c r="D12070" s="341">
        <v>850000</v>
      </c>
      <c r="E12070" s="506">
        <v>3246</v>
      </c>
      <c r="F12070" s="499"/>
      <c r="G12070" s="341">
        <v>0.38188235294117645</v>
      </c>
    </row>
    <row r="12071" spans="1:7" hidden="1" x14ac:dyDescent="0.25">
      <c r="A12071" s="342" t="s">
        <v>324</v>
      </c>
      <c r="B12071" s="342" t="s">
        <v>1164</v>
      </c>
      <c r="C12071" s="343" t="s">
        <v>1165</v>
      </c>
      <c r="D12071" s="344">
        <v>800000</v>
      </c>
      <c r="E12071" s="502">
        <v>3246</v>
      </c>
      <c r="F12071" s="499"/>
      <c r="G12071" s="344">
        <v>0.40575</v>
      </c>
    </row>
    <row r="12072" spans="1:7" hidden="1" x14ac:dyDescent="0.25">
      <c r="A12072" s="342" t="s">
        <v>324</v>
      </c>
      <c r="B12072" s="342" t="s">
        <v>2576</v>
      </c>
      <c r="C12072" s="343" t="s">
        <v>171</v>
      </c>
      <c r="D12072" s="344">
        <v>800000</v>
      </c>
      <c r="E12072" s="502">
        <v>3246</v>
      </c>
      <c r="F12072" s="499"/>
      <c r="G12072" s="344">
        <v>0.40575</v>
      </c>
    </row>
    <row r="12073" spans="1:7" hidden="1" x14ac:dyDescent="0.25">
      <c r="A12073" s="345" t="s">
        <v>5460</v>
      </c>
      <c r="B12073" s="345" t="s">
        <v>306</v>
      </c>
      <c r="C12073" s="346" t="s">
        <v>173</v>
      </c>
      <c r="D12073" s="347">
        <v>100000</v>
      </c>
      <c r="E12073" s="503">
        <v>3246</v>
      </c>
      <c r="F12073" s="499"/>
      <c r="G12073" s="347">
        <v>3.246</v>
      </c>
    </row>
    <row r="12074" spans="1:7" hidden="1" x14ac:dyDescent="0.25">
      <c r="A12074" s="345" t="s">
        <v>5461</v>
      </c>
      <c r="B12074" s="345" t="s">
        <v>3120</v>
      </c>
      <c r="C12074" s="346" t="s">
        <v>174</v>
      </c>
      <c r="D12074" s="347">
        <v>100000</v>
      </c>
      <c r="E12074" s="503">
        <v>0</v>
      </c>
      <c r="F12074" s="499"/>
      <c r="G12074" s="347">
        <v>0</v>
      </c>
    </row>
    <row r="12075" spans="1:7" hidden="1" x14ac:dyDescent="0.25">
      <c r="A12075" s="345" t="s">
        <v>5462</v>
      </c>
      <c r="B12075" s="345" t="s">
        <v>3022</v>
      </c>
      <c r="C12075" s="346" t="s">
        <v>3023</v>
      </c>
      <c r="D12075" s="347">
        <v>200000</v>
      </c>
      <c r="E12075" s="503">
        <v>0</v>
      </c>
      <c r="F12075" s="499"/>
      <c r="G12075" s="347">
        <v>0</v>
      </c>
    </row>
    <row r="12076" spans="1:7" hidden="1" x14ac:dyDescent="0.25">
      <c r="A12076" s="345" t="s">
        <v>5463</v>
      </c>
      <c r="B12076" s="345" t="s">
        <v>2591</v>
      </c>
      <c r="C12076" s="346" t="s">
        <v>2592</v>
      </c>
      <c r="D12076" s="347">
        <v>150000</v>
      </c>
      <c r="E12076" s="503">
        <v>0</v>
      </c>
      <c r="F12076" s="499"/>
      <c r="G12076" s="347">
        <v>0</v>
      </c>
    </row>
    <row r="12077" spans="1:7" hidden="1" x14ac:dyDescent="0.25">
      <c r="A12077" s="345" t="s">
        <v>5464</v>
      </c>
      <c r="B12077" s="345" t="s">
        <v>308</v>
      </c>
      <c r="C12077" s="346" t="s">
        <v>198</v>
      </c>
      <c r="D12077" s="347">
        <v>250000</v>
      </c>
      <c r="E12077" s="503">
        <v>0</v>
      </c>
      <c r="F12077" s="499"/>
      <c r="G12077" s="347">
        <v>0</v>
      </c>
    </row>
    <row r="12078" spans="1:7" hidden="1" x14ac:dyDescent="0.25">
      <c r="A12078" s="342" t="s">
        <v>324</v>
      </c>
      <c r="B12078" s="342" t="s">
        <v>1231</v>
      </c>
      <c r="C12078" s="343" t="s">
        <v>1232</v>
      </c>
      <c r="D12078" s="344">
        <v>50000</v>
      </c>
      <c r="E12078" s="502">
        <v>0</v>
      </c>
      <c r="F12078" s="499"/>
      <c r="G12078" s="344">
        <v>0</v>
      </c>
    </row>
    <row r="12079" spans="1:7" hidden="1" x14ac:dyDescent="0.25">
      <c r="A12079" s="342" t="s">
        <v>324</v>
      </c>
      <c r="B12079" s="342" t="s">
        <v>1233</v>
      </c>
      <c r="C12079" s="343" t="s">
        <v>1234</v>
      </c>
      <c r="D12079" s="344">
        <v>50000</v>
      </c>
      <c r="E12079" s="502">
        <v>0</v>
      </c>
      <c r="F12079" s="499"/>
      <c r="G12079" s="344">
        <v>0</v>
      </c>
    </row>
    <row r="12080" spans="1:7" hidden="1" x14ac:dyDescent="0.25">
      <c r="A12080" s="345" t="s">
        <v>5465</v>
      </c>
      <c r="B12080" s="345" t="s">
        <v>1236</v>
      </c>
      <c r="C12080" s="346" t="s">
        <v>1234</v>
      </c>
      <c r="D12080" s="347">
        <v>50000</v>
      </c>
      <c r="E12080" s="503">
        <v>0</v>
      </c>
      <c r="F12080" s="499"/>
      <c r="G12080" s="347">
        <v>0</v>
      </c>
    </row>
    <row r="12081" spans="1:7" hidden="1" x14ac:dyDescent="0.25">
      <c r="A12081" s="327" t="s">
        <v>1254</v>
      </c>
      <c r="B12081" s="327" t="s">
        <v>4358</v>
      </c>
      <c r="C12081" s="328" t="s">
        <v>5466</v>
      </c>
      <c r="D12081" s="329">
        <v>278000</v>
      </c>
      <c r="E12081" s="507">
        <v>206322.85</v>
      </c>
      <c r="F12081" s="499"/>
      <c r="G12081" s="329">
        <v>74.216852517985615</v>
      </c>
    </row>
    <row r="12082" spans="1:7" hidden="1" x14ac:dyDescent="0.25">
      <c r="A12082" s="330" t="s">
        <v>349</v>
      </c>
      <c r="B12082" s="330" t="s">
        <v>2770</v>
      </c>
      <c r="C12082" s="331" t="s">
        <v>2771</v>
      </c>
      <c r="D12082" s="332">
        <v>65000</v>
      </c>
      <c r="E12082" s="504">
        <v>24408.92</v>
      </c>
      <c r="F12082" s="499"/>
      <c r="G12082" s="332">
        <v>37.552184615384618</v>
      </c>
    </row>
    <row r="12083" spans="1:7" hidden="1" x14ac:dyDescent="0.25">
      <c r="A12083" s="333" t="s">
        <v>349</v>
      </c>
      <c r="B12083" s="333" t="s">
        <v>2772</v>
      </c>
      <c r="C12083" s="334" t="s">
        <v>2773</v>
      </c>
      <c r="D12083" s="335">
        <v>65000</v>
      </c>
      <c r="E12083" s="505">
        <v>24408.92</v>
      </c>
      <c r="F12083" s="499"/>
      <c r="G12083" s="335">
        <v>37.552184615384618</v>
      </c>
    </row>
    <row r="12084" spans="1:7" hidden="1" x14ac:dyDescent="0.25">
      <c r="A12084" s="336" t="s">
        <v>352</v>
      </c>
      <c r="B12084" s="336" t="s">
        <v>1371</v>
      </c>
      <c r="C12084" s="337" t="s">
        <v>1372</v>
      </c>
      <c r="D12084" s="338">
        <v>0</v>
      </c>
      <c r="E12084" s="498">
        <v>167.49</v>
      </c>
      <c r="F12084" s="499"/>
      <c r="G12084" s="338">
        <v>0</v>
      </c>
    </row>
    <row r="12085" spans="1:7" hidden="1" x14ac:dyDescent="0.25">
      <c r="A12085" s="339" t="s">
        <v>324</v>
      </c>
      <c r="B12085" s="339" t="s">
        <v>354</v>
      </c>
      <c r="C12085" s="340" t="s">
        <v>24</v>
      </c>
      <c r="D12085" s="341">
        <v>0</v>
      </c>
      <c r="E12085" s="506">
        <v>167.49</v>
      </c>
      <c r="F12085" s="499"/>
      <c r="G12085" s="341">
        <v>0</v>
      </c>
    </row>
    <row r="12086" spans="1:7" hidden="1" x14ac:dyDescent="0.25">
      <c r="A12086" s="342" t="s">
        <v>324</v>
      </c>
      <c r="B12086" s="342" t="s">
        <v>366</v>
      </c>
      <c r="C12086" s="343" t="s">
        <v>38</v>
      </c>
      <c r="D12086" s="344">
        <v>0</v>
      </c>
      <c r="E12086" s="502">
        <v>167.49</v>
      </c>
      <c r="F12086" s="499"/>
      <c r="G12086" s="344">
        <v>0</v>
      </c>
    </row>
    <row r="12087" spans="1:7" hidden="1" x14ac:dyDescent="0.25">
      <c r="A12087" s="342" t="s">
        <v>324</v>
      </c>
      <c r="B12087" s="342" t="s">
        <v>419</v>
      </c>
      <c r="C12087" s="343" t="s">
        <v>108</v>
      </c>
      <c r="D12087" s="344">
        <v>0</v>
      </c>
      <c r="E12087" s="502">
        <v>167.49</v>
      </c>
      <c r="F12087" s="499"/>
      <c r="G12087" s="344">
        <v>0</v>
      </c>
    </row>
    <row r="12088" spans="1:7" hidden="1" x14ac:dyDescent="0.25">
      <c r="A12088" s="345" t="s">
        <v>5467</v>
      </c>
      <c r="B12088" s="345" t="s">
        <v>303</v>
      </c>
      <c r="C12088" s="346" t="s">
        <v>975</v>
      </c>
      <c r="D12088" s="347">
        <v>0</v>
      </c>
      <c r="E12088" s="503">
        <v>167.49</v>
      </c>
      <c r="F12088" s="499"/>
      <c r="G12088" s="347">
        <v>0</v>
      </c>
    </row>
    <row r="12089" spans="1:7" hidden="1" x14ac:dyDescent="0.25">
      <c r="A12089" s="342" t="s">
        <v>324</v>
      </c>
      <c r="B12089" s="342" t="s">
        <v>429</v>
      </c>
      <c r="C12089" s="343" t="s">
        <v>110</v>
      </c>
      <c r="D12089" s="344">
        <v>0</v>
      </c>
      <c r="E12089" s="502">
        <v>0</v>
      </c>
      <c r="F12089" s="499"/>
      <c r="G12089" s="344">
        <v>0</v>
      </c>
    </row>
    <row r="12090" spans="1:7" hidden="1" x14ac:dyDescent="0.25">
      <c r="A12090" s="345" t="s">
        <v>5468</v>
      </c>
      <c r="B12090" s="345" t="s">
        <v>304</v>
      </c>
      <c r="C12090" s="346" t="s">
        <v>1083</v>
      </c>
      <c r="D12090" s="347">
        <v>0</v>
      </c>
      <c r="E12090" s="503">
        <v>0</v>
      </c>
      <c r="F12090" s="499"/>
      <c r="G12090" s="347">
        <v>0</v>
      </c>
    </row>
    <row r="12091" spans="1:7" hidden="1" x14ac:dyDescent="0.25">
      <c r="A12091" s="336" t="s">
        <v>352</v>
      </c>
      <c r="B12091" s="336" t="s">
        <v>1487</v>
      </c>
      <c r="C12091" s="337" t="s">
        <v>1488</v>
      </c>
      <c r="D12091" s="338">
        <v>65000</v>
      </c>
      <c r="E12091" s="498">
        <v>24241.43</v>
      </c>
      <c r="F12091" s="499"/>
      <c r="G12091" s="338">
        <v>37.29450769230769</v>
      </c>
    </row>
    <row r="12092" spans="1:7" hidden="1" x14ac:dyDescent="0.25">
      <c r="A12092" s="339" t="s">
        <v>324</v>
      </c>
      <c r="B12092" s="339" t="s">
        <v>354</v>
      </c>
      <c r="C12092" s="340" t="s">
        <v>24</v>
      </c>
      <c r="D12092" s="341">
        <v>65000</v>
      </c>
      <c r="E12092" s="506">
        <v>24241.43</v>
      </c>
      <c r="F12092" s="499"/>
      <c r="G12092" s="341">
        <v>37.29450769230769</v>
      </c>
    </row>
    <row r="12093" spans="1:7" hidden="1" x14ac:dyDescent="0.25">
      <c r="A12093" s="342" t="s">
        <v>324</v>
      </c>
      <c r="B12093" s="342" t="s">
        <v>366</v>
      </c>
      <c r="C12093" s="343" t="s">
        <v>38</v>
      </c>
      <c r="D12093" s="344">
        <v>65000</v>
      </c>
      <c r="E12093" s="502">
        <v>24241.43</v>
      </c>
      <c r="F12093" s="499"/>
      <c r="G12093" s="344">
        <v>37.29450769230769</v>
      </c>
    </row>
    <row r="12094" spans="1:7" hidden="1" x14ac:dyDescent="0.25">
      <c r="A12094" s="342" t="s">
        <v>324</v>
      </c>
      <c r="B12094" s="342" t="s">
        <v>419</v>
      </c>
      <c r="C12094" s="343" t="s">
        <v>108</v>
      </c>
      <c r="D12094" s="344">
        <v>35000</v>
      </c>
      <c r="E12094" s="502">
        <v>7306.65</v>
      </c>
      <c r="F12094" s="499"/>
      <c r="G12094" s="344">
        <v>20.876142857142856</v>
      </c>
    </row>
    <row r="12095" spans="1:7" hidden="1" x14ac:dyDescent="0.25">
      <c r="A12095" s="345" t="s">
        <v>5469</v>
      </c>
      <c r="B12095" s="345" t="s">
        <v>303</v>
      </c>
      <c r="C12095" s="346" t="s">
        <v>975</v>
      </c>
      <c r="D12095" s="347">
        <v>35000</v>
      </c>
      <c r="E12095" s="503">
        <v>7306.65</v>
      </c>
      <c r="F12095" s="499"/>
      <c r="G12095" s="347">
        <v>20.876142857142856</v>
      </c>
    </row>
    <row r="12096" spans="1:7" hidden="1" x14ac:dyDescent="0.25">
      <c r="A12096" s="342" t="s">
        <v>324</v>
      </c>
      <c r="B12096" s="342" t="s">
        <v>429</v>
      </c>
      <c r="C12096" s="343" t="s">
        <v>110</v>
      </c>
      <c r="D12096" s="344">
        <v>30000</v>
      </c>
      <c r="E12096" s="502">
        <v>16934.78</v>
      </c>
      <c r="F12096" s="499"/>
      <c r="G12096" s="344">
        <v>56.449266666666666</v>
      </c>
    </row>
    <row r="12097" spans="1:7" hidden="1" x14ac:dyDescent="0.25">
      <c r="A12097" s="345" t="s">
        <v>5470</v>
      </c>
      <c r="B12097" s="345" t="s">
        <v>304</v>
      </c>
      <c r="C12097" s="346" t="s">
        <v>1083</v>
      </c>
      <c r="D12097" s="347">
        <v>30000</v>
      </c>
      <c r="E12097" s="503">
        <v>16934.78</v>
      </c>
      <c r="F12097" s="499"/>
      <c r="G12097" s="347">
        <v>56.449266666666666</v>
      </c>
    </row>
    <row r="12098" spans="1:7" hidden="1" x14ac:dyDescent="0.25">
      <c r="A12098" s="330" t="s">
        <v>349</v>
      </c>
      <c r="B12098" s="330" t="s">
        <v>377</v>
      </c>
      <c r="C12098" s="331" t="s">
        <v>378</v>
      </c>
      <c r="D12098" s="332">
        <v>33000</v>
      </c>
      <c r="E12098" s="504">
        <v>19001.43</v>
      </c>
      <c r="F12098" s="499"/>
      <c r="G12098" s="332">
        <v>57.580090909090906</v>
      </c>
    </row>
    <row r="12099" spans="1:7" hidden="1" x14ac:dyDescent="0.25">
      <c r="A12099" s="333" t="s">
        <v>349</v>
      </c>
      <c r="B12099" s="333" t="s">
        <v>4963</v>
      </c>
      <c r="C12099" s="334" t="s">
        <v>4964</v>
      </c>
      <c r="D12099" s="335">
        <v>33000</v>
      </c>
      <c r="E12099" s="505">
        <v>19001.43</v>
      </c>
      <c r="F12099" s="499"/>
      <c r="G12099" s="335">
        <v>57.580090909090906</v>
      </c>
    </row>
    <row r="12100" spans="1:7" hidden="1" x14ac:dyDescent="0.25">
      <c r="A12100" s="336" t="s">
        <v>352</v>
      </c>
      <c r="B12100" s="336" t="s">
        <v>1310</v>
      </c>
      <c r="C12100" s="337" t="s">
        <v>1311</v>
      </c>
      <c r="D12100" s="338">
        <v>33000</v>
      </c>
      <c r="E12100" s="498">
        <v>19001.43</v>
      </c>
      <c r="F12100" s="499"/>
      <c r="G12100" s="338">
        <v>57.580090909090906</v>
      </c>
    </row>
    <row r="12101" spans="1:7" hidden="1" x14ac:dyDescent="0.25">
      <c r="A12101" s="339" t="s">
        <v>324</v>
      </c>
      <c r="B12101" s="339" t="s">
        <v>354</v>
      </c>
      <c r="C12101" s="340" t="s">
        <v>24</v>
      </c>
      <c r="D12101" s="341">
        <v>33000</v>
      </c>
      <c r="E12101" s="506">
        <v>19001.43</v>
      </c>
      <c r="F12101" s="499"/>
      <c r="G12101" s="341">
        <v>57.580090909090906</v>
      </c>
    </row>
    <row r="12102" spans="1:7" hidden="1" x14ac:dyDescent="0.25">
      <c r="A12102" s="342" t="s">
        <v>324</v>
      </c>
      <c r="B12102" s="342" t="s">
        <v>366</v>
      </c>
      <c r="C12102" s="343" t="s">
        <v>38</v>
      </c>
      <c r="D12102" s="344">
        <v>33000</v>
      </c>
      <c r="E12102" s="502">
        <v>19001.43</v>
      </c>
      <c r="F12102" s="499"/>
      <c r="G12102" s="344">
        <v>57.580090909090906</v>
      </c>
    </row>
    <row r="12103" spans="1:7" hidden="1" x14ac:dyDescent="0.25">
      <c r="A12103" s="342" t="s">
        <v>324</v>
      </c>
      <c r="B12103" s="342" t="s">
        <v>419</v>
      </c>
      <c r="C12103" s="343" t="s">
        <v>108</v>
      </c>
      <c r="D12103" s="344">
        <v>18000</v>
      </c>
      <c r="E12103" s="502">
        <v>12736.02</v>
      </c>
      <c r="F12103" s="499"/>
      <c r="G12103" s="344">
        <v>70.75566666666667</v>
      </c>
    </row>
    <row r="12104" spans="1:7" hidden="1" x14ac:dyDescent="0.25">
      <c r="A12104" s="345" t="s">
        <v>5471</v>
      </c>
      <c r="B12104" s="345" t="s">
        <v>303</v>
      </c>
      <c r="C12104" s="346" t="s">
        <v>975</v>
      </c>
      <c r="D12104" s="347">
        <v>18000</v>
      </c>
      <c r="E12104" s="503">
        <v>12736.02</v>
      </c>
      <c r="F12104" s="499"/>
      <c r="G12104" s="347">
        <v>70.75566666666667</v>
      </c>
    </row>
    <row r="12105" spans="1:7" hidden="1" x14ac:dyDescent="0.25">
      <c r="A12105" s="342" t="s">
        <v>324</v>
      </c>
      <c r="B12105" s="342" t="s">
        <v>429</v>
      </c>
      <c r="C12105" s="343" t="s">
        <v>110</v>
      </c>
      <c r="D12105" s="344">
        <v>15000</v>
      </c>
      <c r="E12105" s="502">
        <v>6265.41</v>
      </c>
      <c r="F12105" s="499"/>
      <c r="G12105" s="344">
        <v>41.769399999999997</v>
      </c>
    </row>
    <row r="12106" spans="1:7" hidden="1" x14ac:dyDescent="0.25">
      <c r="A12106" s="345" t="s">
        <v>5472</v>
      </c>
      <c r="B12106" s="345" t="s">
        <v>304</v>
      </c>
      <c r="C12106" s="346" t="s">
        <v>1083</v>
      </c>
      <c r="D12106" s="347">
        <v>15000</v>
      </c>
      <c r="E12106" s="503">
        <v>6265.41</v>
      </c>
      <c r="F12106" s="499"/>
      <c r="G12106" s="347">
        <v>41.769399999999997</v>
      </c>
    </row>
    <row r="12107" spans="1:7" hidden="1" x14ac:dyDescent="0.25">
      <c r="A12107" s="330" t="s">
        <v>349</v>
      </c>
      <c r="B12107" s="330" t="s">
        <v>385</v>
      </c>
      <c r="C12107" s="331" t="s">
        <v>386</v>
      </c>
      <c r="D12107" s="332">
        <v>180000</v>
      </c>
      <c r="E12107" s="504">
        <v>162912.5</v>
      </c>
      <c r="F12107" s="499"/>
      <c r="G12107" s="332">
        <v>90.506944444444443</v>
      </c>
    </row>
    <row r="12108" spans="1:7" hidden="1" x14ac:dyDescent="0.25">
      <c r="A12108" s="333" t="s">
        <v>349</v>
      </c>
      <c r="B12108" s="333" t="s">
        <v>5056</v>
      </c>
      <c r="C12108" s="334" t="s">
        <v>5057</v>
      </c>
      <c r="D12108" s="335">
        <v>180000</v>
      </c>
      <c r="E12108" s="505">
        <v>162912.5</v>
      </c>
      <c r="F12108" s="499"/>
      <c r="G12108" s="335">
        <v>90.506944444444443</v>
      </c>
    </row>
    <row r="12109" spans="1:7" hidden="1" x14ac:dyDescent="0.25">
      <c r="A12109" s="336" t="s">
        <v>352</v>
      </c>
      <c r="B12109" s="336" t="s">
        <v>1288</v>
      </c>
      <c r="C12109" s="337" t="s">
        <v>1289</v>
      </c>
      <c r="D12109" s="338">
        <v>180000</v>
      </c>
      <c r="E12109" s="498">
        <v>162912.5</v>
      </c>
      <c r="F12109" s="499"/>
      <c r="G12109" s="338">
        <v>90.506944444444443</v>
      </c>
    </row>
    <row r="12110" spans="1:7" hidden="1" x14ac:dyDescent="0.25">
      <c r="A12110" s="339" t="s">
        <v>324</v>
      </c>
      <c r="B12110" s="339" t="s">
        <v>354</v>
      </c>
      <c r="C12110" s="340" t="s">
        <v>24</v>
      </c>
      <c r="D12110" s="341">
        <v>180000</v>
      </c>
      <c r="E12110" s="506">
        <v>162912.5</v>
      </c>
      <c r="F12110" s="499"/>
      <c r="G12110" s="341">
        <v>90.506944444444443</v>
      </c>
    </row>
    <row r="12111" spans="1:7" hidden="1" x14ac:dyDescent="0.25">
      <c r="A12111" s="342" t="s">
        <v>324</v>
      </c>
      <c r="B12111" s="342" t="s">
        <v>366</v>
      </c>
      <c r="C12111" s="343" t="s">
        <v>38</v>
      </c>
      <c r="D12111" s="344">
        <v>180000</v>
      </c>
      <c r="E12111" s="502">
        <v>162912.5</v>
      </c>
      <c r="F12111" s="499"/>
      <c r="G12111" s="344">
        <v>90.506944444444443</v>
      </c>
    </row>
    <row r="12112" spans="1:7" hidden="1" x14ac:dyDescent="0.25">
      <c r="A12112" s="342" t="s">
        <v>324</v>
      </c>
      <c r="B12112" s="342" t="s">
        <v>429</v>
      </c>
      <c r="C12112" s="343" t="s">
        <v>110</v>
      </c>
      <c r="D12112" s="344">
        <v>180000</v>
      </c>
      <c r="E12112" s="502">
        <v>162912.5</v>
      </c>
      <c r="F12112" s="499"/>
      <c r="G12112" s="344">
        <v>90.506944444444443</v>
      </c>
    </row>
    <row r="12113" spans="1:7" hidden="1" x14ac:dyDescent="0.25">
      <c r="A12113" s="345" t="s">
        <v>5473</v>
      </c>
      <c r="B12113" s="345" t="s">
        <v>304</v>
      </c>
      <c r="C12113" s="346" t="s">
        <v>1083</v>
      </c>
      <c r="D12113" s="347">
        <v>180000</v>
      </c>
      <c r="E12113" s="503">
        <v>162912.5</v>
      </c>
      <c r="F12113" s="499"/>
      <c r="G12113" s="347">
        <v>90.506944444444443</v>
      </c>
    </row>
    <row r="12114" spans="1:7" hidden="1" x14ac:dyDescent="0.25">
      <c r="A12114" s="330" t="s">
        <v>349</v>
      </c>
      <c r="B12114" s="330" t="s">
        <v>272</v>
      </c>
      <c r="C12114" s="331" t="s">
        <v>3454</v>
      </c>
      <c r="D12114" s="332">
        <v>0</v>
      </c>
      <c r="E12114" s="504">
        <v>0</v>
      </c>
      <c r="F12114" s="499"/>
      <c r="G12114" s="332">
        <v>0</v>
      </c>
    </row>
    <row r="12115" spans="1:7" hidden="1" x14ac:dyDescent="0.25">
      <c r="A12115" s="333" t="s">
        <v>349</v>
      </c>
      <c r="B12115" s="333" t="s">
        <v>5135</v>
      </c>
      <c r="C12115" s="334" t="s">
        <v>5136</v>
      </c>
      <c r="D12115" s="335">
        <v>0</v>
      </c>
      <c r="E12115" s="505">
        <v>0</v>
      </c>
      <c r="F12115" s="499"/>
      <c r="G12115" s="335">
        <v>0</v>
      </c>
    </row>
    <row r="12116" spans="1:7" hidden="1" x14ac:dyDescent="0.25">
      <c r="A12116" s="336" t="s">
        <v>352</v>
      </c>
      <c r="B12116" s="336" t="s">
        <v>1371</v>
      </c>
      <c r="C12116" s="337" t="s">
        <v>1372</v>
      </c>
      <c r="D12116" s="338">
        <v>0</v>
      </c>
      <c r="E12116" s="498">
        <v>0</v>
      </c>
      <c r="F12116" s="499"/>
      <c r="G12116" s="338">
        <v>0</v>
      </c>
    </row>
    <row r="12117" spans="1:7" hidden="1" x14ac:dyDescent="0.25">
      <c r="A12117" s="339" t="s">
        <v>324</v>
      </c>
      <c r="B12117" s="339" t="s">
        <v>354</v>
      </c>
      <c r="C12117" s="340" t="s">
        <v>24</v>
      </c>
      <c r="D12117" s="341">
        <v>0</v>
      </c>
      <c r="E12117" s="506">
        <v>0</v>
      </c>
      <c r="F12117" s="499"/>
      <c r="G12117" s="341">
        <v>0</v>
      </c>
    </row>
    <row r="12118" spans="1:7" hidden="1" x14ac:dyDescent="0.25">
      <c r="A12118" s="342" t="s">
        <v>324</v>
      </c>
      <c r="B12118" s="342" t="s">
        <v>366</v>
      </c>
      <c r="C12118" s="343" t="s">
        <v>38</v>
      </c>
      <c r="D12118" s="344">
        <v>0</v>
      </c>
      <c r="E12118" s="502">
        <v>0</v>
      </c>
      <c r="F12118" s="499"/>
      <c r="G12118" s="344">
        <v>0</v>
      </c>
    </row>
    <row r="12119" spans="1:7" hidden="1" x14ac:dyDescent="0.25">
      <c r="A12119" s="342" t="s">
        <v>324</v>
      </c>
      <c r="B12119" s="342" t="s">
        <v>419</v>
      </c>
      <c r="C12119" s="343" t="s">
        <v>108</v>
      </c>
      <c r="D12119" s="344">
        <v>0</v>
      </c>
      <c r="E12119" s="502">
        <v>0</v>
      </c>
      <c r="F12119" s="499"/>
      <c r="G12119" s="344">
        <v>0</v>
      </c>
    </row>
    <row r="12120" spans="1:7" hidden="1" x14ac:dyDescent="0.25">
      <c r="A12120" s="345" t="s">
        <v>5474</v>
      </c>
      <c r="B12120" s="345" t="s">
        <v>303</v>
      </c>
      <c r="C12120" s="346" t="s">
        <v>975</v>
      </c>
      <c r="D12120" s="347">
        <v>0</v>
      </c>
      <c r="E12120" s="503">
        <v>0</v>
      </c>
      <c r="F12120" s="499"/>
      <c r="G12120" s="347">
        <v>0</v>
      </c>
    </row>
    <row r="12121" spans="1:7" hidden="1" x14ac:dyDescent="0.25">
      <c r="A12121" s="342" t="s">
        <v>324</v>
      </c>
      <c r="B12121" s="342" t="s">
        <v>429</v>
      </c>
      <c r="C12121" s="343" t="s">
        <v>110</v>
      </c>
      <c r="D12121" s="344">
        <v>0</v>
      </c>
      <c r="E12121" s="502">
        <v>0</v>
      </c>
      <c r="F12121" s="499"/>
      <c r="G12121" s="344">
        <v>0</v>
      </c>
    </row>
    <row r="12122" spans="1:7" hidden="1" x14ac:dyDescent="0.25">
      <c r="A12122" s="345" t="s">
        <v>5475</v>
      </c>
      <c r="B12122" s="345" t="s">
        <v>304</v>
      </c>
      <c r="C12122" s="346" t="s">
        <v>1083</v>
      </c>
      <c r="D12122" s="347">
        <v>0</v>
      </c>
      <c r="E12122" s="503">
        <v>0</v>
      </c>
      <c r="F12122" s="499"/>
      <c r="G12122" s="347">
        <v>0</v>
      </c>
    </row>
    <row r="12123" spans="1:7" hidden="1" x14ac:dyDescent="0.25">
      <c r="A12123" s="327" t="s">
        <v>1254</v>
      </c>
      <c r="B12123" s="327" t="s">
        <v>4370</v>
      </c>
      <c r="C12123" s="328" t="s">
        <v>5476</v>
      </c>
      <c r="D12123" s="329">
        <v>25761.040000000001</v>
      </c>
      <c r="E12123" s="507">
        <v>25761.040000000001</v>
      </c>
      <c r="F12123" s="499"/>
      <c r="G12123" s="329">
        <v>100</v>
      </c>
    </row>
    <row r="12124" spans="1:7" hidden="1" x14ac:dyDescent="0.25">
      <c r="A12124" s="330" t="s">
        <v>349</v>
      </c>
      <c r="B12124" s="330" t="s">
        <v>385</v>
      </c>
      <c r="C12124" s="331" t="s">
        <v>386</v>
      </c>
      <c r="D12124" s="332">
        <v>25761.040000000001</v>
      </c>
      <c r="E12124" s="504">
        <v>25761.040000000001</v>
      </c>
      <c r="F12124" s="499"/>
      <c r="G12124" s="332">
        <v>100</v>
      </c>
    </row>
    <row r="12125" spans="1:7" hidden="1" x14ac:dyDescent="0.25">
      <c r="A12125" s="333" t="s">
        <v>349</v>
      </c>
      <c r="B12125" s="333" t="s">
        <v>5056</v>
      </c>
      <c r="C12125" s="334" t="s">
        <v>5057</v>
      </c>
      <c r="D12125" s="335">
        <v>25761.040000000001</v>
      </c>
      <c r="E12125" s="505">
        <v>25761.040000000001</v>
      </c>
      <c r="F12125" s="499"/>
      <c r="G12125" s="335">
        <v>100</v>
      </c>
    </row>
    <row r="12126" spans="1:7" hidden="1" x14ac:dyDescent="0.25">
      <c r="A12126" s="336" t="s">
        <v>352</v>
      </c>
      <c r="B12126" s="336" t="s">
        <v>1329</v>
      </c>
      <c r="C12126" s="337" t="s">
        <v>1330</v>
      </c>
      <c r="D12126" s="338">
        <v>25761.040000000001</v>
      </c>
      <c r="E12126" s="498">
        <v>25761.040000000001</v>
      </c>
      <c r="F12126" s="499"/>
      <c r="G12126" s="338">
        <v>100</v>
      </c>
    </row>
    <row r="12127" spans="1:7" hidden="1" x14ac:dyDescent="0.25">
      <c r="A12127" s="339" t="s">
        <v>324</v>
      </c>
      <c r="B12127" s="339" t="s">
        <v>354</v>
      </c>
      <c r="C12127" s="340" t="s">
        <v>24</v>
      </c>
      <c r="D12127" s="341">
        <v>25761.040000000001</v>
      </c>
      <c r="E12127" s="506">
        <v>25761.040000000001</v>
      </c>
      <c r="F12127" s="499"/>
      <c r="G12127" s="341">
        <v>100</v>
      </c>
    </row>
    <row r="12128" spans="1:7" hidden="1" x14ac:dyDescent="0.25">
      <c r="A12128" s="342" t="s">
        <v>324</v>
      </c>
      <c r="B12128" s="342" t="s">
        <v>366</v>
      </c>
      <c r="C12128" s="343" t="s">
        <v>38</v>
      </c>
      <c r="D12128" s="344">
        <v>25761.040000000001</v>
      </c>
      <c r="E12128" s="502">
        <v>25761.040000000001</v>
      </c>
      <c r="F12128" s="499"/>
      <c r="G12128" s="344">
        <v>100</v>
      </c>
    </row>
    <row r="12129" spans="1:7" hidden="1" x14ac:dyDescent="0.25">
      <c r="A12129" s="342" t="s">
        <v>324</v>
      </c>
      <c r="B12129" s="342" t="s">
        <v>429</v>
      </c>
      <c r="C12129" s="343" t="s">
        <v>110</v>
      </c>
      <c r="D12129" s="344">
        <v>25761.040000000001</v>
      </c>
      <c r="E12129" s="502">
        <v>25761.040000000001</v>
      </c>
      <c r="F12129" s="499"/>
      <c r="G12129" s="344">
        <v>100</v>
      </c>
    </row>
    <row r="12130" spans="1:7" hidden="1" x14ac:dyDescent="0.25">
      <c r="A12130" s="345" t="s">
        <v>5477</v>
      </c>
      <c r="B12130" s="345" t="s">
        <v>436</v>
      </c>
      <c r="C12130" s="346" t="s">
        <v>98</v>
      </c>
      <c r="D12130" s="347">
        <v>25761.040000000001</v>
      </c>
      <c r="E12130" s="503">
        <v>25761.040000000001</v>
      </c>
      <c r="F12130" s="499"/>
      <c r="G12130" s="347">
        <v>100</v>
      </c>
    </row>
    <row r="12131" spans="1:7" hidden="1" x14ac:dyDescent="0.25">
      <c r="A12131" s="327" t="s">
        <v>1254</v>
      </c>
      <c r="B12131" s="327" t="s">
        <v>4570</v>
      </c>
      <c r="C12131" s="328" t="s">
        <v>5478</v>
      </c>
      <c r="D12131" s="329">
        <v>15400</v>
      </c>
      <c r="E12131" s="507">
        <v>0</v>
      </c>
      <c r="F12131" s="499"/>
      <c r="G12131" s="329">
        <v>0</v>
      </c>
    </row>
    <row r="12132" spans="1:7" hidden="1" x14ac:dyDescent="0.25">
      <c r="A12132" s="330" t="s">
        <v>349</v>
      </c>
      <c r="B12132" s="330" t="s">
        <v>385</v>
      </c>
      <c r="C12132" s="331" t="s">
        <v>386</v>
      </c>
      <c r="D12132" s="332">
        <v>15400</v>
      </c>
      <c r="E12132" s="504">
        <v>0</v>
      </c>
      <c r="F12132" s="499"/>
      <c r="G12132" s="332">
        <v>0</v>
      </c>
    </row>
    <row r="12133" spans="1:7" hidden="1" x14ac:dyDescent="0.25">
      <c r="A12133" s="333" t="s">
        <v>349</v>
      </c>
      <c r="B12133" s="333" t="s">
        <v>5056</v>
      </c>
      <c r="C12133" s="334" t="s">
        <v>5057</v>
      </c>
      <c r="D12133" s="335">
        <v>15400</v>
      </c>
      <c r="E12133" s="505">
        <v>0</v>
      </c>
      <c r="F12133" s="499"/>
      <c r="G12133" s="335">
        <v>0</v>
      </c>
    </row>
    <row r="12134" spans="1:7" hidden="1" x14ac:dyDescent="0.25">
      <c r="A12134" s="336" t="s">
        <v>352</v>
      </c>
      <c r="B12134" s="336" t="s">
        <v>1264</v>
      </c>
      <c r="C12134" s="337" t="s">
        <v>1265</v>
      </c>
      <c r="D12134" s="338">
        <v>15400</v>
      </c>
      <c r="E12134" s="498">
        <v>0</v>
      </c>
      <c r="F12134" s="499"/>
      <c r="G12134" s="338">
        <v>0</v>
      </c>
    </row>
    <row r="12135" spans="1:7" hidden="1" x14ac:dyDescent="0.25">
      <c r="A12135" s="339" t="s">
        <v>324</v>
      </c>
      <c r="B12135" s="339" t="s">
        <v>354</v>
      </c>
      <c r="C12135" s="340" t="s">
        <v>24</v>
      </c>
      <c r="D12135" s="341">
        <v>15400</v>
      </c>
      <c r="E12135" s="506">
        <v>0</v>
      </c>
      <c r="F12135" s="499"/>
      <c r="G12135" s="341">
        <v>0</v>
      </c>
    </row>
    <row r="12136" spans="1:7" hidden="1" x14ac:dyDescent="0.25">
      <c r="A12136" s="342" t="s">
        <v>324</v>
      </c>
      <c r="B12136" s="342" t="s">
        <v>366</v>
      </c>
      <c r="C12136" s="343" t="s">
        <v>38</v>
      </c>
      <c r="D12136" s="344">
        <v>15400</v>
      </c>
      <c r="E12136" s="502">
        <v>0</v>
      </c>
      <c r="F12136" s="499"/>
      <c r="G12136" s="344">
        <v>0</v>
      </c>
    </row>
    <row r="12137" spans="1:7" hidden="1" x14ac:dyDescent="0.25">
      <c r="A12137" s="342" t="s">
        <v>324</v>
      </c>
      <c r="B12137" s="342" t="s">
        <v>372</v>
      </c>
      <c r="C12137" s="343" t="s">
        <v>373</v>
      </c>
      <c r="D12137" s="344">
        <v>15400</v>
      </c>
      <c r="E12137" s="502">
        <v>0</v>
      </c>
      <c r="F12137" s="499"/>
      <c r="G12137" s="344">
        <v>0</v>
      </c>
    </row>
    <row r="12138" spans="1:7" hidden="1" x14ac:dyDescent="0.25">
      <c r="A12138" s="345" t="s">
        <v>5479</v>
      </c>
      <c r="B12138" s="345" t="s">
        <v>375</v>
      </c>
      <c r="C12138" s="346" t="s">
        <v>373</v>
      </c>
      <c r="D12138" s="347">
        <v>15400</v>
      </c>
      <c r="E12138" s="503">
        <v>0</v>
      </c>
      <c r="F12138" s="499"/>
      <c r="G12138" s="347">
        <v>0</v>
      </c>
    </row>
    <row r="12139" spans="1:7" hidden="1" x14ac:dyDescent="0.25">
      <c r="A12139" s="336" t="s">
        <v>352</v>
      </c>
      <c r="B12139" s="336" t="s">
        <v>1288</v>
      </c>
      <c r="C12139" s="337" t="s">
        <v>1289</v>
      </c>
      <c r="D12139" s="338">
        <v>0</v>
      </c>
      <c r="E12139" s="498">
        <v>0</v>
      </c>
      <c r="F12139" s="499"/>
      <c r="G12139" s="338">
        <v>0</v>
      </c>
    </row>
    <row r="12140" spans="1:7" hidden="1" x14ac:dyDescent="0.25">
      <c r="A12140" s="339" t="s">
        <v>324</v>
      </c>
      <c r="B12140" s="339" t="s">
        <v>354</v>
      </c>
      <c r="C12140" s="340" t="s">
        <v>24</v>
      </c>
      <c r="D12140" s="341">
        <v>0</v>
      </c>
      <c r="E12140" s="506">
        <v>0</v>
      </c>
      <c r="F12140" s="499"/>
      <c r="G12140" s="341">
        <v>0</v>
      </c>
    </row>
    <row r="12141" spans="1:7" hidden="1" x14ac:dyDescent="0.25">
      <c r="A12141" s="342" t="s">
        <v>324</v>
      </c>
      <c r="B12141" s="342" t="s">
        <v>366</v>
      </c>
      <c r="C12141" s="343" t="s">
        <v>38</v>
      </c>
      <c r="D12141" s="344">
        <v>0</v>
      </c>
      <c r="E12141" s="502">
        <v>0</v>
      </c>
      <c r="F12141" s="499"/>
      <c r="G12141" s="344">
        <v>0</v>
      </c>
    </row>
    <row r="12142" spans="1:7" hidden="1" x14ac:dyDescent="0.25">
      <c r="A12142" s="342" t="s">
        <v>324</v>
      </c>
      <c r="B12142" s="342" t="s">
        <v>372</v>
      </c>
      <c r="C12142" s="343" t="s">
        <v>373</v>
      </c>
      <c r="D12142" s="344">
        <v>0</v>
      </c>
      <c r="E12142" s="502">
        <v>0</v>
      </c>
      <c r="F12142" s="499"/>
      <c r="G12142" s="344">
        <v>0</v>
      </c>
    </row>
    <row r="12143" spans="1:7" hidden="1" x14ac:dyDescent="0.25">
      <c r="A12143" s="345" t="s">
        <v>5480</v>
      </c>
      <c r="B12143" s="345" t="s">
        <v>375</v>
      </c>
      <c r="C12143" s="346" t="s">
        <v>373</v>
      </c>
      <c r="D12143" s="347">
        <v>0</v>
      </c>
      <c r="E12143" s="503">
        <v>0</v>
      </c>
      <c r="F12143" s="499"/>
      <c r="G12143" s="347">
        <v>0</v>
      </c>
    </row>
    <row r="12144" spans="1:7" hidden="1" x14ac:dyDescent="0.25">
      <c r="A12144" s="327" t="s">
        <v>1254</v>
      </c>
      <c r="B12144" s="327" t="s">
        <v>1796</v>
      </c>
      <c r="C12144" s="328" t="s">
        <v>5481</v>
      </c>
      <c r="D12144" s="329">
        <v>10200</v>
      </c>
      <c r="E12144" s="507">
        <v>2087.7399999999998</v>
      </c>
      <c r="F12144" s="499"/>
      <c r="G12144" s="329">
        <v>20.468039215686275</v>
      </c>
    </row>
    <row r="12145" spans="1:7" hidden="1" x14ac:dyDescent="0.25">
      <c r="A12145" s="330" t="s">
        <v>349</v>
      </c>
      <c r="B12145" s="330" t="s">
        <v>2770</v>
      </c>
      <c r="C12145" s="331" t="s">
        <v>2771</v>
      </c>
      <c r="D12145" s="332">
        <v>10200</v>
      </c>
      <c r="E12145" s="504">
        <v>2087.7399999999998</v>
      </c>
      <c r="F12145" s="499"/>
      <c r="G12145" s="332">
        <v>20.468039215686275</v>
      </c>
    </row>
    <row r="12146" spans="1:7" hidden="1" x14ac:dyDescent="0.25">
      <c r="A12146" s="333" t="s">
        <v>349</v>
      </c>
      <c r="B12146" s="333" t="s">
        <v>2772</v>
      </c>
      <c r="C12146" s="334" t="s">
        <v>2773</v>
      </c>
      <c r="D12146" s="335">
        <v>10200</v>
      </c>
      <c r="E12146" s="505">
        <v>2087.7399999999998</v>
      </c>
      <c r="F12146" s="499"/>
      <c r="G12146" s="335">
        <v>20.468039215686275</v>
      </c>
    </row>
    <row r="12147" spans="1:7" hidden="1" x14ac:dyDescent="0.25">
      <c r="A12147" s="336" t="s">
        <v>352</v>
      </c>
      <c r="B12147" s="336" t="s">
        <v>1487</v>
      </c>
      <c r="C12147" s="337" t="s">
        <v>1488</v>
      </c>
      <c r="D12147" s="338">
        <v>10200</v>
      </c>
      <c r="E12147" s="498">
        <v>2087.7399999999998</v>
      </c>
      <c r="F12147" s="499"/>
      <c r="G12147" s="338">
        <v>20.468039215686275</v>
      </c>
    </row>
    <row r="12148" spans="1:7" hidden="1" x14ac:dyDescent="0.25">
      <c r="A12148" s="339" t="s">
        <v>324</v>
      </c>
      <c r="B12148" s="339" t="s">
        <v>354</v>
      </c>
      <c r="C12148" s="340" t="s">
        <v>24</v>
      </c>
      <c r="D12148" s="341">
        <v>10200</v>
      </c>
      <c r="E12148" s="506">
        <v>2087.7399999999998</v>
      </c>
      <c r="F12148" s="499"/>
      <c r="G12148" s="341">
        <v>20.468039215686275</v>
      </c>
    </row>
    <row r="12149" spans="1:7" hidden="1" x14ac:dyDescent="0.25">
      <c r="A12149" s="342" t="s">
        <v>324</v>
      </c>
      <c r="B12149" s="342" t="s">
        <v>355</v>
      </c>
      <c r="C12149" s="343" t="s">
        <v>25</v>
      </c>
      <c r="D12149" s="344">
        <v>10200</v>
      </c>
      <c r="E12149" s="502">
        <v>2087.7399999999998</v>
      </c>
      <c r="F12149" s="499"/>
      <c r="G12149" s="344">
        <v>20.468039215686275</v>
      </c>
    </row>
    <row r="12150" spans="1:7" hidden="1" x14ac:dyDescent="0.25">
      <c r="A12150" s="342" t="s">
        <v>324</v>
      </c>
      <c r="B12150" s="342" t="s">
        <v>356</v>
      </c>
      <c r="C12150" s="343" t="s">
        <v>133</v>
      </c>
      <c r="D12150" s="344">
        <v>9100</v>
      </c>
      <c r="E12150" s="502">
        <v>2087.7399999999998</v>
      </c>
      <c r="F12150" s="499"/>
      <c r="G12150" s="344">
        <v>22.942197802197803</v>
      </c>
    </row>
    <row r="12151" spans="1:7" hidden="1" x14ac:dyDescent="0.25">
      <c r="A12151" s="345" t="s">
        <v>5482</v>
      </c>
      <c r="B12151" s="345" t="s">
        <v>297</v>
      </c>
      <c r="C12151" s="346" t="s">
        <v>134</v>
      </c>
      <c r="D12151" s="347">
        <v>9100</v>
      </c>
      <c r="E12151" s="503">
        <v>2087.7399999999998</v>
      </c>
      <c r="F12151" s="499"/>
      <c r="G12151" s="347">
        <v>22.942197802197803</v>
      </c>
    </row>
    <row r="12152" spans="1:7" hidden="1" x14ac:dyDescent="0.25">
      <c r="A12152" s="342" t="s">
        <v>324</v>
      </c>
      <c r="B12152" s="342" t="s">
        <v>363</v>
      </c>
      <c r="C12152" s="343" t="s">
        <v>136</v>
      </c>
      <c r="D12152" s="344">
        <v>1100</v>
      </c>
      <c r="E12152" s="502">
        <v>0</v>
      </c>
      <c r="F12152" s="499"/>
      <c r="G12152" s="344">
        <v>0</v>
      </c>
    </row>
    <row r="12153" spans="1:7" hidden="1" x14ac:dyDescent="0.25">
      <c r="A12153" s="345" t="s">
        <v>5483</v>
      </c>
      <c r="B12153" s="345" t="s">
        <v>299</v>
      </c>
      <c r="C12153" s="346" t="s">
        <v>365</v>
      </c>
      <c r="D12153" s="347">
        <v>1100</v>
      </c>
      <c r="E12153" s="503">
        <v>0</v>
      </c>
      <c r="F12153" s="499"/>
      <c r="G12153" s="347">
        <v>0</v>
      </c>
    </row>
    <row r="12154" spans="1:7" hidden="1" x14ac:dyDescent="0.25">
      <c r="A12154" s="345" t="s">
        <v>5484</v>
      </c>
      <c r="B12154" s="345" t="s">
        <v>313</v>
      </c>
      <c r="C12154" s="346" t="s">
        <v>2845</v>
      </c>
      <c r="D12154" s="347">
        <v>0</v>
      </c>
      <c r="E12154" s="503">
        <v>0</v>
      </c>
      <c r="F12154" s="499"/>
      <c r="G12154" s="347">
        <v>0</v>
      </c>
    </row>
    <row r="12155" spans="1:7" hidden="1" x14ac:dyDescent="0.25">
      <c r="A12155" s="327" t="s">
        <v>1254</v>
      </c>
      <c r="B12155" s="327" t="s">
        <v>4593</v>
      </c>
      <c r="C12155" s="328" t="s">
        <v>5485</v>
      </c>
      <c r="D12155" s="329">
        <v>26171913.899999999</v>
      </c>
      <c r="E12155" s="507">
        <v>3621103.26</v>
      </c>
      <c r="F12155" s="499"/>
      <c r="G12155" s="329">
        <v>13.835836667642408</v>
      </c>
    </row>
    <row r="12156" spans="1:7" hidden="1" x14ac:dyDescent="0.25">
      <c r="A12156" s="330" t="s">
        <v>349</v>
      </c>
      <c r="B12156" s="330" t="s">
        <v>385</v>
      </c>
      <c r="C12156" s="331" t="s">
        <v>386</v>
      </c>
      <c r="D12156" s="332">
        <v>26171913.899999999</v>
      </c>
      <c r="E12156" s="504">
        <v>3621103.26</v>
      </c>
      <c r="F12156" s="499"/>
      <c r="G12156" s="332">
        <v>13.835836667642408</v>
      </c>
    </row>
    <row r="12157" spans="1:7" hidden="1" x14ac:dyDescent="0.25">
      <c r="A12157" s="333" t="s">
        <v>349</v>
      </c>
      <c r="B12157" s="333" t="s">
        <v>5486</v>
      </c>
      <c r="C12157" s="334" t="s">
        <v>5487</v>
      </c>
      <c r="D12157" s="335">
        <v>26171913.899999999</v>
      </c>
      <c r="E12157" s="505">
        <v>3621103.26</v>
      </c>
      <c r="F12157" s="499"/>
      <c r="G12157" s="335">
        <v>13.835836667642408</v>
      </c>
    </row>
    <row r="12158" spans="1:7" hidden="1" x14ac:dyDescent="0.25">
      <c r="A12158" s="336" t="s">
        <v>352</v>
      </c>
      <c r="B12158" s="336" t="s">
        <v>1419</v>
      </c>
      <c r="C12158" s="337" t="s">
        <v>1420</v>
      </c>
      <c r="D12158" s="338">
        <v>29513.9</v>
      </c>
      <c r="E12158" s="498">
        <v>28127.87</v>
      </c>
      <c r="F12158" s="499"/>
      <c r="G12158" s="338">
        <v>95.303806003273039</v>
      </c>
    </row>
    <row r="12159" spans="1:7" hidden="1" x14ac:dyDescent="0.25">
      <c r="A12159" s="339" t="s">
        <v>324</v>
      </c>
      <c r="B12159" s="339" t="s">
        <v>354</v>
      </c>
      <c r="C12159" s="340" t="s">
        <v>24</v>
      </c>
      <c r="D12159" s="341">
        <v>29513.9</v>
      </c>
      <c r="E12159" s="506">
        <v>28127.87</v>
      </c>
      <c r="F12159" s="499"/>
      <c r="G12159" s="341">
        <v>95.303806003273039</v>
      </c>
    </row>
    <row r="12160" spans="1:7" hidden="1" x14ac:dyDescent="0.25">
      <c r="A12160" s="342" t="s">
        <v>324</v>
      </c>
      <c r="B12160" s="342" t="s">
        <v>366</v>
      </c>
      <c r="C12160" s="343" t="s">
        <v>38</v>
      </c>
      <c r="D12160" s="344">
        <v>29513.9</v>
      </c>
      <c r="E12160" s="502">
        <v>28127.87</v>
      </c>
      <c r="F12160" s="499"/>
      <c r="G12160" s="344">
        <v>95.303806003273039</v>
      </c>
    </row>
    <row r="12161" spans="1:7" hidden="1" x14ac:dyDescent="0.25">
      <c r="A12161" s="342" t="s">
        <v>324</v>
      </c>
      <c r="B12161" s="342" t="s">
        <v>419</v>
      </c>
      <c r="C12161" s="343" t="s">
        <v>108</v>
      </c>
      <c r="D12161" s="344">
        <v>16975.990000000002</v>
      </c>
      <c r="E12161" s="502">
        <v>16975.990000000002</v>
      </c>
      <c r="F12161" s="499"/>
      <c r="G12161" s="344">
        <v>100</v>
      </c>
    </row>
    <row r="12162" spans="1:7" hidden="1" x14ac:dyDescent="0.25">
      <c r="A12162" s="345" t="s">
        <v>5488</v>
      </c>
      <c r="B12162" s="345" t="s">
        <v>303</v>
      </c>
      <c r="C12162" s="346" t="s">
        <v>975</v>
      </c>
      <c r="D12162" s="347">
        <v>2500</v>
      </c>
      <c r="E12162" s="503">
        <v>2500</v>
      </c>
      <c r="F12162" s="499"/>
      <c r="G12162" s="347">
        <v>100</v>
      </c>
    </row>
    <row r="12163" spans="1:7" hidden="1" x14ac:dyDescent="0.25">
      <c r="A12163" s="345" t="s">
        <v>5489</v>
      </c>
      <c r="B12163" s="345" t="s">
        <v>318</v>
      </c>
      <c r="C12163" s="346" t="s">
        <v>425</v>
      </c>
      <c r="D12163" s="347">
        <v>14475.99</v>
      </c>
      <c r="E12163" s="503">
        <v>14475.99</v>
      </c>
      <c r="F12163" s="499"/>
      <c r="G12163" s="347">
        <v>100</v>
      </c>
    </row>
    <row r="12164" spans="1:7" hidden="1" x14ac:dyDescent="0.25">
      <c r="A12164" s="342" t="s">
        <v>324</v>
      </c>
      <c r="B12164" s="342" t="s">
        <v>429</v>
      </c>
      <c r="C12164" s="343" t="s">
        <v>110</v>
      </c>
      <c r="D12164" s="344">
        <v>5835</v>
      </c>
      <c r="E12164" s="502">
        <v>5835</v>
      </c>
      <c r="F12164" s="499"/>
      <c r="G12164" s="344">
        <v>100</v>
      </c>
    </row>
    <row r="12165" spans="1:7" hidden="1" x14ac:dyDescent="0.25">
      <c r="A12165" s="345" t="s">
        <v>5490</v>
      </c>
      <c r="B12165" s="345" t="s">
        <v>431</v>
      </c>
      <c r="C12165" s="346" t="s">
        <v>160</v>
      </c>
      <c r="D12165" s="347">
        <v>835</v>
      </c>
      <c r="E12165" s="503">
        <v>835</v>
      </c>
      <c r="F12165" s="499"/>
      <c r="G12165" s="347">
        <v>100</v>
      </c>
    </row>
    <row r="12166" spans="1:7" hidden="1" x14ac:dyDescent="0.25">
      <c r="A12166" s="345" t="s">
        <v>5491</v>
      </c>
      <c r="B12166" s="345" t="s">
        <v>436</v>
      </c>
      <c r="C12166" s="346" t="s">
        <v>98</v>
      </c>
      <c r="D12166" s="347">
        <v>5000</v>
      </c>
      <c r="E12166" s="503">
        <v>5000</v>
      </c>
      <c r="F12166" s="499"/>
      <c r="G12166" s="347">
        <v>100</v>
      </c>
    </row>
    <row r="12167" spans="1:7" hidden="1" x14ac:dyDescent="0.25">
      <c r="A12167" s="342" t="s">
        <v>324</v>
      </c>
      <c r="B12167" s="342" t="s">
        <v>401</v>
      </c>
      <c r="C12167" s="343" t="s">
        <v>104</v>
      </c>
      <c r="D12167" s="344">
        <v>6702.91</v>
      </c>
      <c r="E12167" s="502">
        <v>5316.88</v>
      </c>
      <c r="F12167" s="499"/>
      <c r="G12167" s="344">
        <v>79.321966131128121</v>
      </c>
    </row>
    <row r="12168" spans="1:7" hidden="1" x14ac:dyDescent="0.25">
      <c r="A12168" s="345" t="s">
        <v>5492</v>
      </c>
      <c r="B12168" s="345" t="s">
        <v>294</v>
      </c>
      <c r="C12168" s="346" t="s">
        <v>101</v>
      </c>
      <c r="D12168" s="347">
        <v>567.01</v>
      </c>
      <c r="E12168" s="503">
        <v>567.01</v>
      </c>
      <c r="F12168" s="499"/>
      <c r="G12168" s="347">
        <v>100</v>
      </c>
    </row>
    <row r="12169" spans="1:7" hidden="1" x14ac:dyDescent="0.25">
      <c r="A12169" s="345" t="s">
        <v>5493</v>
      </c>
      <c r="B12169" s="345" t="s">
        <v>296</v>
      </c>
      <c r="C12169" s="346" t="s">
        <v>104</v>
      </c>
      <c r="D12169" s="347">
        <v>6135.9</v>
      </c>
      <c r="E12169" s="503">
        <v>4749.87</v>
      </c>
      <c r="F12169" s="499"/>
      <c r="G12169" s="347">
        <v>77.411137730406296</v>
      </c>
    </row>
    <row r="12170" spans="1:7" hidden="1" x14ac:dyDescent="0.25">
      <c r="A12170" s="336" t="s">
        <v>352</v>
      </c>
      <c r="B12170" s="336" t="s">
        <v>1487</v>
      </c>
      <c r="C12170" s="337" t="s">
        <v>1488</v>
      </c>
      <c r="D12170" s="338">
        <v>26142400</v>
      </c>
      <c r="E12170" s="498">
        <v>3592975.39</v>
      </c>
      <c r="F12170" s="499"/>
      <c r="G12170" s="338">
        <v>13.743862040210539</v>
      </c>
    </row>
    <row r="12171" spans="1:7" hidden="1" x14ac:dyDescent="0.25">
      <c r="A12171" s="339" t="s">
        <v>324</v>
      </c>
      <c r="B12171" s="339" t="s">
        <v>354</v>
      </c>
      <c r="C12171" s="340" t="s">
        <v>24</v>
      </c>
      <c r="D12171" s="341">
        <v>7337400</v>
      </c>
      <c r="E12171" s="506">
        <v>3585709.97</v>
      </c>
      <c r="F12171" s="499"/>
      <c r="G12171" s="341">
        <v>48.868944994139611</v>
      </c>
    </row>
    <row r="12172" spans="1:7" hidden="1" x14ac:dyDescent="0.25">
      <c r="A12172" s="342" t="s">
        <v>324</v>
      </c>
      <c r="B12172" s="342" t="s">
        <v>366</v>
      </c>
      <c r="C12172" s="343" t="s">
        <v>38</v>
      </c>
      <c r="D12172" s="344">
        <v>7337400</v>
      </c>
      <c r="E12172" s="502">
        <v>3585709.97</v>
      </c>
      <c r="F12172" s="499"/>
      <c r="G12172" s="344">
        <v>48.868944994139611</v>
      </c>
    </row>
    <row r="12173" spans="1:7" hidden="1" x14ac:dyDescent="0.25">
      <c r="A12173" s="342" t="s">
        <v>324</v>
      </c>
      <c r="B12173" s="342" t="s">
        <v>367</v>
      </c>
      <c r="C12173" s="343" t="s">
        <v>138</v>
      </c>
      <c r="D12173" s="344">
        <v>2138548</v>
      </c>
      <c r="E12173" s="502">
        <v>186982.04</v>
      </c>
      <c r="F12173" s="499"/>
      <c r="G12173" s="344">
        <v>8.7434109498594381</v>
      </c>
    </row>
    <row r="12174" spans="1:7" hidden="1" x14ac:dyDescent="0.25">
      <c r="A12174" s="345" t="s">
        <v>5494</v>
      </c>
      <c r="B12174" s="345" t="s">
        <v>300</v>
      </c>
      <c r="C12174" s="346" t="s">
        <v>87</v>
      </c>
      <c r="D12174" s="347">
        <v>572548</v>
      </c>
      <c r="E12174" s="503">
        <v>37482.04</v>
      </c>
      <c r="F12174" s="499"/>
      <c r="G12174" s="347">
        <v>6.5465323431397895</v>
      </c>
    </row>
    <row r="12175" spans="1:7" hidden="1" x14ac:dyDescent="0.25">
      <c r="A12175" s="345" t="s">
        <v>5495</v>
      </c>
      <c r="B12175" s="345" t="s">
        <v>415</v>
      </c>
      <c r="C12175" s="346" t="s">
        <v>88</v>
      </c>
      <c r="D12175" s="347">
        <v>1266000</v>
      </c>
      <c r="E12175" s="503">
        <v>149500</v>
      </c>
      <c r="F12175" s="499"/>
      <c r="G12175" s="347">
        <v>11.808846761453397</v>
      </c>
    </row>
    <row r="12176" spans="1:7" hidden="1" x14ac:dyDescent="0.25">
      <c r="A12176" s="345" t="s">
        <v>5496</v>
      </c>
      <c r="B12176" s="345" t="s">
        <v>415</v>
      </c>
      <c r="C12176" s="346" t="s">
        <v>88</v>
      </c>
      <c r="D12176" s="347">
        <v>300000</v>
      </c>
      <c r="E12176" s="503">
        <v>0</v>
      </c>
      <c r="F12176" s="499"/>
      <c r="G12176" s="347">
        <v>0</v>
      </c>
    </row>
    <row r="12177" spans="1:7" hidden="1" x14ac:dyDescent="0.25">
      <c r="A12177" s="342" t="s">
        <v>324</v>
      </c>
      <c r="B12177" s="342" t="s">
        <v>419</v>
      </c>
      <c r="C12177" s="343" t="s">
        <v>108</v>
      </c>
      <c r="D12177" s="344">
        <v>1258500</v>
      </c>
      <c r="E12177" s="502">
        <v>0</v>
      </c>
      <c r="F12177" s="499"/>
      <c r="G12177" s="344">
        <v>0</v>
      </c>
    </row>
    <row r="12178" spans="1:7" hidden="1" x14ac:dyDescent="0.25">
      <c r="A12178" s="345" t="s">
        <v>5497</v>
      </c>
      <c r="B12178" s="345" t="s">
        <v>316</v>
      </c>
      <c r="C12178" s="346" t="s">
        <v>421</v>
      </c>
      <c r="D12178" s="347">
        <v>958500</v>
      </c>
      <c r="E12178" s="503">
        <v>0</v>
      </c>
      <c r="F12178" s="499"/>
      <c r="G12178" s="347">
        <v>0</v>
      </c>
    </row>
    <row r="12179" spans="1:7" hidden="1" x14ac:dyDescent="0.25">
      <c r="A12179" s="345" t="s">
        <v>5498</v>
      </c>
      <c r="B12179" s="345" t="s">
        <v>316</v>
      </c>
      <c r="C12179" s="346" t="s">
        <v>421</v>
      </c>
      <c r="D12179" s="347">
        <v>300000</v>
      </c>
      <c r="E12179" s="503">
        <v>0</v>
      </c>
      <c r="F12179" s="499"/>
      <c r="G12179" s="347">
        <v>0</v>
      </c>
    </row>
    <row r="12180" spans="1:7" hidden="1" x14ac:dyDescent="0.25">
      <c r="A12180" s="342" t="s">
        <v>324</v>
      </c>
      <c r="B12180" s="342" t="s">
        <v>429</v>
      </c>
      <c r="C12180" s="343" t="s">
        <v>110</v>
      </c>
      <c r="D12180" s="344">
        <v>2714933</v>
      </c>
      <c r="E12180" s="502">
        <v>1802499.95</v>
      </c>
      <c r="F12180" s="499"/>
      <c r="G12180" s="344">
        <v>66.39206013555399</v>
      </c>
    </row>
    <row r="12181" spans="1:7" hidden="1" x14ac:dyDescent="0.25">
      <c r="A12181" s="345" t="s">
        <v>5499</v>
      </c>
      <c r="B12181" s="345" t="s">
        <v>463</v>
      </c>
      <c r="C12181" s="346" t="s">
        <v>94</v>
      </c>
      <c r="D12181" s="347">
        <v>555000</v>
      </c>
      <c r="E12181" s="503">
        <v>361518.75</v>
      </c>
      <c r="F12181" s="499"/>
      <c r="G12181" s="347">
        <v>65.138513513513516</v>
      </c>
    </row>
    <row r="12182" spans="1:7" hidden="1" x14ac:dyDescent="0.25">
      <c r="A12182" s="345" t="s">
        <v>5500</v>
      </c>
      <c r="B12182" s="345" t="s">
        <v>436</v>
      </c>
      <c r="C12182" s="346" t="s">
        <v>98</v>
      </c>
      <c r="D12182" s="347">
        <v>2159933</v>
      </c>
      <c r="E12182" s="503">
        <v>1440981.2</v>
      </c>
      <c r="F12182" s="499"/>
      <c r="G12182" s="347">
        <v>66.714161967061017</v>
      </c>
    </row>
    <row r="12183" spans="1:7" hidden="1" x14ac:dyDescent="0.25">
      <c r="A12183" s="342" t="s">
        <v>324</v>
      </c>
      <c r="B12183" s="342" t="s">
        <v>401</v>
      </c>
      <c r="C12183" s="343" t="s">
        <v>104</v>
      </c>
      <c r="D12183" s="344">
        <v>1225419</v>
      </c>
      <c r="E12183" s="502">
        <v>1596227.98</v>
      </c>
      <c r="F12183" s="499"/>
      <c r="G12183" s="344">
        <v>130.25977073964089</v>
      </c>
    </row>
    <row r="12184" spans="1:7" hidden="1" x14ac:dyDescent="0.25">
      <c r="A12184" s="345" t="s">
        <v>5501</v>
      </c>
      <c r="B12184" s="345" t="s">
        <v>296</v>
      </c>
      <c r="C12184" s="346" t="s">
        <v>104</v>
      </c>
      <c r="D12184" s="347">
        <v>261837</v>
      </c>
      <c r="E12184" s="503">
        <v>41140.57</v>
      </c>
      <c r="F12184" s="499"/>
      <c r="G12184" s="347">
        <v>15.712282832449196</v>
      </c>
    </row>
    <row r="12185" spans="1:7" hidden="1" x14ac:dyDescent="0.25">
      <c r="A12185" s="345" t="s">
        <v>5502</v>
      </c>
      <c r="B12185" s="345" t="s">
        <v>296</v>
      </c>
      <c r="C12185" s="346" t="s">
        <v>104</v>
      </c>
      <c r="D12185" s="347">
        <v>500000</v>
      </c>
      <c r="E12185" s="503">
        <v>1555087.41</v>
      </c>
      <c r="F12185" s="499"/>
      <c r="G12185" s="347">
        <v>311.01748199999997</v>
      </c>
    </row>
    <row r="12186" spans="1:7" hidden="1" x14ac:dyDescent="0.25">
      <c r="A12186" s="345" t="s">
        <v>5503</v>
      </c>
      <c r="B12186" s="345" t="s">
        <v>296</v>
      </c>
      <c r="C12186" s="346" t="s">
        <v>104</v>
      </c>
      <c r="D12186" s="347">
        <v>463582</v>
      </c>
      <c r="E12186" s="503">
        <v>0</v>
      </c>
      <c r="F12186" s="499"/>
      <c r="G12186" s="347">
        <v>0</v>
      </c>
    </row>
    <row r="12187" spans="1:7" hidden="1" x14ac:dyDescent="0.25">
      <c r="A12187" s="339" t="s">
        <v>324</v>
      </c>
      <c r="B12187" s="339" t="s">
        <v>1163</v>
      </c>
      <c r="C12187" s="340" t="s">
        <v>26</v>
      </c>
      <c r="D12187" s="341">
        <v>18805000</v>
      </c>
      <c r="E12187" s="506">
        <v>7265.42</v>
      </c>
      <c r="F12187" s="499"/>
      <c r="G12187" s="341">
        <v>3.8635575644775329E-2</v>
      </c>
    </row>
    <row r="12188" spans="1:7" hidden="1" x14ac:dyDescent="0.25">
      <c r="A12188" s="342" t="s">
        <v>324</v>
      </c>
      <c r="B12188" s="342" t="s">
        <v>1164</v>
      </c>
      <c r="C12188" s="343" t="s">
        <v>1165</v>
      </c>
      <c r="D12188" s="344">
        <v>2453500</v>
      </c>
      <c r="E12188" s="502">
        <v>7265.42</v>
      </c>
      <c r="F12188" s="499"/>
      <c r="G12188" s="344">
        <v>0.29612471978805788</v>
      </c>
    </row>
    <row r="12189" spans="1:7" hidden="1" x14ac:dyDescent="0.25">
      <c r="A12189" s="342" t="s">
        <v>324</v>
      </c>
      <c r="B12189" s="342" t="s">
        <v>2576</v>
      </c>
      <c r="C12189" s="343" t="s">
        <v>171</v>
      </c>
      <c r="D12189" s="344">
        <v>2453500</v>
      </c>
      <c r="E12189" s="502">
        <v>7265.42</v>
      </c>
      <c r="F12189" s="499"/>
      <c r="G12189" s="344">
        <v>0.29612471978805788</v>
      </c>
    </row>
    <row r="12190" spans="1:7" hidden="1" x14ac:dyDescent="0.25">
      <c r="A12190" s="345" t="s">
        <v>5504</v>
      </c>
      <c r="B12190" s="345" t="s">
        <v>3022</v>
      </c>
      <c r="C12190" s="346" t="s">
        <v>3023</v>
      </c>
      <c r="D12190" s="347">
        <v>2453500</v>
      </c>
      <c r="E12190" s="503">
        <v>7265.42</v>
      </c>
      <c r="F12190" s="499"/>
      <c r="G12190" s="347">
        <v>0.29612471978805788</v>
      </c>
    </row>
    <row r="12191" spans="1:7" hidden="1" x14ac:dyDescent="0.25">
      <c r="A12191" s="342" t="s">
        <v>324</v>
      </c>
      <c r="B12191" s="342" t="s">
        <v>1231</v>
      </c>
      <c r="C12191" s="343" t="s">
        <v>1232</v>
      </c>
      <c r="D12191" s="344">
        <v>16351500</v>
      </c>
      <c r="E12191" s="502">
        <v>0</v>
      </c>
      <c r="F12191" s="499"/>
      <c r="G12191" s="344">
        <v>0</v>
      </c>
    </row>
    <row r="12192" spans="1:7" hidden="1" x14ac:dyDescent="0.25">
      <c r="A12192" s="342" t="s">
        <v>324</v>
      </c>
      <c r="B12192" s="342" t="s">
        <v>1233</v>
      </c>
      <c r="C12192" s="343" t="s">
        <v>1234</v>
      </c>
      <c r="D12192" s="344">
        <v>16351500</v>
      </c>
      <c r="E12192" s="502">
        <v>0</v>
      </c>
      <c r="F12192" s="499"/>
      <c r="G12192" s="344">
        <v>0</v>
      </c>
    </row>
    <row r="12193" spans="1:7" hidden="1" x14ac:dyDescent="0.25">
      <c r="A12193" s="345" t="s">
        <v>5505</v>
      </c>
      <c r="B12193" s="345" t="s">
        <v>1236</v>
      </c>
      <c r="C12193" s="346" t="s">
        <v>1234</v>
      </c>
      <c r="D12193" s="347">
        <v>16351500</v>
      </c>
      <c r="E12193" s="503">
        <v>0</v>
      </c>
      <c r="F12193" s="499"/>
      <c r="G12193" s="347">
        <v>0</v>
      </c>
    </row>
    <row r="12194" spans="1:7" hidden="1" x14ac:dyDescent="0.25">
      <c r="A12194" s="345" t="s">
        <v>5506</v>
      </c>
      <c r="B12194" s="345" t="s">
        <v>1236</v>
      </c>
      <c r="C12194" s="346" t="s">
        <v>1234</v>
      </c>
      <c r="D12194" s="347">
        <v>0</v>
      </c>
      <c r="E12194" s="503">
        <v>0</v>
      </c>
      <c r="F12194" s="499"/>
      <c r="G12194" s="347">
        <v>0</v>
      </c>
    </row>
    <row r="12195" spans="1:7" hidden="1" x14ac:dyDescent="0.25">
      <c r="A12195" s="327" t="s">
        <v>1254</v>
      </c>
      <c r="B12195" s="327" t="s">
        <v>5507</v>
      </c>
      <c r="C12195" s="328" t="s">
        <v>5508</v>
      </c>
      <c r="D12195" s="329">
        <v>890000</v>
      </c>
      <c r="E12195" s="507">
        <v>2083646</v>
      </c>
      <c r="F12195" s="499"/>
      <c r="G12195" s="329">
        <v>234.11752808988763</v>
      </c>
    </row>
    <row r="12196" spans="1:7" hidden="1" x14ac:dyDescent="0.25">
      <c r="A12196" s="330" t="s">
        <v>349</v>
      </c>
      <c r="B12196" s="330" t="s">
        <v>385</v>
      </c>
      <c r="C12196" s="331" t="s">
        <v>386</v>
      </c>
      <c r="D12196" s="332">
        <v>890000</v>
      </c>
      <c r="E12196" s="504">
        <v>2083646</v>
      </c>
      <c r="F12196" s="499"/>
      <c r="G12196" s="332">
        <v>234.11752808988763</v>
      </c>
    </row>
    <row r="12197" spans="1:7" hidden="1" x14ac:dyDescent="0.25">
      <c r="A12197" s="333" t="s">
        <v>349</v>
      </c>
      <c r="B12197" s="333" t="s">
        <v>5056</v>
      </c>
      <c r="C12197" s="334" t="s">
        <v>5057</v>
      </c>
      <c r="D12197" s="335">
        <v>590000</v>
      </c>
      <c r="E12197" s="505">
        <v>204416.89</v>
      </c>
      <c r="F12197" s="499"/>
      <c r="G12197" s="335">
        <v>34.646930508474576</v>
      </c>
    </row>
    <row r="12198" spans="1:7" hidden="1" x14ac:dyDescent="0.25">
      <c r="A12198" s="336" t="s">
        <v>352</v>
      </c>
      <c r="B12198" s="336" t="s">
        <v>1264</v>
      </c>
      <c r="C12198" s="337" t="s">
        <v>1265</v>
      </c>
      <c r="D12198" s="338">
        <v>120000</v>
      </c>
      <c r="E12198" s="498">
        <v>73958.81</v>
      </c>
      <c r="F12198" s="499"/>
      <c r="G12198" s="338">
        <v>61.632341666666669</v>
      </c>
    </row>
    <row r="12199" spans="1:7" hidden="1" x14ac:dyDescent="0.25">
      <c r="A12199" s="339" t="s">
        <v>324</v>
      </c>
      <c r="B12199" s="339" t="s">
        <v>354</v>
      </c>
      <c r="C12199" s="340" t="s">
        <v>24</v>
      </c>
      <c r="D12199" s="341">
        <v>120000</v>
      </c>
      <c r="E12199" s="506">
        <v>73958.81</v>
      </c>
      <c r="F12199" s="499"/>
      <c r="G12199" s="341">
        <v>61.632341666666669</v>
      </c>
    </row>
    <row r="12200" spans="1:7" hidden="1" x14ac:dyDescent="0.25">
      <c r="A12200" s="342" t="s">
        <v>324</v>
      </c>
      <c r="B12200" s="342" t="s">
        <v>366</v>
      </c>
      <c r="C12200" s="343" t="s">
        <v>38</v>
      </c>
      <c r="D12200" s="344">
        <v>120000</v>
      </c>
      <c r="E12200" s="502">
        <v>73958.81</v>
      </c>
      <c r="F12200" s="499"/>
      <c r="G12200" s="344">
        <v>61.632341666666669</v>
      </c>
    </row>
    <row r="12201" spans="1:7" hidden="1" x14ac:dyDescent="0.25">
      <c r="A12201" s="342" t="s">
        <v>324</v>
      </c>
      <c r="B12201" s="342" t="s">
        <v>367</v>
      </c>
      <c r="C12201" s="343" t="s">
        <v>138</v>
      </c>
      <c r="D12201" s="344">
        <v>50000</v>
      </c>
      <c r="E12201" s="502">
        <v>60771.14</v>
      </c>
      <c r="F12201" s="499"/>
      <c r="G12201" s="344">
        <v>121.54228000000001</v>
      </c>
    </row>
    <row r="12202" spans="1:7" hidden="1" x14ac:dyDescent="0.25">
      <c r="A12202" s="345" t="s">
        <v>5509</v>
      </c>
      <c r="B12202" s="345" t="s">
        <v>300</v>
      </c>
      <c r="C12202" s="346" t="s">
        <v>87</v>
      </c>
      <c r="D12202" s="347">
        <v>50000</v>
      </c>
      <c r="E12202" s="503">
        <v>60771.14</v>
      </c>
      <c r="F12202" s="499"/>
      <c r="G12202" s="347">
        <v>121.54228000000001</v>
      </c>
    </row>
    <row r="12203" spans="1:7" hidden="1" x14ac:dyDescent="0.25">
      <c r="A12203" s="342" t="s">
        <v>324</v>
      </c>
      <c r="B12203" s="342" t="s">
        <v>419</v>
      </c>
      <c r="C12203" s="343" t="s">
        <v>108</v>
      </c>
      <c r="D12203" s="344">
        <v>20000</v>
      </c>
      <c r="E12203" s="502">
        <v>13187.67</v>
      </c>
      <c r="F12203" s="499"/>
      <c r="G12203" s="344">
        <v>65.93835</v>
      </c>
    </row>
    <row r="12204" spans="1:7" hidden="1" x14ac:dyDescent="0.25">
      <c r="A12204" s="345" t="s">
        <v>5510</v>
      </c>
      <c r="B12204" s="345" t="s">
        <v>316</v>
      </c>
      <c r="C12204" s="346" t="s">
        <v>421</v>
      </c>
      <c r="D12204" s="347">
        <v>20000</v>
      </c>
      <c r="E12204" s="503">
        <v>13187.67</v>
      </c>
      <c r="F12204" s="499"/>
      <c r="G12204" s="347">
        <v>65.93835</v>
      </c>
    </row>
    <row r="12205" spans="1:7" hidden="1" x14ac:dyDescent="0.25">
      <c r="A12205" s="342" t="s">
        <v>324</v>
      </c>
      <c r="B12205" s="342" t="s">
        <v>429</v>
      </c>
      <c r="C12205" s="343" t="s">
        <v>110</v>
      </c>
      <c r="D12205" s="344">
        <v>25000</v>
      </c>
      <c r="E12205" s="502">
        <v>0</v>
      </c>
      <c r="F12205" s="499"/>
      <c r="G12205" s="344">
        <v>0</v>
      </c>
    </row>
    <row r="12206" spans="1:7" hidden="1" x14ac:dyDescent="0.25">
      <c r="A12206" s="345" t="s">
        <v>5511</v>
      </c>
      <c r="B12206" s="345" t="s">
        <v>431</v>
      </c>
      <c r="C12206" s="346" t="s">
        <v>160</v>
      </c>
      <c r="D12206" s="347">
        <v>25000</v>
      </c>
      <c r="E12206" s="503">
        <v>0</v>
      </c>
      <c r="F12206" s="499"/>
      <c r="G12206" s="347">
        <v>0</v>
      </c>
    </row>
    <row r="12207" spans="1:7" hidden="1" x14ac:dyDescent="0.25">
      <c r="A12207" s="342" t="s">
        <v>324</v>
      </c>
      <c r="B12207" s="342" t="s">
        <v>372</v>
      </c>
      <c r="C12207" s="343" t="s">
        <v>373</v>
      </c>
      <c r="D12207" s="344">
        <v>20000</v>
      </c>
      <c r="E12207" s="502">
        <v>0</v>
      </c>
      <c r="F12207" s="499"/>
      <c r="G12207" s="344">
        <v>0</v>
      </c>
    </row>
    <row r="12208" spans="1:7" hidden="1" x14ac:dyDescent="0.25">
      <c r="A12208" s="345" t="s">
        <v>5512</v>
      </c>
      <c r="B12208" s="345" t="s">
        <v>375</v>
      </c>
      <c r="C12208" s="346" t="s">
        <v>373</v>
      </c>
      <c r="D12208" s="347">
        <v>20000</v>
      </c>
      <c r="E12208" s="503">
        <v>0</v>
      </c>
      <c r="F12208" s="499"/>
      <c r="G12208" s="347">
        <v>0</v>
      </c>
    </row>
    <row r="12209" spans="1:7" hidden="1" x14ac:dyDescent="0.25">
      <c r="A12209" s="342" t="s">
        <v>324</v>
      </c>
      <c r="B12209" s="342" t="s">
        <v>401</v>
      </c>
      <c r="C12209" s="343" t="s">
        <v>104</v>
      </c>
      <c r="D12209" s="344">
        <v>5000</v>
      </c>
      <c r="E12209" s="502">
        <v>0</v>
      </c>
      <c r="F12209" s="499"/>
      <c r="G12209" s="344">
        <v>0</v>
      </c>
    </row>
    <row r="12210" spans="1:7" hidden="1" x14ac:dyDescent="0.25">
      <c r="A12210" s="345" t="s">
        <v>5513</v>
      </c>
      <c r="B12210" s="345" t="s">
        <v>310</v>
      </c>
      <c r="C12210" s="346" t="s">
        <v>163</v>
      </c>
      <c r="D12210" s="347">
        <v>5000</v>
      </c>
      <c r="E12210" s="503">
        <v>0</v>
      </c>
      <c r="F12210" s="499"/>
      <c r="G12210" s="347">
        <v>0</v>
      </c>
    </row>
    <row r="12211" spans="1:7" hidden="1" x14ac:dyDescent="0.25">
      <c r="A12211" s="336" t="s">
        <v>352</v>
      </c>
      <c r="B12211" s="336" t="s">
        <v>1288</v>
      </c>
      <c r="C12211" s="337" t="s">
        <v>1289</v>
      </c>
      <c r="D12211" s="338">
        <v>300000</v>
      </c>
      <c r="E12211" s="498">
        <v>130230.08</v>
      </c>
      <c r="F12211" s="499"/>
      <c r="G12211" s="338">
        <v>43.410026666666667</v>
      </c>
    </row>
    <row r="12212" spans="1:7" hidden="1" x14ac:dyDescent="0.25">
      <c r="A12212" s="339" t="s">
        <v>324</v>
      </c>
      <c r="B12212" s="339" t="s">
        <v>354</v>
      </c>
      <c r="C12212" s="340" t="s">
        <v>24</v>
      </c>
      <c r="D12212" s="341">
        <v>300000</v>
      </c>
      <c r="E12212" s="506">
        <v>130230.08</v>
      </c>
      <c r="F12212" s="499"/>
      <c r="G12212" s="341">
        <v>43.410026666666667</v>
      </c>
    </row>
    <row r="12213" spans="1:7" hidden="1" x14ac:dyDescent="0.25">
      <c r="A12213" s="342" t="s">
        <v>324</v>
      </c>
      <c r="B12213" s="342" t="s">
        <v>366</v>
      </c>
      <c r="C12213" s="343" t="s">
        <v>38</v>
      </c>
      <c r="D12213" s="344">
        <v>300000</v>
      </c>
      <c r="E12213" s="502">
        <v>130230.08</v>
      </c>
      <c r="F12213" s="499"/>
      <c r="G12213" s="344">
        <v>43.410026666666667</v>
      </c>
    </row>
    <row r="12214" spans="1:7" hidden="1" x14ac:dyDescent="0.25">
      <c r="A12214" s="342" t="s">
        <v>324</v>
      </c>
      <c r="B12214" s="342" t="s">
        <v>401</v>
      </c>
      <c r="C12214" s="343" t="s">
        <v>104</v>
      </c>
      <c r="D12214" s="344">
        <v>300000</v>
      </c>
      <c r="E12214" s="502">
        <v>130230.08</v>
      </c>
      <c r="F12214" s="499"/>
      <c r="G12214" s="344">
        <v>43.410026666666667</v>
      </c>
    </row>
    <row r="12215" spans="1:7" hidden="1" x14ac:dyDescent="0.25">
      <c r="A12215" s="345" t="s">
        <v>5514</v>
      </c>
      <c r="B12215" s="345" t="s">
        <v>296</v>
      </c>
      <c r="C12215" s="346" t="s">
        <v>104</v>
      </c>
      <c r="D12215" s="347">
        <v>300000</v>
      </c>
      <c r="E12215" s="503">
        <v>130230.08</v>
      </c>
      <c r="F12215" s="499"/>
      <c r="G12215" s="347">
        <v>43.410026666666667</v>
      </c>
    </row>
    <row r="12216" spans="1:7" hidden="1" x14ac:dyDescent="0.25">
      <c r="A12216" s="336" t="s">
        <v>352</v>
      </c>
      <c r="B12216" s="336" t="s">
        <v>1446</v>
      </c>
      <c r="C12216" s="337" t="s">
        <v>1447</v>
      </c>
      <c r="D12216" s="338">
        <v>150000</v>
      </c>
      <c r="E12216" s="498">
        <v>0</v>
      </c>
      <c r="F12216" s="499"/>
      <c r="G12216" s="338">
        <v>0</v>
      </c>
    </row>
    <row r="12217" spans="1:7" hidden="1" x14ac:dyDescent="0.25">
      <c r="A12217" s="339" t="s">
        <v>324</v>
      </c>
      <c r="B12217" s="339" t="s">
        <v>354</v>
      </c>
      <c r="C12217" s="340" t="s">
        <v>24</v>
      </c>
      <c r="D12217" s="341">
        <v>150000</v>
      </c>
      <c r="E12217" s="506">
        <v>0</v>
      </c>
      <c r="F12217" s="499"/>
      <c r="G12217" s="341">
        <v>0</v>
      </c>
    </row>
    <row r="12218" spans="1:7" hidden="1" x14ac:dyDescent="0.25">
      <c r="A12218" s="342" t="s">
        <v>324</v>
      </c>
      <c r="B12218" s="342" t="s">
        <v>366</v>
      </c>
      <c r="C12218" s="343" t="s">
        <v>38</v>
      </c>
      <c r="D12218" s="344">
        <v>150000</v>
      </c>
      <c r="E12218" s="502">
        <v>0</v>
      </c>
      <c r="F12218" s="499"/>
      <c r="G12218" s="344">
        <v>0</v>
      </c>
    </row>
    <row r="12219" spans="1:7" hidden="1" x14ac:dyDescent="0.25">
      <c r="A12219" s="342" t="s">
        <v>324</v>
      </c>
      <c r="B12219" s="342" t="s">
        <v>367</v>
      </c>
      <c r="C12219" s="343" t="s">
        <v>138</v>
      </c>
      <c r="D12219" s="344">
        <v>150000</v>
      </c>
      <c r="E12219" s="502">
        <v>0</v>
      </c>
      <c r="F12219" s="499"/>
      <c r="G12219" s="344">
        <v>0</v>
      </c>
    </row>
    <row r="12220" spans="1:7" hidden="1" x14ac:dyDescent="0.25">
      <c r="A12220" s="345" t="s">
        <v>5515</v>
      </c>
      <c r="B12220" s="345" t="s">
        <v>415</v>
      </c>
      <c r="C12220" s="346" t="s">
        <v>88</v>
      </c>
      <c r="D12220" s="347">
        <v>100000</v>
      </c>
      <c r="E12220" s="503">
        <v>0</v>
      </c>
      <c r="F12220" s="499"/>
      <c r="G12220" s="347">
        <v>0</v>
      </c>
    </row>
    <row r="12221" spans="1:7" hidden="1" x14ac:dyDescent="0.25">
      <c r="A12221" s="345" t="s">
        <v>5516</v>
      </c>
      <c r="B12221" s="345" t="s">
        <v>415</v>
      </c>
      <c r="C12221" s="346" t="s">
        <v>88</v>
      </c>
      <c r="D12221" s="347">
        <v>50000</v>
      </c>
      <c r="E12221" s="503">
        <v>0</v>
      </c>
      <c r="F12221" s="499"/>
      <c r="G12221" s="347">
        <v>0</v>
      </c>
    </row>
    <row r="12222" spans="1:7" hidden="1" x14ac:dyDescent="0.25">
      <c r="A12222" s="336" t="s">
        <v>352</v>
      </c>
      <c r="B12222" s="336" t="s">
        <v>1466</v>
      </c>
      <c r="C12222" s="337" t="s">
        <v>1467</v>
      </c>
      <c r="D12222" s="338">
        <v>20000</v>
      </c>
      <c r="E12222" s="498">
        <v>228</v>
      </c>
      <c r="F12222" s="499"/>
      <c r="G12222" s="338">
        <v>1.1399999999999999</v>
      </c>
    </row>
    <row r="12223" spans="1:7" hidden="1" x14ac:dyDescent="0.25">
      <c r="A12223" s="339" t="s">
        <v>324</v>
      </c>
      <c r="B12223" s="339" t="s">
        <v>354</v>
      </c>
      <c r="C12223" s="340" t="s">
        <v>24</v>
      </c>
      <c r="D12223" s="341">
        <v>20000</v>
      </c>
      <c r="E12223" s="506">
        <v>228</v>
      </c>
      <c r="F12223" s="499"/>
      <c r="G12223" s="341">
        <v>1.1399999999999999</v>
      </c>
    </row>
    <row r="12224" spans="1:7" hidden="1" x14ac:dyDescent="0.25">
      <c r="A12224" s="342" t="s">
        <v>324</v>
      </c>
      <c r="B12224" s="342" t="s">
        <v>366</v>
      </c>
      <c r="C12224" s="343" t="s">
        <v>38</v>
      </c>
      <c r="D12224" s="344">
        <v>20000</v>
      </c>
      <c r="E12224" s="502">
        <v>228</v>
      </c>
      <c r="F12224" s="499"/>
      <c r="G12224" s="344">
        <v>1.1399999999999999</v>
      </c>
    </row>
    <row r="12225" spans="1:7" hidden="1" x14ac:dyDescent="0.25">
      <c r="A12225" s="342" t="s">
        <v>324</v>
      </c>
      <c r="B12225" s="342" t="s">
        <v>367</v>
      </c>
      <c r="C12225" s="343" t="s">
        <v>138</v>
      </c>
      <c r="D12225" s="344">
        <v>20000</v>
      </c>
      <c r="E12225" s="502">
        <v>228</v>
      </c>
      <c r="F12225" s="499"/>
      <c r="G12225" s="344">
        <v>1.1399999999999999</v>
      </c>
    </row>
    <row r="12226" spans="1:7" hidden="1" x14ac:dyDescent="0.25">
      <c r="A12226" s="345" t="s">
        <v>5517</v>
      </c>
      <c r="B12226" s="345" t="s">
        <v>415</v>
      </c>
      <c r="C12226" s="346" t="s">
        <v>88</v>
      </c>
      <c r="D12226" s="347">
        <v>0</v>
      </c>
      <c r="E12226" s="503">
        <v>0</v>
      </c>
      <c r="F12226" s="499"/>
      <c r="G12226" s="347">
        <v>0</v>
      </c>
    </row>
    <row r="12227" spans="1:7" hidden="1" x14ac:dyDescent="0.25">
      <c r="A12227" s="345" t="s">
        <v>5518</v>
      </c>
      <c r="B12227" s="345" t="s">
        <v>415</v>
      </c>
      <c r="C12227" s="346" t="s">
        <v>88</v>
      </c>
      <c r="D12227" s="347">
        <v>20000</v>
      </c>
      <c r="E12227" s="503">
        <v>228</v>
      </c>
      <c r="F12227" s="499"/>
      <c r="G12227" s="347">
        <v>1.1399999999999999</v>
      </c>
    </row>
    <row r="12228" spans="1:7" hidden="1" x14ac:dyDescent="0.25">
      <c r="A12228" s="333" t="s">
        <v>349</v>
      </c>
      <c r="B12228" s="333" t="s">
        <v>5486</v>
      </c>
      <c r="C12228" s="334" t="s">
        <v>5487</v>
      </c>
      <c r="D12228" s="335">
        <v>300000</v>
      </c>
      <c r="E12228" s="505">
        <v>1879229.11</v>
      </c>
      <c r="F12228" s="499"/>
      <c r="G12228" s="335">
        <v>626.40970333333337</v>
      </c>
    </row>
    <row r="12229" spans="1:7" hidden="1" x14ac:dyDescent="0.25">
      <c r="A12229" s="336" t="s">
        <v>352</v>
      </c>
      <c r="B12229" s="336" t="s">
        <v>1487</v>
      </c>
      <c r="C12229" s="337" t="s">
        <v>1488</v>
      </c>
      <c r="D12229" s="338">
        <v>300000</v>
      </c>
      <c r="E12229" s="498">
        <v>1879229.11</v>
      </c>
      <c r="F12229" s="499"/>
      <c r="G12229" s="338">
        <v>626.40970333333337</v>
      </c>
    </row>
    <row r="12230" spans="1:7" hidden="1" x14ac:dyDescent="0.25">
      <c r="A12230" s="339" t="s">
        <v>324</v>
      </c>
      <c r="B12230" s="339" t="s">
        <v>354</v>
      </c>
      <c r="C12230" s="340" t="s">
        <v>24</v>
      </c>
      <c r="D12230" s="341">
        <v>300000</v>
      </c>
      <c r="E12230" s="506">
        <v>1879229.11</v>
      </c>
      <c r="F12230" s="499"/>
      <c r="G12230" s="341">
        <v>626.40970333333337</v>
      </c>
    </row>
    <row r="12231" spans="1:7" hidden="1" x14ac:dyDescent="0.25">
      <c r="A12231" s="342" t="s">
        <v>324</v>
      </c>
      <c r="B12231" s="342" t="s">
        <v>1191</v>
      </c>
      <c r="C12231" s="343" t="s">
        <v>1192</v>
      </c>
      <c r="D12231" s="344">
        <v>300000</v>
      </c>
      <c r="E12231" s="502">
        <v>1879229.11</v>
      </c>
      <c r="F12231" s="499"/>
      <c r="G12231" s="344">
        <v>626.40970333333337</v>
      </c>
    </row>
    <row r="12232" spans="1:7" hidden="1" x14ac:dyDescent="0.25">
      <c r="A12232" s="342" t="s">
        <v>324</v>
      </c>
      <c r="B12232" s="342" t="s">
        <v>4278</v>
      </c>
      <c r="C12232" s="343" t="s">
        <v>4279</v>
      </c>
      <c r="D12232" s="344">
        <v>300000</v>
      </c>
      <c r="E12232" s="502">
        <v>1879229.11</v>
      </c>
      <c r="F12232" s="499"/>
      <c r="G12232" s="344">
        <v>626.40970333333337</v>
      </c>
    </row>
    <row r="12233" spans="1:7" hidden="1" x14ac:dyDescent="0.25">
      <c r="A12233" s="345" t="s">
        <v>5519</v>
      </c>
      <c r="B12233" s="345" t="s">
        <v>4281</v>
      </c>
      <c r="C12233" s="346" t="s">
        <v>4282</v>
      </c>
      <c r="D12233" s="347">
        <v>300000</v>
      </c>
      <c r="E12233" s="503">
        <v>1879229.11</v>
      </c>
      <c r="F12233" s="499"/>
      <c r="G12233" s="347">
        <v>626.40970333333337</v>
      </c>
    </row>
    <row r="12234" spans="1:7" hidden="1" x14ac:dyDescent="0.25">
      <c r="A12234" s="327" t="s">
        <v>1254</v>
      </c>
      <c r="B12234" s="327" t="s">
        <v>4622</v>
      </c>
      <c r="C12234" s="328" t="s">
        <v>207</v>
      </c>
      <c r="D12234" s="329">
        <v>172750</v>
      </c>
      <c r="E12234" s="507">
        <v>159885.44</v>
      </c>
      <c r="F12234" s="499"/>
      <c r="G12234" s="329">
        <v>92.553076700434147</v>
      </c>
    </row>
    <row r="12235" spans="1:7" hidden="1" x14ac:dyDescent="0.25">
      <c r="A12235" s="330" t="s">
        <v>349</v>
      </c>
      <c r="B12235" s="330" t="s">
        <v>385</v>
      </c>
      <c r="C12235" s="331" t="s">
        <v>386</v>
      </c>
      <c r="D12235" s="332">
        <v>172750</v>
      </c>
      <c r="E12235" s="504">
        <v>159885.44</v>
      </c>
      <c r="F12235" s="499"/>
      <c r="G12235" s="332">
        <v>92.553076700434147</v>
      </c>
    </row>
    <row r="12236" spans="1:7" hidden="1" x14ac:dyDescent="0.25">
      <c r="A12236" s="333" t="s">
        <v>349</v>
      </c>
      <c r="B12236" s="333" t="s">
        <v>5056</v>
      </c>
      <c r="C12236" s="334" t="s">
        <v>5057</v>
      </c>
      <c r="D12236" s="335">
        <v>172750</v>
      </c>
      <c r="E12236" s="505">
        <v>159885.44</v>
      </c>
      <c r="F12236" s="499"/>
      <c r="G12236" s="335">
        <v>92.553076700434147</v>
      </c>
    </row>
    <row r="12237" spans="1:7" hidden="1" x14ac:dyDescent="0.25">
      <c r="A12237" s="336" t="s">
        <v>352</v>
      </c>
      <c r="B12237" s="336" t="s">
        <v>1526</v>
      </c>
      <c r="C12237" s="337" t="s">
        <v>1527</v>
      </c>
      <c r="D12237" s="338">
        <v>10000</v>
      </c>
      <c r="E12237" s="498">
        <v>13871.99</v>
      </c>
      <c r="F12237" s="499"/>
      <c r="G12237" s="338">
        <v>138.7199</v>
      </c>
    </row>
    <row r="12238" spans="1:7" hidden="1" x14ac:dyDescent="0.25">
      <c r="A12238" s="339" t="s">
        <v>324</v>
      </c>
      <c r="B12238" s="339" t="s">
        <v>354</v>
      </c>
      <c r="C12238" s="340" t="s">
        <v>24</v>
      </c>
      <c r="D12238" s="341">
        <v>10000</v>
      </c>
      <c r="E12238" s="506">
        <v>13871.99</v>
      </c>
      <c r="F12238" s="499"/>
      <c r="G12238" s="341">
        <v>138.7199</v>
      </c>
    </row>
    <row r="12239" spans="1:7" hidden="1" x14ac:dyDescent="0.25">
      <c r="A12239" s="342" t="s">
        <v>324</v>
      </c>
      <c r="B12239" s="342" t="s">
        <v>562</v>
      </c>
      <c r="C12239" s="343" t="s">
        <v>563</v>
      </c>
      <c r="D12239" s="344">
        <v>10000</v>
      </c>
      <c r="E12239" s="502">
        <v>13871.99</v>
      </c>
      <c r="F12239" s="499"/>
      <c r="G12239" s="344">
        <v>138.7199</v>
      </c>
    </row>
    <row r="12240" spans="1:7" hidden="1" x14ac:dyDescent="0.25">
      <c r="A12240" s="342" t="s">
        <v>324</v>
      </c>
      <c r="B12240" s="342" t="s">
        <v>564</v>
      </c>
      <c r="C12240" s="343" t="s">
        <v>565</v>
      </c>
      <c r="D12240" s="344">
        <v>10000</v>
      </c>
      <c r="E12240" s="502">
        <v>13871.99</v>
      </c>
      <c r="F12240" s="499"/>
      <c r="G12240" s="344">
        <v>138.7199</v>
      </c>
    </row>
    <row r="12241" spans="1:7" hidden="1" x14ac:dyDescent="0.25">
      <c r="A12241" s="345" t="s">
        <v>5520</v>
      </c>
      <c r="B12241" s="345" t="s">
        <v>567</v>
      </c>
      <c r="C12241" s="346" t="s">
        <v>246</v>
      </c>
      <c r="D12241" s="347">
        <v>10000</v>
      </c>
      <c r="E12241" s="503">
        <v>13871.99</v>
      </c>
      <c r="F12241" s="499"/>
      <c r="G12241" s="347">
        <v>138.7199</v>
      </c>
    </row>
    <row r="12242" spans="1:7" hidden="1" x14ac:dyDescent="0.25">
      <c r="A12242" s="336" t="s">
        <v>352</v>
      </c>
      <c r="B12242" s="336" t="s">
        <v>1550</v>
      </c>
      <c r="C12242" s="337" t="s">
        <v>1551</v>
      </c>
      <c r="D12242" s="338">
        <v>162750</v>
      </c>
      <c r="E12242" s="498">
        <v>146013.45000000001</v>
      </c>
      <c r="F12242" s="499"/>
      <c r="G12242" s="338">
        <v>89.716405529953917</v>
      </c>
    </row>
    <row r="12243" spans="1:7" hidden="1" x14ac:dyDescent="0.25">
      <c r="A12243" s="339" t="s">
        <v>324</v>
      </c>
      <c r="B12243" s="339" t="s">
        <v>354</v>
      </c>
      <c r="C12243" s="340" t="s">
        <v>24</v>
      </c>
      <c r="D12243" s="341">
        <v>162750</v>
      </c>
      <c r="E12243" s="506">
        <v>146013.45000000001</v>
      </c>
      <c r="F12243" s="499"/>
      <c r="G12243" s="341">
        <v>89.716405529953917</v>
      </c>
    </row>
    <row r="12244" spans="1:7" hidden="1" x14ac:dyDescent="0.25">
      <c r="A12244" s="342" t="s">
        <v>324</v>
      </c>
      <c r="B12244" s="342" t="s">
        <v>562</v>
      </c>
      <c r="C12244" s="343" t="s">
        <v>563</v>
      </c>
      <c r="D12244" s="344">
        <v>162750</v>
      </c>
      <c r="E12244" s="502">
        <v>146013.45000000001</v>
      </c>
      <c r="F12244" s="499"/>
      <c r="G12244" s="344">
        <v>89.716405529953917</v>
      </c>
    </row>
    <row r="12245" spans="1:7" hidden="1" x14ac:dyDescent="0.25">
      <c r="A12245" s="342" t="s">
        <v>324</v>
      </c>
      <c r="B12245" s="342" t="s">
        <v>564</v>
      </c>
      <c r="C12245" s="343" t="s">
        <v>565</v>
      </c>
      <c r="D12245" s="344">
        <v>162750</v>
      </c>
      <c r="E12245" s="502">
        <v>146013.45000000001</v>
      </c>
      <c r="F12245" s="499"/>
      <c r="G12245" s="344">
        <v>89.716405529953917</v>
      </c>
    </row>
    <row r="12246" spans="1:7" hidden="1" x14ac:dyDescent="0.25">
      <c r="A12246" s="345" t="s">
        <v>5521</v>
      </c>
      <c r="B12246" s="345" t="s">
        <v>567</v>
      </c>
      <c r="C12246" s="346" t="s">
        <v>246</v>
      </c>
      <c r="D12246" s="347">
        <v>162750</v>
      </c>
      <c r="E12246" s="503">
        <v>146013.45000000001</v>
      </c>
      <c r="F12246" s="499"/>
      <c r="G12246" s="347">
        <v>89.716405529953917</v>
      </c>
    </row>
    <row r="12247" spans="1:7" hidden="1" x14ac:dyDescent="0.25">
      <c r="A12247" s="327" t="s">
        <v>1254</v>
      </c>
      <c r="B12247" s="327" t="s">
        <v>4639</v>
      </c>
      <c r="C12247" s="328" t="s">
        <v>130</v>
      </c>
      <c r="D12247" s="329">
        <v>417811.02</v>
      </c>
      <c r="E12247" s="507">
        <v>13763.77</v>
      </c>
      <c r="F12247" s="499"/>
      <c r="G12247" s="329">
        <v>3.2942572936443848</v>
      </c>
    </row>
    <row r="12248" spans="1:7" hidden="1" x14ac:dyDescent="0.25">
      <c r="A12248" s="330" t="s">
        <v>349</v>
      </c>
      <c r="B12248" s="330" t="s">
        <v>385</v>
      </c>
      <c r="C12248" s="331" t="s">
        <v>386</v>
      </c>
      <c r="D12248" s="332">
        <v>417811.02</v>
      </c>
      <c r="E12248" s="504">
        <v>13763.77</v>
      </c>
      <c r="F12248" s="499"/>
      <c r="G12248" s="332">
        <v>3.2942572936443848</v>
      </c>
    </row>
    <row r="12249" spans="1:7" hidden="1" x14ac:dyDescent="0.25">
      <c r="A12249" s="333" t="s">
        <v>349</v>
      </c>
      <c r="B12249" s="333" t="s">
        <v>5486</v>
      </c>
      <c r="C12249" s="334" t="s">
        <v>5487</v>
      </c>
      <c r="D12249" s="335">
        <v>417811.02</v>
      </c>
      <c r="E12249" s="505">
        <v>13763.77</v>
      </c>
      <c r="F12249" s="499"/>
      <c r="G12249" s="335">
        <v>3.2942572936443848</v>
      </c>
    </row>
    <row r="12250" spans="1:7" hidden="1" x14ac:dyDescent="0.25">
      <c r="A12250" s="336" t="s">
        <v>352</v>
      </c>
      <c r="B12250" s="336" t="s">
        <v>1329</v>
      </c>
      <c r="C12250" s="337" t="s">
        <v>1330</v>
      </c>
      <c r="D12250" s="338">
        <v>417811.02</v>
      </c>
      <c r="E12250" s="498">
        <v>13763.77</v>
      </c>
      <c r="F12250" s="499"/>
      <c r="G12250" s="338">
        <v>3.2942572936443848</v>
      </c>
    </row>
    <row r="12251" spans="1:7" hidden="1" x14ac:dyDescent="0.25">
      <c r="A12251" s="339" t="s">
        <v>324</v>
      </c>
      <c r="B12251" s="339" t="s">
        <v>354</v>
      </c>
      <c r="C12251" s="340" t="s">
        <v>24</v>
      </c>
      <c r="D12251" s="341">
        <v>417811.02</v>
      </c>
      <c r="E12251" s="506">
        <v>13763.77</v>
      </c>
      <c r="F12251" s="499"/>
      <c r="G12251" s="341">
        <v>3.2942572936443848</v>
      </c>
    </row>
    <row r="12252" spans="1:7" hidden="1" x14ac:dyDescent="0.25">
      <c r="A12252" s="342" t="s">
        <v>324</v>
      </c>
      <c r="B12252" s="342" t="s">
        <v>366</v>
      </c>
      <c r="C12252" s="343" t="s">
        <v>38</v>
      </c>
      <c r="D12252" s="344">
        <v>417811.02</v>
      </c>
      <c r="E12252" s="502">
        <v>13763.77</v>
      </c>
      <c r="F12252" s="499"/>
      <c r="G12252" s="344">
        <v>3.2942572936443848</v>
      </c>
    </row>
    <row r="12253" spans="1:7" hidden="1" x14ac:dyDescent="0.25">
      <c r="A12253" s="342" t="s">
        <v>324</v>
      </c>
      <c r="B12253" s="342" t="s">
        <v>367</v>
      </c>
      <c r="C12253" s="343" t="s">
        <v>138</v>
      </c>
      <c r="D12253" s="344">
        <v>5000</v>
      </c>
      <c r="E12253" s="502">
        <v>4683.4799999999996</v>
      </c>
      <c r="F12253" s="499"/>
      <c r="G12253" s="344">
        <v>93.669600000000003</v>
      </c>
    </row>
    <row r="12254" spans="1:7" hidden="1" x14ac:dyDescent="0.25">
      <c r="A12254" s="345" t="s">
        <v>5522</v>
      </c>
      <c r="B12254" s="345" t="s">
        <v>300</v>
      </c>
      <c r="C12254" s="346" t="s">
        <v>87</v>
      </c>
      <c r="D12254" s="347">
        <v>5000</v>
      </c>
      <c r="E12254" s="503">
        <v>4683.4799999999996</v>
      </c>
      <c r="F12254" s="499"/>
      <c r="G12254" s="347">
        <v>93.669600000000003</v>
      </c>
    </row>
    <row r="12255" spans="1:7" hidden="1" x14ac:dyDescent="0.25">
      <c r="A12255" s="342" t="s">
        <v>324</v>
      </c>
      <c r="B12255" s="342" t="s">
        <v>401</v>
      </c>
      <c r="C12255" s="343" t="s">
        <v>104</v>
      </c>
      <c r="D12255" s="344">
        <v>412811.02</v>
      </c>
      <c r="E12255" s="502">
        <v>9080.2900000000009</v>
      </c>
      <c r="F12255" s="499"/>
      <c r="G12255" s="344">
        <v>2.1996239344579513</v>
      </c>
    </row>
    <row r="12256" spans="1:7" hidden="1" x14ac:dyDescent="0.25">
      <c r="A12256" s="345" t="s">
        <v>5523</v>
      </c>
      <c r="B12256" s="345" t="s">
        <v>296</v>
      </c>
      <c r="C12256" s="346" t="s">
        <v>104</v>
      </c>
      <c r="D12256" s="347">
        <v>412811.02</v>
      </c>
      <c r="E12256" s="503">
        <v>9080.2900000000009</v>
      </c>
      <c r="F12256" s="499"/>
      <c r="G12256" s="347">
        <v>2.1996239344579513</v>
      </c>
    </row>
    <row r="12257" spans="1:7" ht="24" hidden="1" x14ac:dyDescent="0.25">
      <c r="A12257" s="327" t="s">
        <v>1254</v>
      </c>
      <c r="B12257" s="327" t="s">
        <v>5524</v>
      </c>
      <c r="C12257" s="328" t="s">
        <v>5525</v>
      </c>
      <c r="D12257" s="329">
        <v>151500</v>
      </c>
      <c r="E12257" s="507">
        <v>157446.49</v>
      </c>
      <c r="F12257" s="499"/>
      <c r="G12257" s="329">
        <v>103.92507590759075</v>
      </c>
    </row>
    <row r="12258" spans="1:7" hidden="1" x14ac:dyDescent="0.25">
      <c r="A12258" s="330" t="s">
        <v>349</v>
      </c>
      <c r="B12258" s="330" t="s">
        <v>385</v>
      </c>
      <c r="C12258" s="331" t="s">
        <v>386</v>
      </c>
      <c r="D12258" s="332">
        <v>151500</v>
      </c>
      <c r="E12258" s="504">
        <v>157446.49</v>
      </c>
      <c r="F12258" s="499"/>
      <c r="G12258" s="332">
        <v>103.92507590759075</v>
      </c>
    </row>
    <row r="12259" spans="1:7" hidden="1" x14ac:dyDescent="0.25">
      <c r="A12259" s="333" t="s">
        <v>349</v>
      </c>
      <c r="B12259" s="333" t="s">
        <v>5486</v>
      </c>
      <c r="C12259" s="334" t="s">
        <v>5487</v>
      </c>
      <c r="D12259" s="335">
        <v>151500</v>
      </c>
      <c r="E12259" s="505">
        <v>157446.49</v>
      </c>
      <c r="F12259" s="499"/>
      <c r="G12259" s="335">
        <v>103.92507590759075</v>
      </c>
    </row>
    <row r="12260" spans="1:7" hidden="1" x14ac:dyDescent="0.25">
      <c r="A12260" s="336" t="s">
        <v>352</v>
      </c>
      <c r="B12260" s="336" t="s">
        <v>1288</v>
      </c>
      <c r="C12260" s="337" t="s">
        <v>1289</v>
      </c>
      <c r="D12260" s="338">
        <v>151500</v>
      </c>
      <c r="E12260" s="498">
        <v>157446.49</v>
      </c>
      <c r="F12260" s="499"/>
      <c r="G12260" s="338">
        <v>103.92507590759075</v>
      </c>
    </row>
    <row r="12261" spans="1:7" hidden="1" x14ac:dyDescent="0.25">
      <c r="A12261" s="339" t="s">
        <v>324</v>
      </c>
      <c r="B12261" s="339" t="s">
        <v>354</v>
      </c>
      <c r="C12261" s="340" t="s">
        <v>24</v>
      </c>
      <c r="D12261" s="341">
        <v>151500</v>
      </c>
      <c r="E12261" s="506">
        <v>157446.49</v>
      </c>
      <c r="F12261" s="499"/>
      <c r="G12261" s="341">
        <v>103.92507590759075</v>
      </c>
    </row>
    <row r="12262" spans="1:7" hidden="1" x14ac:dyDescent="0.25">
      <c r="A12262" s="342" t="s">
        <v>324</v>
      </c>
      <c r="B12262" s="342" t="s">
        <v>355</v>
      </c>
      <c r="C12262" s="343" t="s">
        <v>25</v>
      </c>
      <c r="D12262" s="344">
        <v>144500</v>
      </c>
      <c r="E12262" s="502">
        <v>153214.07999999999</v>
      </c>
      <c r="F12262" s="499"/>
      <c r="G12262" s="344">
        <v>106.03050519031142</v>
      </c>
    </row>
    <row r="12263" spans="1:7" hidden="1" x14ac:dyDescent="0.25">
      <c r="A12263" s="342" t="s">
        <v>324</v>
      </c>
      <c r="B12263" s="342" t="s">
        <v>356</v>
      </c>
      <c r="C12263" s="343" t="s">
        <v>133</v>
      </c>
      <c r="D12263" s="344">
        <v>121500</v>
      </c>
      <c r="E12263" s="502">
        <v>123788.9</v>
      </c>
      <c r="F12263" s="499"/>
      <c r="G12263" s="344">
        <v>101.8838683127572</v>
      </c>
    </row>
    <row r="12264" spans="1:7" hidden="1" x14ac:dyDescent="0.25">
      <c r="A12264" s="345" t="s">
        <v>5526</v>
      </c>
      <c r="B12264" s="345" t="s">
        <v>297</v>
      </c>
      <c r="C12264" s="346" t="s">
        <v>134</v>
      </c>
      <c r="D12264" s="347">
        <v>121500</v>
      </c>
      <c r="E12264" s="503">
        <v>123788.9</v>
      </c>
      <c r="F12264" s="499"/>
      <c r="G12264" s="347">
        <v>101.8838683127572</v>
      </c>
    </row>
    <row r="12265" spans="1:7" hidden="1" x14ac:dyDescent="0.25">
      <c r="A12265" s="342" t="s">
        <v>324</v>
      </c>
      <c r="B12265" s="342" t="s">
        <v>361</v>
      </c>
      <c r="C12265" s="343" t="s">
        <v>135</v>
      </c>
      <c r="D12265" s="344">
        <v>3000</v>
      </c>
      <c r="E12265" s="502">
        <v>9000</v>
      </c>
      <c r="F12265" s="499"/>
      <c r="G12265" s="344">
        <v>300</v>
      </c>
    </row>
    <row r="12266" spans="1:7" hidden="1" x14ac:dyDescent="0.25">
      <c r="A12266" s="345" t="s">
        <v>5527</v>
      </c>
      <c r="B12266" s="345" t="s">
        <v>298</v>
      </c>
      <c r="C12266" s="346" t="s">
        <v>4752</v>
      </c>
      <c r="D12266" s="347">
        <v>3000</v>
      </c>
      <c r="E12266" s="503">
        <v>9000</v>
      </c>
      <c r="F12266" s="499"/>
      <c r="G12266" s="347">
        <v>300</v>
      </c>
    </row>
    <row r="12267" spans="1:7" hidden="1" x14ac:dyDescent="0.25">
      <c r="A12267" s="342" t="s">
        <v>324</v>
      </c>
      <c r="B12267" s="342" t="s">
        <v>363</v>
      </c>
      <c r="C12267" s="343" t="s">
        <v>136</v>
      </c>
      <c r="D12267" s="344">
        <v>20000</v>
      </c>
      <c r="E12267" s="502">
        <v>20425.18</v>
      </c>
      <c r="F12267" s="499"/>
      <c r="G12267" s="344">
        <v>102.1259</v>
      </c>
    </row>
    <row r="12268" spans="1:7" hidden="1" x14ac:dyDescent="0.25">
      <c r="A12268" s="345" t="s">
        <v>5528</v>
      </c>
      <c r="B12268" s="345" t="s">
        <v>299</v>
      </c>
      <c r="C12268" s="346" t="s">
        <v>3589</v>
      </c>
      <c r="D12268" s="347">
        <v>20000</v>
      </c>
      <c r="E12268" s="503">
        <v>20425.18</v>
      </c>
      <c r="F12268" s="499"/>
      <c r="G12268" s="347">
        <v>102.1259</v>
      </c>
    </row>
    <row r="12269" spans="1:7" hidden="1" x14ac:dyDescent="0.25">
      <c r="A12269" s="342" t="s">
        <v>324</v>
      </c>
      <c r="B12269" s="342" t="s">
        <v>366</v>
      </c>
      <c r="C12269" s="343" t="s">
        <v>38</v>
      </c>
      <c r="D12269" s="344">
        <v>7000</v>
      </c>
      <c r="E12269" s="502">
        <v>4232.41</v>
      </c>
      <c r="F12269" s="499"/>
      <c r="G12269" s="344">
        <v>60.463000000000001</v>
      </c>
    </row>
    <row r="12270" spans="1:7" hidden="1" x14ac:dyDescent="0.25">
      <c r="A12270" s="342" t="s">
        <v>324</v>
      </c>
      <c r="B12270" s="342" t="s">
        <v>367</v>
      </c>
      <c r="C12270" s="343" t="s">
        <v>138</v>
      </c>
      <c r="D12270" s="344">
        <v>5000</v>
      </c>
      <c r="E12270" s="502">
        <v>4014</v>
      </c>
      <c r="F12270" s="499"/>
      <c r="G12270" s="344">
        <v>80.28</v>
      </c>
    </row>
    <row r="12271" spans="1:7" hidden="1" x14ac:dyDescent="0.25">
      <c r="A12271" s="345" t="s">
        <v>5529</v>
      </c>
      <c r="B12271" s="345" t="s">
        <v>300</v>
      </c>
      <c r="C12271" s="346" t="s">
        <v>87</v>
      </c>
      <c r="D12271" s="347">
        <v>5000</v>
      </c>
      <c r="E12271" s="503">
        <v>4014</v>
      </c>
      <c r="F12271" s="499"/>
      <c r="G12271" s="347">
        <v>80.28</v>
      </c>
    </row>
    <row r="12272" spans="1:7" hidden="1" x14ac:dyDescent="0.25">
      <c r="A12272" s="342" t="s">
        <v>324</v>
      </c>
      <c r="B12272" s="342" t="s">
        <v>419</v>
      </c>
      <c r="C12272" s="343" t="s">
        <v>108</v>
      </c>
      <c r="D12272" s="344">
        <v>2000</v>
      </c>
      <c r="E12272" s="502">
        <v>218.41</v>
      </c>
      <c r="F12272" s="499"/>
      <c r="G12272" s="344">
        <v>10.920500000000001</v>
      </c>
    </row>
    <row r="12273" spans="1:7" hidden="1" x14ac:dyDescent="0.25">
      <c r="A12273" s="345" t="s">
        <v>5530</v>
      </c>
      <c r="B12273" s="345" t="s">
        <v>316</v>
      </c>
      <c r="C12273" s="346" t="s">
        <v>421</v>
      </c>
      <c r="D12273" s="347">
        <v>2000</v>
      </c>
      <c r="E12273" s="503">
        <v>218.41</v>
      </c>
      <c r="F12273" s="499"/>
      <c r="G12273" s="347">
        <v>10.920500000000001</v>
      </c>
    </row>
    <row r="12274" spans="1:7" hidden="1" x14ac:dyDescent="0.25">
      <c r="A12274" s="342" t="s">
        <v>324</v>
      </c>
      <c r="B12274" s="342" t="s">
        <v>401</v>
      </c>
      <c r="C12274" s="343" t="s">
        <v>104</v>
      </c>
      <c r="D12274" s="344">
        <v>0</v>
      </c>
      <c r="E12274" s="502">
        <v>0</v>
      </c>
      <c r="F12274" s="499"/>
      <c r="G12274" s="344">
        <v>0</v>
      </c>
    </row>
    <row r="12275" spans="1:7" hidden="1" x14ac:dyDescent="0.25">
      <c r="A12275" s="345" t="s">
        <v>5531</v>
      </c>
      <c r="B12275" s="345" t="s">
        <v>296</v>
      </c>
      <c r="C12275" s="346" t="s">
        <v>104</v>
      </c>
      <c r="D12275" s="347">
        <v>0</v>
      </c>
      <c r="E12275" s="503">
        <v>0</v>
      </c>
      <c r="F12275" s="499"/>
      <c r="G12275" s="347">
        <v>0</v>
      </c>
    </row>
    <row r="12276" spans="1:7" ht="0" hidden="1" customHeight="1" x14ac:dyDescent="0.25"/>
    <row r="12277" spans="1:7" hidden="1" x14ac:dyDescent="0.25"/>
    <row r="12278" spans="1:7" hidden="1" x14ac:dyDescent="0.25"/>
    <row r="12279" spans="1:7" hidden="1" x14ac:dyDescent="0.25"/>
    <row r="12280" spans="1:7" hidden="1" x14ac:dyDescent="0.25"/>
    <row r="12281" spans="1:7" hidden="1" x14ac:dyDescent="0.25"/>
    <row r="12282" spans="1:7" hidden="1" x14ac:dyDescent="0.25"/>
    <row r="12283" spans="1:7" hidden="1" x14ac:dyDescent="0.25"/>
    <row r="12284" spans="1:7" hidden="1" x14ac:dyDescent="0.25"/>
    <row r="12285" spans="1:7" hidden="1" x14ac:dyDescent="0.25"/>
    <row r="12286" spans="1:7" hidden="1" x14ac:dyDescent="0.25"/>
    <row r="12287" spans="1:7" hidden="1" x14ac:dyDescent="0.25"/>
    <row r="12288" spans="1:7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</sheetData>
  <mergeCells count="12372">
    <mergeCell ref="E27:F27"/>
    <mergeCell ref="E28:F28"/>
    <mergeCell ref="E29:F29"/>
    <mergeCell ref="E90:F90"/>
    <mergeCell ref="E91:F91"/>
    <mergeCell ref="E92:F92"/>
    <mergeCell ref="E93:F93"/>
    <mergeCell ref="E94:F94"/>
    <mergeCell ref="E60:F60"/>
    <mergeCell ref="E61:F61"/>
    <mergeCell ref="E62:F62"/>
    <mergeCell ref="E63:F63"/>
    <mergeCell ref="E64:F64"/>
    <mergeCell ref="E65:F65"/>
    <mergeCell ref="E126:F126"/>
    <mergeCell ref="E127:F127"/>
    <mergeCell ref="E18:F18"/>
    <mergeCell ref="E19:F19"/>
    <mergeCell ref="E20:F20"/>
    <mergeCell ref="E21:F21"/>
    <mergeCell ref="E22:F22"/>
    <mergeCell ref="E23:F23"/>
    <mergeCell ref="A9:I9"/>
    <mergeCell ref="A11:I11"/>
    <mergeCell ref="A13:I13"/>
    <mergeCell ref="E15:F15"/>
    <mergeCell ref="E16:F16"/>
    <mergeCell ref="E17:F17"/>
    <mergeCell ref="A1:E1"/>
    <mergeCell ref="F1:I1"/>
    <mergeCell ref="A3:E3"/>
    <mergeCell ref="F3:I3"/>
    <mergeCell ref="A5:I5"/>
    <mergeCell ref="A7:I7"/>
    <mergeCell ref="E24:F24"/>
    <mergeCell ref="E25:F25"/>
    <mergeCell ref="E26:F26"/>
    <mergeCell ref="E76:F76"/>
    <mergeCell ref="E77:F77"/>
    <mergeCell ref="E66:F66"/>
    <mergeCell ref="E67:F67"/>
    <mergeCell ref="E68:F68"/>
    <mergeCell ref="E69:F69"/>
    <mergeCell ref="E70:F70"/>
    <mergeCell ref="E71:F71"/>
    <mergeCell ref="L4883:M4883"/>
    <mergeCell ref="L5092:M5092"/>
    <mergeCell ref="L5284:M5284"/>
    <mergeCell ref="L5533:M5533"/>
    <mergeCell ref="L6017:M6017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210:F210"/>
    <mergeCell ref="E211:F211"/>
    <mergeCell ref="E212:F212"/>
    <mergeCell ref="E213:F213"/>
    <mergeCell ref="E214:F214"/>
    <mergeCell ref="E215:F215"/>
    <mergeCell ref="E204:F204"/>
    <mergeCell ref="E205:F205"/>
    <mergeCell ref="E206:F206"/>
    <mergeCell ref="E207:F207"/>
    <mergeCell ref="E208:F208"/>
    <mergeCell ref="E209:F209"/>
    <mergeCell ref="E198:F198"/>
    <mergeCell ref="E199:F199"/>
    <mergeCell ref="E200:F200"/>
    <mergeCell ref="E201:F201"/>
    <mergeCell ref="E202:F202"/>
    <mergeCell ref="E203:F203"/>
    <mergeCell ref="E192:F192"/>
    <mergeCell ref="E193:F193"/>
    <mergeCell ref="E194:F194"/>
    <mergeCell ref="E195:F195"/>
    <mergeCell ref="E196:F196"/>
    <mergeCell ref="E197:F197"/>
    <mergeCell ref="E186:F186"/>
    <mergeCell ref="E187:F187"/>
    <mergeCell ref="E188:F188"/>
    <mergeCell ref="E189:F189"/>
    <mergeCell ref="E190:F190"/>
    <mergeCell ref="E191:F191"/>
    <mergeCell ref="E180:F180"/>
    <mergeCell ref="E181:F181"/>
    <mergeCell ref="E182:F182"/>
    <mergeCell ref="E183:F183"/>
    <mergeCell ref="E184:F184"/>
    <mergeCell ref="E185:F185"/>
    <mergeCell ref="E246:F246"/>
    <mergeCell ref="E247:F247"/>
    <mergeCell ref="E248:F248"/>
    <mergeCell ref="E249:F249"/>
    <mergeCell ref="E250:F250"/>
    <mergeCell ref="E251:F251"/>
    <mergeCell ref="E240:F240"/>
    <mergeCell ref="E241:F241"/>
    <mergeCell ref="E242:F242"/>
    <mergeCell ref="E243:F243"/>
    <mergeCell ref="E244:F244"/>
    <mergeCell ref="E245:F245"/>
    <mergeCell ref="E234:F234"/>
    <mergeCell ref="E235:F235"/>
    <mergeCell ref="E236:F236"/>
    <mergeCell ref="E237:F237"/>
    <mergeCell ref="E238:F238"/>
    <mergeCell ref="E239:F239"/>
    <mergeCell ref="E228:F228"/>
    <mergeCell ref="E229:F229"/>
    <mergeCell ref="E230:F230"/>
    <mergeCell ref="E231:F231"/>
    <mergeCell ref="E232:F232"/>
    <mergeCell ref="E233:F233"/>
    <mergeCell ref="E222:F222"/>
    <mergeCell ref="E223:F223"/>
    <mergeCell ref="E224:F224"/>
    <mergeCell ref="E225:F225"/>
    <mergeCell ref="E226:F226"/>
    <mergeCell ref="E227:F227"/>
    <mergeCell ref="E216:F216"/>
    <mergeCell ref="E217:F217"/>
    <mergeCell ref="E218:F218"/>
    <mergeCell ref="E219:F219"/>
    <mergeCell ref="E220:F220"/>
    <mergeCell ref="E221:F221"/>
    <mergeCell ref="E282:F282"/>
    <mergeCell ref="E283:F283"/>
    <mergeCell ref="E284:F284"/>
    <mergeCell ref="E285:F285"/>
    <mergeCell ref="E286:F286"/>
    <mergeCell ref="E287:F287"/>
    <mergeCell ref="E276:F276"/>
    <mergeCell ref="E277:F277"/>
    <mergeCell ref="E278:F278"/>
    <mergeCell ref="E279:F279"/>
    <mergeCell ref="E280:F280"/>
    <mergeCell ref="E281:F281"/>
    <mergeCell ref="E270:F270"/>
    <mergeCell ref="E271:F271"/>
    <mergeCell ref="E272:F272"/>
    <mergeCell ref="E273:F273"/>
    <mergeCell ref="E274:F274"/>
    <mergeCell ref="E275:F275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52:F252"/>
    <mergeCell ref="E253:F253"/>
    <mergeCell ref="E254:F254"/>
    <mergeCell ref="E255:F255"/>
    <mergeCell ref="E256:F256"/>
    <mergeCell ref="E257:F257"/>
    <mergeCell ref="E318:F318"/>
    <mergeCell ref="E319:F319"/>
    <mergeCell ref="E320:F320"/>
    <mergeCell ref="E321:F321"/>
    <mergeCell ref="E322:F322"/>
    <mergeCell ref="E323:F323"/>
    <mergeCell ref="E312:F312"/>
    <mergeCell ref="E313:F313"/>
    <mergeCell ref="E314:F314"/>
    <mergeCell ref="E315:F315"/>
    <mergeCell ref="E316:F316"/>
    <mergeCell ref="E317:F317"/>
    <mergeCell ref="E306:F306"/>
    <mergeCell ref="E307:F307"/>
    <mergeCell ref="E308:F308"/>
    <mergeCell ref="E309:F309"/>
    <mergeCell ref="E310:F310"/>
    <mergeCell ref="E311:F311"/>
    <mergeCell ref="E300:F300"/>
    <mergeCell ref="E301:F301"/>
    <mergeCell ref="E302:F302"/>
    <mergeCell ref="E303:F303"/>
    <mergeCell ref="E304:F304"/>
    <mergeCell ref="E305:F305"/>
    <mergeCell ref="E294:F294"/>
    <mergeCell ref="E295:F295"/>
    <mergeCell ref="E296:F296"/>
    <mergeCell ref="E297:F297"/>
    <mergeCell ref="E298:F298"/>
    <mergeCell ref="E299:F299"/>
    <mergeCell ref="E288:F288"/>
    <mergeCell ref="E289:F289"/>
    <mergeCell ref="E290:F290"/>
    <mergeCell ref="E291:F291"/>
    <mergeCell ref="E292:F292"/>
    <mergeCell ref="E293:F293"/>
    <mergeCell ref="E354:F354"/>
    <mergeCell ref="E355:F355"/>
    <mergeCell ref="E356:F356"/>
    <mergeCell ref="E357:F357"/>
    <mergeCell ref="E358:F358"/>
    <mergeCell ref="E359:F359"/>
    <mergeCell ref="E348:F348"/>
    <mergeCell ref="E349:F349"/>
    <mergeCell ref="E350:F350"/>
    <mergeCell ref="E351:F351"/>
    <mergeCell ref="E352:F352"/>
    <mergeCell ref="E353:F353"/>
    <mergeCell ref="E342:F342"/>
    <mergeCell ref="E343:F343"/>
    <mergeCell ref="E344:F344"/>
    <mergeCell ref="E345:F345"/>
    <mergeCell ref="E346:F346"/>
    <mergeCell ref="E347:F347"/>
    <mergeCell ref="E336:F336"/>
    <mergeCell ref="E337:F337"/>
    <mergeCell ref="E338:F338"/>
    <mergeCell ref="E339:F339"/>
    <mergeCell ref="E340:F340"/>
    <mergeCell ref="E341:F341"/>
    <mergeCell ref="E330:F330"/>
    <mergeCell ref="E331:F331"/>
    <mergeCell ref="E332:F332"/>
    <mergeCell ref="E333:F333"/>
    <mergeCell ref="E334:F334"/>
    <mergeCell ref="E335:F335"/>
    <mergeCell ref="E324:F324"/>
    <mergeCell ref="E325:F325"/>
    <mergeCell ref="E326:F326"/>
    <mergeCell ref="E327:F327"/>
    <mergeCell ref="E328:F328"/>
    <mergeCell ref="E329:F329"/>
    <mergeCell ref="E390:F390"/>
    <mergeCell ref="E391:F391"/>
    <mergeCell ref="E392:F392"/>
    <mergeCell ref="E393:F393"/>
    <mergeCell ref="E394:F394"/>
    <mergeCell ref="E395:F395"/>
    <mergeCell ref="E384:F384"/>
    <mergeCell ref="E385:F385"/>
    <mergeCell ref="E386:F386"/>
    <mergeCell ref="E387:F387"/>
    <mergeCell ref="E388:F388"/>
    <mergeCell ref="E389:F389"/>
    <mergeCell ref="E378:F378"/>
    <mergeCell ref="E379:F379"/>
    <mergeCell ref="E380:F380"/>
    <mergeCell ref="E381:F381"/>
    <mergeCell ref="E382:F382"/>
    <mergeCell ref="E383:F383"/>
    <mergeCell ref="E372:F372"/>
    <mergeCell ref="E373:F373"/>
    <mergeCell ref="E374:F374"/>
    <mergeCell ref="E375:F375"/>
    <mergeCell ref="E376:F376"/>
    <mergeCell ref="E377:F377"/>
    <mergeCell ref="E366:F366"/>
    <mergeCell ref="E367:F367"/>
    <mergeCell ref="E368:F368"/>
    <mergeCell ref="E369:F369"/>
    <mergeCell ref="E370:F370"/>
    <mergeCell ref="E371:F371"/>
    <mergeCell ref="E360:F360"/>
    <mergeCell ref="E361:F361"/>
    <mergeCell ref="E362:F362"/>
    <mergeCell ref="E363:F363"/>
    <mergeCell ref="E364:F364"/>
    <mergeCell ref="E365:F365"/>
    <mergeCell ref="E426:F426"/>
    <mergeCell ref="E427:F427"/>
    <mergeCell ref="E428:F428"/>
    <mergeCell ref="E429:F429"/>
    <mergeCell ref="E430:F430"/>
    <mergeCell ref="E431:F431"/>
    <mergeCell ref="E420:F420"/>
    <mergeCell ref="E421:F421"/>
    <mergeCell ref="E422:F422"/>
    <mergeCell ref="E423:F423"/>
    <mergeCell ref="E424:F424"/>
    <mergeCell ref="E425:F425"/>
    <mergeCell ref="E414:F414"/>
    <mergeCell ref="E415:F415"/>
    <mergeCell ref="E416:F416"/>
    <mergeCell ref="E417:F417"/>
    <mergeCell ref="E418:F418"/>
    <mergeCell ref="E419:F419"/>
    <mergeCell ref="E408:F408"/>
    <mergeCell ref="E409:F409"/>
    <mergeCell ref="E410:F410"/>
    <mergeCell ref="E411:F411"/>
    <mergeCell ref="E412:F412"/>
    <mergeCell ref="E413:F413"/>
    <mergeCell ref="E402:F402"/>
    <mergeCell ref="E403:F403"/>
    <mergeCell ref="E404:F404"/>
    <mergeCell ref="E405:F405"/>
    <mergeCell ref="E406:F406"/>
    <mergeCell ref="E407:F407"/>
    <mergeCell ref="E396:F396"/>
    <mergeCell ref="E397:F397"/>
    <mergeCell ref="E398:F398"/>
    <mergeCell ref="E399:F399"/>
    <mergeCell ref="E400:F400"/>
    <mergeCell ref="E401:F401"/>
    <mergeCell ref="E462:F462"/>
    <mergeCell ref="E463:F463"/>
    <mergeCell ref="E464:F464"/>
    <mergeCell ref="E465:F465"/>
    <mergeCell ref="E466:F466"/>
    <mergeCell ref="E467:F467"/>
    <mergeCell ref="E456:F456"/>
    <mergeCell ref="E457:F457"/>
    <mergeCell ref="E458:F458"/>
    <mergeCell ref="E459:F459"/>
    <mergeCell ref="E460:F460"/>
    <mergeCell ref="E461:F461"/>
    <mergeCell ref="E450:F450"/>
    <mergeCell ref="E451:F451"/>
    <mergeCell ref="E452:F452"/>
    <mergeCell ref="E453:F453"/>
    <mergeCell ref="E454:F454"/>
    <mergeCell ref="E455:F455"/>
    <mergeCell ref="E444:F444"/>
    <mergeCell ref="E445:F445"/>
    <mergeCell ref="E446:F446"/>
    <mergeCell ref="E447:F447"/>
    <mergeCell ref="E448:F448"/>
    <mergeCell ref="E449:F449"/>
    <mergeCell ref="E438:F438"/>
    <mergeCell ref="E439:F439"/>
    <mergeCell ref="E440:F440"/>
    <mergeCell ref="E441:F441"/>
    <mergeCell ref="E442:F442"/>
    <mergeCell ref="E443:F443"/>
    <mergeCell ref="E432:F432"/>
    <mergeCell ref="E433:F433"/>
    <mergeCell ref="E434:F434"/>
    <mergeCell ref="E435:F435"/>
    <mergeCell ref="E436:F436"/>
    <mergeCell ref="E437:F437"/>
    <mergeCell ref="E498:F498"/>
    <mergeCell ref="E499:F499"/>
    <mergeCell ref="E500:F500"/>
    <mergeCell ref="E501:F501"/>
    <mergeCell ref="E502:F502"/>
    <mergeCell ref="E503:F503"/>
    <mergeCell ref="E492:F492"/>
    <mergeCell ref="E493:F493"/>
    <mergeCell ref="E494:F494"/>
    <mergeCell ref="E495:F495"/>
    <mergeCell ref="E496:F496"/>
    <mergeCell ref="E497:F497"/>
    <mergeCell ref="E486:F486"/>
    <mergeCell ref="E487:F487"/>
    <mergeCell ref="E488:F488"/>
    <mergeCell ref="E489:F489"/>
    <mergeCell ref="E490:F490"/>
    <mergeCell ref="E491:F491"/>
    <mergeCell ref="E480:F480"/>
    <mergeCell ref="E481:F481"/>
    <mergeCell ref="E482:F482"/>
    <mergeCell ref="E483:F483"/>
    <mergeCell ref="E484:F484"/>
    <mergeCell ref="E485:F485"/>
    <mergeCell ref="E474:F474"/>
    <mergeCell ref="E475:F475"/>
    <mergeCell ref="E476:F476"/>
    <mergeCell ref="E477:F477"/>
    <mergeCell ref="E478:F478"/>
    <mergeCell ref="E479:F479"/>
    <mergeCell ref="E468:F468"/>
    <mergeCell ref="E469:F469"/>
    <mergeCell ref="E470:F470"/>
    <mergeCell ref="E471:F471"/>
    <mergeCell ref="E472:F472"/>
    <mergeCell ref="E473:F473"/>
    <mergeCell ref="E534:F534"/>
    <mergeCell ref="E535:F535"/>
    <mergeCell ref="E536:F536"/>
    <mergeCell ref="E537:F537"/>
    <mergeCell ref="E538:F538"/>
    <mergeCell ref="E539:F539"/>
    <mergeCell ref="E528:F528"/>
    <mergeCell ref="E529:F529"/>
    <mergeCell ref="E530:F530"/>
    <mergeCell ref="E531:F531"/>
    <mergeCell ref="E532:F532"/>
    <mergeCell ref="E533:F533"/>
    <mergeCell ref="E522:F522"/>
    <mergeCell ref="E523:F523"/>
    <mergeCell ref="E524:F524"/>
    <mergeCell ref="E525:F525"/>
    <mergeCell ref="E526:F526"/>
    <mergeCell ref="E527:F527"/>
    <mergeCell ref="E516:F516"/>
    <mergeCell ref="E517:F517"/>
    <mergeCell ref="E518:F518"/>
    <mergeCell ref="E519:F519"/>
    <mergeCell ref="E520:F520"/>
    <mergeCell ref="E521:F521"/>
    <mergeCell ref="E510:F510"/>
    <mergeCell ref="E511:F511"/>
    <mergeCell ref="E512:F512"/>
    <mergeCell ref="E513:F513"/>
    <mergeCell ref="E514:F514"/>
    <mergeCell ref="E515:F515"/>
    <mergeCell ref="E504:F504"/>
    <mergeCell ref="E505:F505"/>
    <mergeCell ref="E506:F506"/>
    <mergeCell ref="E507:F507"/>
    <mergeCell ref="E508:F508"/>
    <mergeCell ref="E509:F509"/>
    <mergeCell ref="E570:F570"/>
    <mergeCell ref="E571:F571"/>
    <mergeCell ref="E572:F572"/>
    <mergeCell ref="E573:F573"/>
    <mergeCell ref="E574:F574"/>
    <mergeCell ref="E575:F575"/>
    <mergeCell ref="E564:F564"/>
    <mergeCell ref="E565:F565"/>
    <mergeCell ref="E566:F566"/>
    <mergeCell ref="E567:F567"/>
    <mergeCell ref="E568:F568"/>
    <mergeCell ref="E569:F569"/>
    <mergeCell ref="E558:F558"/>
    <mergeCell ref="E559:F559"/>
    <mergeCell ref="E560:F560"/>
    <mergeCell ref="E561:F561"/>
    <mergeCell ref="E562:F562"/>
    <mergeCell ref="E563:F563"/>
    <mergeCell ref="E552:F552"/>
    <mergeCell ref="E553:F553"/>
    <mergeCell ref="E554:F554"/>
    <mergeCell ref="E555:F555"/>
    <mergeCell ref="E556:F556"/>
    <mergeCell ref="E557:F557"/>
    <mergeCell ref="E546:F546"/>
    <mergeCell ref="E547:F547"/>
    <mergeCell ref="E548:F548"/>
    <mergeCell ref="E549:F549"/>
    <mergeCell ref="E550:F550"/>
    <mergeCell ref="E551:F551"/>
    <mergeCell ref="E540:F540"/>
    <mergeCell ref="E541:F541"/>
    <mergeCell ref="E542:F542"/>
    <mergeCell ref="E543:F543"/>
    <mergeCell ref="E544:F544"/>
    <mergeCell ref="E545:F545"/>
    <mergeCell ref="E606:F606"/>
    <mergeCell ref="E607:F607"/>
    <mergeCell ref="E608:F608"/>
    <mergeCell ref="E609:F609"/>
    <mergeCell ref="E610:F610"/>
    <mergeCell ref="E611:F611"/>
    <mergeCell ref="E600:F600"/>
    <mergeCell ref="E601:F601"/>
    <mergeCell ref="E602:F602"/>
    <mergeCell ref="E603:F603"/>
    <mergeCell ref="E604:F604"/>
    <mergeCell ref="E605:F605"/>
    <mergeCell ref="E594:F594"/>
    <mergeCell ref="E595:F595"/>
    <mergeCell ref="E596:F596"/>
    <mergeCell ref="E597:F597"/>
    <mergeCell ref="E598:F598"/>
    <mergeCell ref="E599:F599"/>
    <mergeCell ref="E588:F588"/>
    <mergeCell ref="E589:F589"/>
    <mergeCell ref="E590:F590"/>
    <mergeCell ref="E591:F591"/>
    <mergeCell ref="E592:F592"/>
    <mergeCell ref="E593:F593"/>
    <mergeCell ref="E582:F582"/>
    <mergeCell ref="E583:F583"/>
    <mergeCell ref="E584:F584"/>
    <mergeCell ref="E585:F585"/>
    <mergeCell ref="E586:F586"/>
    <mergeCell ref="E587:F587"/>
    <mergeCell ref="E576:F576"/>
    <mergeCell ref="E577:F577"/>
    <mergeCell ref="E578:F578"/>
    <mergeCell ref="E579:F579"/>
    <mergeCell ref="E580:F580"/>
    <mergeCell ref="E581:F581"/>
    <mergeCell ref="E642:F642"/>
    <mergeCell ref="E643:F643"/>
    <mergeCell ref="E644:F644"/>
    <mergeCell ref="E645:F645"/>
    <mergeCell ref="E646:F646"/>
    <mergeCell ref="E647:F647"/>
    <mergeCell ref="E636:F636"/>
    <mergeCell ref="E637:F637"/>
    <mergeCell ref="E638:F638"/>
    <mergeCell ref="E639:F639"/>
    <mergeCell ref="E640:F640"/>
    <mergeCell ref="E641:F641"/>
    <mergeCell ref="E630:F630"/>
    <mergeCell ref="E631:F631"/>
    <mergeCell ref="E632:F632"/>
    <mergeCell ref="E633:F633"/>
    <mergeCell ref="E634:F634"/>
    <mergeCell ref="E635:F635"/>
    <mergeCell ref="E624:F624"/>
    <mergeCell ref="E625:F625"/>
    <mergeCell ref="E626:F626"/>
    <mergeCell ref="E627:F627"/>
    <mergeCell ref="E628:F628"/>
    <mergeCell ref="E629:F629"/>
    <mergeCell ref="E618:F618"/>
    <mergeCell ref="E619:F619"/>
    <mergeCell ref="E620:F620"/>
    <mergeCell ref="E621:F621"/>
    <mergeCell ref="E622:F622"/>
    <mergeCell ref="E623:F623"/>
    <mergeCell ref="E612:F612"/>
    <mergeCell ref="E613:F613"/>
    <mergeCell ref="E614:F614"/>
    <mergeCell ref="E615:F615"/>
    <mergeCell ref="E616:F616"/>
    <mergeCell ref="E617:F617"/>
    <mergeCell ref="E678:F678"/>
    <mergeCell ref="E679:F679"/>
    <mergeCell ref="E680:F680"/>
    <mergeCell ref="E681:F681"/>
    <mergeCell ref="E682:F682"/>
    <mergeCell ref="E683:F683"/>
    <mergeCell ref="E672:F672"/>
    <mergeCell ref="E673:F673"/>
    <mergeCell ref="E674:F674"/>
    <mergeCell ref="E675:F675"/>
    <mergeCell ref="E676:F676"/>
    <mergeCell ref="E677:F677"/>
    <mergeCell ref="E666:F666"/>
    <mergeCell ref="E667:F667"/>
    <mergeCell ref="E668:F668"/>
    <mergeCell ref="E669:F669"/>
    <mergeCell ref="E670:F670"/>
    <mergeCell ref="E671:F671"/>
    <mergeCell ref="E660:F660"/>
    <mergeCell ref="E661:F661"/>
    <mergeCell ref="E662:F662"/>
    <mergeCell ref="E663:F663"/>
    <mergeCell ref="E664:F664"/>
    <mergeCell ref="E665:F665"/>
    <mergeCell ref="E654:F654"/>
    <mergeCell ref="E655:F655"/>
    <mergeCell ref="E656:F656"/>
    <mergeCell ref="E657:F657"/>
    <mergeCell ref="E658:F658"/>
    <mergeCell ref="E659:F659"/>
    <mergeCell ref="E648:F648"/>
    <mergeCell ref="E649:F649"/>
    <mergeCell ref="E650:F650"/>
    <mergeCell ref="E651:F651"/>
    <mergeCell ref="E652:F652"/>
    <mergeCell ref="E653:F653"/>
    <mergeCell ref="E714:F714"/>
    <mergeCell ref="E715:F715"/>
    <mergeCell ref="E716:F716"/>
    <mergeCell ref="E717:F717"/>
    <mergeCell ref="E718:F718"/>
    <mergeCell ref="E719:F719"/>
    <mergeCell ref="E708:F708"/>
    <mergeCell ref="E709:F709"/>
    <mergeCell ref="E710:F710"/>
    <mergeCell ref="E711:F711"/>
    <mergeCell ref="E712:F712"/>
    <mergeCell ref="E713:F713"/>
    <mergeCell ref="E702:F702"/>
    <mergeCell ref="E703:F703"/>
    <mergeCell ref="E704:F704"/>
    <mergeCell ref="E705:F705"/>
    <mergeCell ref="E706:F706"/>
    <mergeCell ref="E707:F707"/>
    <mergeCell ref="E696:F696"/>
    <mergeCell ref="E697:F697"/>
    <mergeCell ref="E698:F698"/>
    <mergeCell ref="E699:F699"/>
    <mergeCell ref="E700:F700"/>
    <mergeCell ref="E701:F701"/>
    <mergeCell ref="E690:F690"/>
    <mergeCell ref="E691:F691"/>
    <mergeCell ref="E692:F692"/>
    <mergeCell ref="E693:F693"/>
    <mergeCell ref="E694:F694"/>
    <mergeCell ref="E695:F695"/>
    <mergeCell ref="E684:F684"/>
    <mergeCell ref="E685:F685"/>
    <mergeCell ref="E686:F686"/>
    <mergeCell ref="E687:F687"/>
    <mergeCell ref="E688:F688"/>
    <mergeCell ref="E689:F689"/>
    <mergeCell ref="E750:F750"/>
    <mergeCell ref="E751:F751"/>
    <mergeCell ref="E752:F752"/>
    <mergeCell ref="E753:F753"/>
    <mergeCell ref="E754:F754"/>
    <mergeCell ref="E755:F755"/>
    <mergeCell ref="E744:F744"/>
    <mergeCell ref="E745:F745"/>
    <mergeCell ref="E746:F746"/>
    <mergeCell ref="E747:F747"/>
    <mergeCell ref="E748:F748"/>
    <mergeCell ref="E749:F749"/>
    <mergeCell ref="E738:F738"/>
    <mergeCell ref="E739:F739"/>
    <mergeCell ref="E740:F740"/>
    <mergeCell ref="E741:F741"/>
    <mergeCell ref="E742:F742"/>
    <mergeCell ref="E743:F743"/>
    <mergeCell ref="E732:F732"/>
    <mergeCell ref="E733:F733"/>
    <mergeCell ref="E734:F734"/>
    <mergeCell ref="E735:F735"/>
    <mergeCell ref="E736:F736"/>
    <mergeCell ref="E737:F737"/>
    <mergeCell ref="E726:F726"/>
    <mergeCell ref="E727:F727"/>
    <mergeCell ref="E728:F728"/>
    <mergeCell ref="E729:F729"/>
    <mergeCell ref="E730:F730"/>
    <mergeCell ref="E731:F731"/>
    <mergeCell ref="E720:F720"/>
    <mergeCell ref="E721:F721"/>
    <mergeCell ref="E722:F722"/>
    <mergeCell ref="E723:F723"/>
    <mergeCell ref="E724:F724"/>
    <mergeCell ref="E725:F725"/>
    <mergeCell ref="E786:F786"/>
    <mergeCell ref="E787:F787"/>
    <mergeCell ref="E788:F788"/>
    <mergeCell ref="E789:F789"/>
    <mergeCell ref="E790:F790"/>
    <mergeCell ref="E791:F791"/>
    <mergeCell ref="E780:F780"/>
    <mergeCell ref="E781:F781"/>
    <mergeCell ref="E782:F782"/>
    <mergeCell ref="E783:F783"/>
    <mergeCell ref="E784:F784"/>
    <mergeCell ref="E785:F785"/>
    <mergeCell ref="E774:F774"/>
    <mergeCell ref="E775:F775"/>
    <mergeCell ref="E776:F776"/>
    <mergeCell ref="E777:F777"/>
    <mergeCell ref="E778:F778"/>
    <mergeCell ref="E779:F779"/>
    <mergeCell ref="E768:F768"/>
    <mergeCell ref="E769:F769"/>
    <mergeCell ref="E770:F770"/>
    <mergeCell ref="E771:F771"/>
    <mergeCell ref="E772:F772"/>
    <mergeCell ref="E773:F773"/>
    <mergeCell ref="E762:F762"/>
    <mergeCell ref="E763:F763"/>
    <mergeCell ref="E764:F764"/>
    <mergeCell ref="E765:F765"/>
    <mergeCell ref="E766:F766"/>
    <mergeCell ref="E767:F767"/>
    <mergeCell ref="E756:F756"/>
    <mergeCell ref="E757:F757"/>
    <mergeCell ref="E758:F758"/>
    <mergeCell ref="E759:F759"/>
    <mergeCell ref="E760:F760"/>
    <mergeCell ref="E761:F761"/>
    <mergeCell ref="E822:F822"/>
    <mergeCell ref="E823:F823"/>
    <mergeCell ref="E824:F824"/>
    <mergeCell ref="E825:F825"/>
    <mergeCell ref="E826:F826"/>
    <mergeCell ref="E827:F827"/>
    <mergeCell ref="E816:F816"/>
    <mergeCell ref="E817:F817"/>
    <mergeCell ref="E818:F818"/>
    <mergeCell ref="E819:F819"/>
    <mergeCell ref="E820:F820"/>
    <mergeCell ref="E821:F821"/>
    <mergeCell ref="E810:F810"/>
    <mergeCell ref="E811:F811"/>
    <mergeCell ref="E812:F812"/>
    <mergeCell ref="E813:F813"/>
    <mergeCell ref="E814:F814"/>
    <mergeCell ref="E815:F815"/>
    <mergeCell ref="E804:F804"/>
    <mergeCell ref="E805:F805"/>
    <mergeCell ref="E806:F806"/>
    <mergeCell ref="E807:F807"/>
    <mergeCell ref="E808:F808"/>
    <mergeCell ref="E809:F809"/>
    <mergeCell ref="E798:F798"/>
    <mergeCell ref="E799:F799"/>
    <mergeCell ref="E800:F800"/>
    <mergeCell ref="E801:F801"/>
    <mergeCell ref="E802:F802"/>
    <mergeCell ref="E803:F803"/>
    <mergeCell ref="E792:F792"/>
    <mergeCell ref="E793:F793"/>
    <mergeCell ref="E794:F794"/>
    <mergeCell ref="E795:F795"/>
    <mergeCell ref="E796:F796"/>
    <mergeCell ref="E797:F797"/>
    <mergeCell ref="E858:F858"/>
    <mergeCell ref="E859:F859"/>
    <mergeCell ref="E860:F860"/>
    <mergeCell ref="E861:F861"/>
    <mergeCell ref="E862:F862"/>
    <mergeCell ref="E863:F863"/>
    <mergeCell ref="E852:F852"/>
    <mergeCell ref="E853:F853"/>
    <mergeCell ref="E854:F854"/>
    <mergeCell ref="E855:F855"/>
    <mergeCell ref="E856:F856"/>
    <mergeCell ref="E857:F857"/>
    <mergeCell ref="E846:F846"/>
    <mergeCell ref="E847:F847"/>
    <mergeCell ref="E848:F848"/>
    <mergeCell ref="E849:F849"/>
    <mergeCell ref="E850:F850"/>
    <mergeCell ref="E851:F851"/>
    <mergeCell ref="E840:F840"/>
    <mergeCell ref="E841:F841"/>
    <mergeCell ref="E842:F842"/>
    <mergeCell ref="E843:F843"/>
    <mergeCell ref="E844:F844"/>
    <mergeCell ref="E845:F845"/>
    <mergeCell ref="E834:F834"/>
    <mergeCell ref="E835:F835"/>
    <mergeCell ref="E836:F836"/>
    <mergeCell ref="E837:F837"/>
    <mergeCell ref="E838:F838"/>
    <mergeCell ref="E839:F839"/>
    <mergeCell ref="E828:F828"/>
    <mergeCell ref="E829:F829"/>
    <mergeCell ref="E830:F830"/>
    <mergeCell ref="E831:F831"/>
    <mergeCell ref="E832:F832"/>
    <mergeCell ref="E833:F833"/>
    <mergeCell ref="E894:F894"/>
    <mergeCell ref="E895:F895"/>
    <mergeCell ref="E896:F896"/>
    <mergeCell ref="E897:F897"/>
    <mergeCell ref="E898:F898"/>
    <mergeCell ref="E899:F899"/>
    <mergeCell ref="E888:F888"/>
    <mergeCell ref="E889:F889"/>
    <mergeCell ref="E890:F890"/>
    <mergeCell ref="E891:F891"/>
    <mergeCell ref="E892:F892"/>
    <mergeCell ref="E893:F893"/>
    <mergeCell ref="E882:F882"/>
    <mergeCell ref="E883:F883"/>
    <mergeCell ref="E884:F884"/>
    <mergeCell ref="E885:F885"/>
    <mergeCell ref="E886:F886"/>
    <mergeCell ref="E887:F887"/>
    <mergeCell ref="E876:F876"/>
    <mergeCell ref="E877:F877"/>
    <mergeCell ref="E878:F878"/>
    <mergeCell ref="E879:F879"/>
    <mergeCell ref="E880:F880"/>
    <mergeCell ref="E881:F881"/>
    <mergeCell ref="E870:F870"/>
    <mergeCell ref="E871:F871"/>
    <mergeCell ref="E872:F872"/>
    <mergeCell ref="E873:F873"/>
    <mergeCell ref="E874:F874"/>
    <mergeCell ref="E875:F875"/>
    <mergeCell ref="E864:F864"/>
    <mergeCell ref="E865:F865"/>
    <mergeCell ref="E866:F866"/>
    <mergeCell ref="E867:F867"/>
    <mergeCell ref="E868:F868"/>
    <mergeCell ref="E869:F869"/>
    <mergeCell ref="E930:F930"/>
    <mergeCell ref="E931:F931"/>
    <mergeCell ref="E932:F932"/>
    <mergeCell ref="E933:F933"/>
    <mergeCell ref="E934:F934"/>
    <mergeCell ref="E935:F935"/>
    <mergeCell ref="E924:F924"/>
    <mergeCell ref="E925:F925"/>
    <mergeCell ref="E926:F926"/>
    <mergeCell ref="E927:F927"/>
    <mergeCell ref="E928:F928"/>
    <mergeCell ref="E929:F929"/>
    <mergeCell ref="E918:F918"/>
    <mergeCell ref="E919:F919"/>
    <mergeCell ref="E920:F920"/>
    <mergeCell ref="E921:F921"/>
    <mergeCell ref="E922:F922"/>
    <mergeCell ref="E923:F923"/>
    <mergeCell ref="E912:F912"/>
    <mergeCell ref="E913:F913"/>
    <mergeCell ref="E914:F914"/>
    <mergeCell ref="E915:F915"/>
    <mergeCell ref="E916:F916"/>
    <mergeCell ref="E917:F917"/>
    <mergeCell ref="E906:F906"/>
    <mergeCell ref="E907:F907"/>
    <mergeCell ref="E908:F908"/>
    <mergeCell ref="E909:F909"/>
    <mergeCell ref="E910:F910"/>
    <mergeCell ref="E911:F911"/>
    <mergeCell ref="E900:F900"/>
    <mergeCell ref="E901:F901"/>
    <mergeCell ref="E902:F902"/>
    <mergeCell ref="E903:F903"/>
    <mergeCell ref="E904:F904"/>
    <mergeCell ref="E905:F905"/>
    <mergeCell ref="E966:F966"/>
    <mergeCell ref="E967:F967"/>
    <mergeCell ref="E968:F968"/>
    <mergeCell ref="E969:F969"/>
    <mergeCell ref="E970:F970"/>
    <mergeCell ref="E971:F971"/>
    <mergeCell ref="E960:F960"/>
    <mergeCell ref="E961:F961"/>
    <mergeCell ref="E962:F962"/>
    <mergeCell ref="E963:F963"/>
    <mergeCell ref="E964:F964"/>
    <mergeCell ref="E965:F965"/>
    <mergeCell ref="E954:F954"/>
    <mergeCell ref="E955:F955"/>
    <mergeCell ref="E956:F956"/>
    <mergeCell ref="E957:F957"/>
    <mergeCell ref="E958:F958"/>
    <mergeCell ref="E959:F959"/>
    <mergeCell ref="E948:F948"/>
    <mergeCell ref="E949:F949"/>
    <mergeCell ref="E950:F950"/>
    <mergeCell ref="E951:F951"/>
    <mergeCell ref="E952:F952"/>
    <mergeCell ref="E953:F953"/>
    <mergeCell ref="E942:F942"/>
    <mergeCell ref="E943:F943"/>
    <mergeCell ref="E944:F944"/>
    <mergeCell ref="E945:F945"/>
    <mergeCell ref="E946:F946"/>
    <mergeCell ref="E947:F947"/>
    <mergeCell ref="E936:F936"/>
    <mergeCell ref="E937:F937"/>
    <mergeCell ref="E938:F938"/>
    <mergeCell ref="E939:F939"/>
    <mergeCell ref="E940:F940"/>
    <mergeCell ref="E941:F941"/>
    <mergeCell ref="E1002:F1002"/>
    <mergeCell ref="E1003:F1003"/>
    <mergeCell ref="E1004:F1004"/>
    <mergeCell ref="E1005:F1005"/>
    <mergeCell ref="E1006:F1006"/>
    <mergeCell ref="E1007:F1007"/>
    <mergeCell ref="E996:F996"/>
    <mergeCell ref="E997:F997"/>
    <mergeCell ref="E998:F998"/>
    <mergeCell ref="E999:F999"/>
    <mergeCell ref="E1000:F1000"/>
    <mergeCell ref="E1001:F1001"/>
    <mergeCell ref="E990:F990"/>
    <mergeCell ref="E991:F991"/>
    <mergeCell ref="E992:F992"/>
    <mergeCell ref="E993:F993"/>
    <mergeCell ref="E994:F994"/>
    <mergeCell ref="E995:F995"/>
    <mergeCell ref="E984:F984"/>
    <mergeCell ref="E985:F985"/>
    <mergeCell ref="E986:F986"/>
    <mergeCell ref="E987:F987"/>
    <mergeCell ref="E988:F988"/>
    <mergeCell ref="E989:F989"/>
    <mergeCell ref="E978:F978"/>
    <mergeCell ref="E979:F979"/>
    <mergeCell ref="E980:F980"/>
    <mergeCell ref="E981:F981"/>
    <mergeCell ref="E982:F982"/>
    <mergeCell ref="E983:F983"/>
    <mergeCell ref="E972:F972"/>
    <mergeCell ref="E973:F973"/>
    <mergeCell ref="E974:F974"/>
    <mergeCell ref="E975:F975"/>
    <mergeCell ref="E976:F976"/>
    <mergeCell ref="E977:F977"/>
    <mergeCell ref="E1038:F1038"/>
    <mergeCell ref="E1039:F1039"/>
    <mergeCell ref="E1040:F1040"/>
    <mergeCell ref="E1041:F1041"/>
    <mergeCell ref="E1042:F1042"/>
    <mergeCell ref="E1043:F1043"/>
    <mergeCell ref="E1032:F1032"/>
    <mergeCell ref="E1033:F1033"/>
    <mergeCell ref="E1034:F1034"/>
    <mergeCell ref="E1035:F1035"/>
    <mergeCell ref="E1036:F1036"/>
    <mergeCell ref="E1037:F1037"/>
    <mergeCell ref="E1026:F1026"/>
    <mergeCell ref="E1027:F1027"/>
    <mergeCell ref="E1028:F1028"/>
    <mergeCell ref="E1029:F1029"/>
    <mergeCell ref="E1030:F1030"/>
    <mergeCell ref="E1031:F1031"/>
    <mergeCell ref="E1020:F1020"/>
    <mergeCell ref="E1021:F1021"/>
    <mergeCell ref="E1022:F1022"/>
    <mergeCell ref="E1023:F1023"/>
    <mergeCell ref="E1024:F1024"/>
    <mergeCell ref="E1025:F1025"/>
    <mergeCell ref="E1014:F1014"/>
    <mergeCell ref="E1015:F1015"/>
    <mergeCell ref="E1016:F1016"/>
    <mergeCell ref="E1017:F1017"/>
    <mergeCell ref="E1018:F1018"/>
    <mergeCell ref="E1019:F1019"/>
    <mergeCell ref="E1008:F1008"/>
    <mergeCell ref="E1009:F1009"/>
    <mergeCell ref="E1010:F1010"/>
    <mergeCell ref="E1011:F1011"/>
    <mergeCell ref="E1012:F1012"/>
    <mergeCell ref="E1013:F1013"/>
    <mergeCell ref="E1074:F1074"/>
    <mergeCell ref="E1075:F1075"/>
    <mergeCell ref="E1076:F1076"/>
    <mergeCell ref="E1077:F1077"/>
    <mergeCell ref="E1078:F1078"/>
    <mergeCell ref="E1079:F1079"/>
    <mergeCell ref="E1068:F1068"/>
    <mergeCell ref="E1069:F1069"/>
    <mergeCell ref="E1070:F1070"/>
    <mergeCell ref="E1071:F1071"/>
    <mergeCell ref="E1072:F1072"/>
    <mergeCell ref="E1073:F1073"/>
    <mergeCell ref="E1062:F1062"/>
    <mergeCell ref="E1063:F1063"/>
    <mergeCell ref="E1064:F1064"/>
    <mergeCell ref="E1065:F1065"/>
    <mergeCell ref="E1066:F1066"/>
    <mergeCell ref="E1067:F1067"/>
    <mergeCell ref="E1056:F1056"/>
    <mergeCell ref="E1057:F1057"/>
    <mergeCell ref="E1058:F1058"/>
    <mergeCell ref="E1059:F1059"/>
    <mergeCell ref="E1060:F1060"/>
    <mergeCell ref="E1061:F1061"/>
    <mergeCell ref="E1050:F1050"/>
    <mergeCell ref="E1051:F1051"/>
    <mergeCell ref="E1052:F1052"/>
    <mergeCell ref="E1053:F1053"/>
    <mergeCell ref="E1054:F1054"/>
    <mergeCell ref="E1055:F1055"/>
    <mergeCell ref="E1044:F1044"/>
    <mergeCell ref="E1045:F1045"/>
    <mergeCell ref="E1046:F1046"/>
    <mergeCell ref="E1047:F1047"/>
    <mergeCell ref="E1048:F1048"/>
    <mergeCell ref="E1049:F1049"/>
    <mergeCell ref="E1110:F1110"/>
    <mergeCell ref="E1111:F1111"/>
    <mergeCell ref="E1112:F1112"/>
    <mergeCell ref="E1113:F1113"/>
    <mergeCell ref="E1114:F1114"/>
    <mergeCell ref="E1115:F1115"/>
    <mergeCell ref="E1104:F1104"/>
    <mergeCell ref="E1105:F1105"/>
    <mergeCell ref="E1106:F1106"/>
    <mergeCell ref="E1107:F1107"/>
    <mergeCell ref="E1108:F1108"/>
    <mergeCell ref="E1109:F1109"/>
    <mergeCell ref="E1098:F1098"/>
    <mergeCell ref="E1099:F1099"/>
    <mergeCell ref="E1100:F1100"/>
    <mergeCell ref="E1101:F1101"/>
    <mergeCell ref="E1102:F1102"/>
    <mergeCell ref="E1103:F1103"/>
    <mergeCell ref="E1092:F1092"/>
    <mergeCell ref="E1093:F1093"/>
    <mergeCell ref="E1094:F1094"/>
    <mergeCell ref="E1095:F1095"/>
    <mergeCell ref="E1096:F1096"/>
    <mergeCell ref="E1097:F1097"/>
    <mergeCell ref="E1086:F1086"/>
    <mergeCell ref="E1087:F1087"/>
    <mergeCell ref="E1088:F1088"/>
    <mergeCell ref="E1089:F1089"/>
    <mergeCell ref="E1090:F1090"/>
    <mergeCell ref="E1091:F1091"/>
    <mergeCell ref="E1080:F1080"/>
    <mergeCell ref="E1081:F1081"/>
    <mergeCell ref="E1082:F1082"/>
    <mergeCell ref="E1083:F1083"/>
    <mergeCell ref="E1084:F1084"/>
    <mergeCell ref="E1085:F1085"/>
    <mergeCell ref="E1146:F1146"/>
    <mergeCell ref="E1147:F1147"/>
    <mergeCell ref="E1148:F1148"/>
    <mergeCell ref="E1149:F1149"/>
    <mergeCell ref="E1150:F1150"/>
    <mergeCell ref="E1151:F1151"/>
    <mergeCell ref="E1140:F1140"/>
    <mergeCell ref="E1141:F1141"/>
    <mergeCell ref="E1142:F1142"/>
    <mergeCell ref="E1143:F1143"/>
    <mergeCell ref="E1144:F1144"/>
    <mergeCell ref="E1145:F1145"/>
    <mergeCell ref="E1134:F1134"/>
    <mergeCell ref="E1135:F1135"/>
    <mergeCell ref="E1136:F1136"/>
    <mergeCell ref="E1137:F1137"/>
    <mergeCell ref="E1138:F1138"/>
    <mergeCell ref="E1139:F1139"/>
    <mergeCell ref="E1128:F1128"/>
    <mergeCell ref="E1129:F1129"/>
    <mergeCell ref="E1130:F1130"/>
    <mergeCell ref="E1131:F1131"/>
    <mergeCell ref="E1132:F1132"/>
    <mergeCell ref="E1133:F1133"/>
    <mergeCell ref="E1122:F1122"/>
    <mergeCell ref="E1123:F1123"/>
    <mergeCell ref="E1124:F1124"/>
    <mergeCell ref="E1125:F1125"/>
    <mergeCell ref="E1126:F1126"/>
    <mergeCell ref="E1127:F1127"/>
    <mergeCell ref="E1116:F1116"/>
    <mergeCell ref="E1117:F1117"/>
    <mergeCell ref="E1118:F1118"/>
    <mergeCell ref="E1119:F1119"/>
    <mergeCell ref="E1120:F1120"/>
    <mergeCell ref="E1121:F1121"/>
    <mergeCell ref="E1182:F1182"/>
    <mergeCell ref="E1183:F1183"/>
    <mergeCell ref="E1184:F1184"/>
    <mergeCell ref="E1185:F1185"/>
    <mergeCell ref="E1186:F1186"/>
    <mergeCell ref="E1187:F1187"/>
    <mergeCell ref="E1176:F1176"/>
    <mergeCell ref="E1177:F1177"/>
    <mergeCell ref="E1178:F1178"/>
    <mergeCell ref="E1179:F1179"/>
    <mergeCell ref="E1180:F1180"/>
    <mergeCell ref="E1181:F1181"/>
    <mergeCell ref="E1170:F1170"/>
    <mergeCell ref="E1171:F1171"/>
    <mergeCell ref="E1172:F1172"/>
    <mergeCell ref="E1173:F1173"/>
    <mergeCell ref="E1174:F1174"/>
    <mergeCell ref="E1175:F1175"/>
    <mergeCell ref="E1164:F1164"/>
    <mergeCell ref="E1165:F1165"/>
    <mergeCell ref="E1166:F1166"/>
    <mergeCell ref="E1167:F1167"/>
    <mergeCell ref="E1168:F1168"/>
    <mergeCell ref="E1169:F1169"/>
    <mergeCell ref="E1158:F1158"/>
    <mergeCell ref="E1159:F1159"/>
    <mergeCell ref="E1160:F1160"/>
    <mergeCell ref="E1161:F1161"/>
    <mergeCell ref="E1162:F1162"/>
    <mergeCell ref="E1163:F1163"/>
    <mergeCell ref="E1152:F1152"/>
    <mergeCell ref="E1153:F1153"/>
    <mergeCell ref="E1154:F1154"/>
    <mergeCell ref="E1155:F1155"/>
    <mergeCell ref="E1156:F1156"/>
    <mergeCell ref="E1157:F1157"/>
    <mergeCell ref="E1218:F1218"/>
    <mergeCell ref="E1219:F1219"/>
    <mergeCell ref="E1220:F1220"/>
    <mergeCell ref="E1221:F1221"/>
    <mergeCell ref="E1222:F1222"/>
    <mergeCell ref="E1223:F1223"/>
    <mergeCell ref="E1212:F1212"/>
    <mergeCell ref="E1213:F1213"/>
    <mergeCell ref="E1214:F1214"/>
    <mergeCell ref="E1215:F1215"/>
    <mergeCell ref="E1216:F1216"/>
    <mergeCell ref="E1217:F1217"/>
    <mergeCell ref="E1206:F1206"/>
    <mergeCell ref="E1207:F1207"/>
    <mergeCell ref="E1208:F1208"/>
    <mergeCell ref="E1209:F1209"/>
    <mergeCell ref="E1210:F1210"/>
    <mergeCell ref="E1211:F1211"/>
    <mergeCell ref="E1200:F1200"/>
    <mergeCell ref="E1201:F1201"/>
    <mergeCell ref="E1202:F1202"/>
    <mergeCell ref="E1203:F1203"/>
    <mergeCell ref="E1204:F1204"/>
    <mergeCell ref="E1205:F1205"/>
    <mergeCell ref="E1194:F1194"/>
    <mergeCell ref="E1195:F1195"/>
    <mergeCell ref="E1196:F1196"/>
    <mergeCell ref="E1197:F1197"/>
    <mergeCell ref="E1198:F1198"/>
    <mergeCell ref="E1199:F1199"/>
    <mergeCell ref="E1188:F1188"/>
    <mergeCell ref="E1189:F1189"/>
    <mergeCell ref="E1190:F1190"/>
    <mergeCell ref="E1191:F1191"/>
    <mergeCell ref="E1192:F1192"/>
    <mergeCell ref="E1193:F1193"/>
    <mergeCell ref="E1254:F1254"/>
    <mergeCell ref="E1255:F1255"/>
    <mergeCell ref="E1256:F1256"/>
    <mergeCell ref="E1257:F1257"/>
    <mergeCell ref="E1258:F1258"/>
    <mergeCell ref="E1259:F1259"/>
    <mergeCell ref="E1248:F1248"/>
    <mergeCell ref="E1249:F1249"/>
    <mergeCell ref="E1250:F1250"/>
    <mergeCell ref="E1251:F1251"/>
    <mergeCell ref="E1252:F1252"/>
    <mergeCell ref="E1253:F1253"/>
    <mergeCell ref="E1242:F1242"/>
    <mergeCell ref="E1243:F1243"/>
    <mergeCell ref="E1244:F1244"/>
    <mergeCell ref="E1245:F1245"/>
    <mergeCell ref="E1246:F1246"/>
    <mergeCell ref="E1247:F1247"/>
    <mergeCell ref="E1236:F1236"/>
    <mergeCell ref="E1237:F1237"/>
    <mergeCell ref="E1238:F1238"/>
    <mergeCell ref="E1239:F1239"/>
    <mergeCell ref="E1240:F1240"/>
    <mergeCell ref="E1241:F1241"/>
    <mergeCell ref="E1230:F1230"/>
    <mergeCell ref="E1231:F1231"/>
    <mergeCell ref="E1232:F1232"/>
    <mergeCell ref="E1233:F1233"/>
    <mergeCell ref="E1234:F1234"/>
    <mergeCell ref="E1235:F1235"/>
    <mergeCell ref="E1224:F1224"/>
    <mergeCell ref="E1225:F1225"/>
    <mergeCell ref="E1226:F1226"/>
    <mergeCell ref="E1227:F1227"/>
    <mergeCell ref="E1228:F1228"/>
    <mergeCell ref="E1229:F1229"/>
    <mergeCell ref="E1290:F1290"/>
    <mergeCell ref="E1291:F1291"/>
    <mergeCell ref="E1292:F1292"/>
    <mergeCell ref="E1293:F1293"/>
    <mergeCell ref="E1294:F1294"/>
    <mergeCell ref="E1295:F1295"/>
    <mergeCell ref="E1284:F1284"/>
    <mergeCell ref="E1285:F1285"/>
    <mergeCell ref="E1286:F1286"/>
    <mergeCell ref="E1287:F1287"/>
    <mergeCell ref="E1288:F1288"/>
    <mergeCell ref="E1289:F1289"/>
    <mergeCell ref="E1278:F1278"/>
    <mergeCell ref="E1279:F1279"/>
    <mergeCell ref="E1280:F1280"/>
    <mergeCell ref="E1281:F1281"/>
    <mergeCell ref="E1282:F1282"/>
    <mergeCell ref="E1283:F1283"/>
    <mergeCell ref="E1272:F1272"/>
    <mergeCell ref="E1273:F1273"/>
    <mergeCell ref="E1274:F1274"/>
    <mergeCell ref="E1275:F1275"/>
    <mergeCell ref="E1276:F1276"/>
    <mergeCell ref="E1277:F1277"/>
    <mergeCell ref="E1266:F1266"/>
    <mergeCell ref="E1267:F1267"/>
    <mergeCell ref="E1268:F1268"/>
    <mergeCell ref="E1269:F1269"/>
    <mergeCell ref="E1270:F1270"/>
    <mergeCell ref="E1271:F1271"/>
    <mergeCell ref="E1260:F1260"/>
    <mergeCell ref="E1261:F1261"/>
    <mergeCell ref="E1262:F1262"/>
    <mergeCell ref="E1263:F1263"/>
    <mergeCell ref="E1264:F1264"/>
    <mergeCell ref="E1265:F1265"/>
    <mergeCell ref="E1326:F1326"/>
    <mergeCell ref="E1327:F1327"/>
    <mergeCell ref="E1328:F1328"/>
    <mergeCell ref="E1329:F1329"/>
    <mergeCell ref="E1330:F1330"/>
    <mergeCell ref="E1331:F1331"/>
    <mergeCell ref="E1320:F1320"/>
    <mergeCell ref="E1321:F1321"/>
    <mergeCell ref="E1322:F1322"/>
    <mergeCell ref="E1323:F1323"/>
    <mergeCell ref="E1324:F1324"/>
    <mergeCell ref="E1325:F1325"/>
    <mergeCell ref="E1314:F1314"/>
    <mergeCell ref="E1315:F1315"/>
    <mergeCell ref="E1316:F1316"/>
    <mergeCell ref="E1317:F1317"/>
    <mergeCell ref="E1318:F1318"/>
    <mergeCell ref="E1319:F1319"/>
    <mergeCell ref="E1308:F1308"/>
    <mergeCell ref="E1309:F1309"/>
    <mergeCell ref="E1310:F1310"/>
    <mergeCell ref="E1311:F1311"/>
    <mergeCell ref="E1312:F1312"/>
    <mergeCell ref="E1313:F1313"/>
    <mergeCell ref="E1302:F1302"/>
    <mergeCell ref="E1303:F1303"/>
    <mergeCell ref="E1304:F1304"/>
    <mergeCell ref="E1305:F1305"/>
    <mergeCell ref="E1306:F1306"/>
    <mergeCell ref="E1307:F1307"/>
    <mergeCell ref="E1296:F1296"/>
    <mergeCell ref="E1297:F1297"/>
    <mergeCell ref="E1298:F1298"/>
    <mergeCell ref="E1299:F1299"/>
    <mergeCell ref="E1300:F1300"/>
    <mergeCell ref="E1301:F1301"/>
    <mergeCell ref="E1362:F1362"/>
    <mergeCell ref="E1363:F1363"/>
    <mergeCell ref="E1364:F1364"/>
    <mergeCell ref="E1365:F1365"/>
    <mergeCell ref="E1366:F1366"/>
    <mergeCell ref="E1367:F1367"/>
    <mergeCell ref="E1356:F1356"/>
    <mergeCell ref="E1357:F1357"/>
    <mergeCell ref="E1358:F1358"/>
    <mergeCell ref="E1359:F1359"/>
    <mergeCell ref="E1360:F1360"/>
    <mergeCell ref="E1361:F1361"/>
    <mergeCell ref="E1350:F1350"/>
    <mergeCell ref="E1351:F1351"/>
    <mergeCell ref="E1352:F1352"/>
    <mergeCell ref="E1353:F1353"/>
    <mergeCell ref="E1354:F1354"/>
    <mergeCell ref="E1355:F1355"/>
    <mergeCell ref="E1344:F1344"/>
    <mergeCell ref="E1345:F1345"/>
    <mergeCell ref="E1346:F1346"/>
    <mergeCell ref="E1347:F1347"/>
    <mergeCell ref="E1348:F1348"/>
    <mergeCell ref="E1349:F1349"/>
    <mergeCell ref="E1338:F1338"/>
    <mergeCell ref="E1339:F1339"/>
    <mergeCell ref="E1340:F1340"/>
    <mergeCell ref="E1341:F1341"/>
    <mergeCell ref="E1342:F1342"/>
    <mergeCell ref="E1343:F1343"/>
    <mergeCell ref="E1332:F1332"/>
    <mergeCell ref="E1333:F1333"/>
    <mergeCell ref="E1334:F1334"/>
    <mergeCell ref="E1335:F1335"/>
    <mergeCell ref="E1336:F1336"/>
    <mergeCell ref="E1337:F1337"/>
    <mergeCell ref="E1398:F1398"/>
    <mergeCell ref="E1399:F1399"/>
    <mergeCell ref="E1400:F1400"/>
    <mergeCell ref="E1401:F1401"/>
    <mergeCell ref="E1402:F1402"/>
    <mergeCell ref="E1403:F1403"/>
    <mergeCell ref="E1392:F1392"/>
    <mergeCell ref="E1393:F1393"/>
    <mergeCell ref="E1394:F1394"/>
    <mergeCell ref="E1395:F1395"/>
    <mergeCell ref="E1396:F1396"/>
    <mergeCell ref="E1397:F1397"/>
    <mergeCell ref="E1386:F1386"/>
    <mergeCell ref="E1387:F1387"/>
    <mergeCell ref="E1388:F1388"/>
    <mergeCell ref="E1389:F1389"/>
    <mergeCell ref="E1390:F1390"/>
    <mergeCell ref="E1391:F1391"/>
    <mergeCell ref="E1380:F1380"/>
    <mergeCell ref="E1381:F1381"/>
    <mergeCell ref="E1382:F1382"/>
    <mergeCell ref="E1383:F1383"/>
    <mergeCell ref="E1384:F1384"/>
    <mergeCell ref="E1385:F1385"/>
    <mergeCell ref="E1374:F1374"/>
    <mergeCell ref="E1375:F1375"/>
    <mergeCell ref="E1376:F1376"/>
    <mergeCell ref="E1377:F1377"/>
    <mergeCell ref="E1378:F1378"/>
    <mergeCell ref="E1379:F1379"/>
    <mergeCell ref="E1368:F1368"/>
    <mergeCell ref="E1369:F1369"/>
    <mergeCell ref="E1370:F1370"/>
    <mergeCell ref="E1371:F1371"/>
    <mergeCell ref="E1372:F1372"/>
    <mergeCell ref="E1373:F1373"/>
    <mergeCell ref="E1434:F1434"/>
    <mergeCell ref="E1435:F1435"/>
    <mergeCell ref="E1436:F1436"/>
    <mergeCell ref="E1437:F1437"/>
    <mergeCell ref="E1438:F1438"/>
    <mergeCell ref="E1439:F1439"/>
    <mergeCell ref="E1428:F1428"/>
    <mergeCell ref="E1429:F1429"/>
    <mergeCell ref="E1430:F1430"/>
    <mergeCell ref="E1431:F1431"/>
    <mergeCell ref="E1432:F1432"/>
    <mergeCell ref="E1433:F1433"/>
    <mergeCell ref="E1422:F1422"/>
    <mergeCell ref="E1423:F1423"/>
    <mergeCell ref="E1424:F1424"/>
    <mergeCell ref="E1425:F1425"/>
    <mergeCell ref="E1426:F1426"/>
    <mergeCell ref="E1427:F1427"/>
    <mergeCell ref="E1416:F1416"/>
    <mergeCell ref="E1417:F1417"/>
    <mergeCell ref="E1418:F1418"/>
    <mergeCell ref="E1419:F1419"/>
    <mergeCell ref="E1420:F1420"/>
    <mergeCell ref="E1421:F1421"/>
    <mergeCell ref="E1410:F1410"/>
    <mergeCell ref="E1411:F1411"/>
    <mergeCell ref="E1412:F1412"/>
    <mergeCell ref="E1413:F1413"/>
    <mergeCell ref="E1414:F1414"/>
    <mergeCell ref="E1415:F1415"/>
    <mergeCell ref="E1404:F1404"/>
    <mergeCell ref="E1405:F1405"/>
    <mergeCell ref="E1406:F1406"/>
    <mergeCell ref="E1407:F1407"/>
    <mergeCell ref="E1408:F1408"/>
    <mergeCell ref="E1409:F1409"/>
    <mergeCell ref="E1470:F1470"/>
    <mergeCell ref="E1471:F1471"/>
    <mergeCell ref="E1472:F1472"/>
    <mergeCell ref="E1473:F1473"/>
    <mergeCell ref="E1474:F1474"/>
    <mergeCell ref="E1475:F1475"/>
    <mergeCell ref="E1464:F1464"/>
    <mergeCell ref="E1465:F1465"/>
    <mergeCell ref="E1466:F1466"/>
    <mergeCell ref="E1467:F1467"/>
    <mergeCell ref="E1468:F1468"/>
    <mergeCell ref="E1469:F1469"/>
    <mergeCell ref="E1458:F1458"/>
    <mergeCell ref="E1459:F1459"/>
    <mergeCell ref="E1460:F1460"/>
    <mergeCell ref="E1461:F1461"/>
    <mergeCell ref="E1462:F1462"/>
    <mergeCell ref="E1463:F1463"/>
    <mergeCell ref="E1452:F1452"/>
    <mergeCell ref="E1453:F1453"/>
    <mergeCell ref="E1454:F1454"/>
    <mergeCell ref="E1455:F1455"/>
    <mergeCell ref="E1456:F1456"/>
    <mergeCell ref="E1457:F1457"/>
    <mergeCell ref="E1446:F1446"/>
    <mergeCell ref="E1447:F1447"/>
    <mergeCell ref="E1448:F1448"/>
    <mergeCell ref="E1449:F1449"/>
    <mergeCell ref="E1450:F1450"/>
    <mergeCell ref="E1451:F1451"/>
    <mergeCell ref="E1440:F1440"/>
    <mergeCell ref="E1441:F1441"/>
    <mergeCell ref="E1442:F1442"/>
    <mergeCell ref="E1443:F1443"/>
    <mergeCell ref="E1444:F1444"/>
    <mergeCell ref="E1445:F1445"/>
    <mergeCell ref="E1506:F1506"/>
    <mergeCell ref="E1507:F1507"/>
    <mergeCell ref="E1508:F1508"/>
    <mergeCell ref="E1509:F1509"/>
    <mergeCell ref="E1510:F1510"/>
    <mergeCell ref="E1511:F1511"/>
    <mergeCell ref="E1500:F1500"/>
    <mergeCell ref="E1501:F1501"/>
    <mergeCell ref="E1502:F1502"/>
    <mergeCell ref="E1503:F1503"/>
    <mergeCell ref="E1504:F1504"/>
    <mergeCell ref="E1505:F1505"/>
    <mergeCell ref="E1494:F1494"/>
    <mergeCell ref="E1495:F1495"/>
    <mergeCell ref="E1496:F1496"/>
    <mergeCell ref="E1497:F1497"/>
    <mergeCell ref="E1498:F1498"/>
    <mergeCell ref="E1499:F1499"/>
    <mergeCell ref="E1488:F1488"/>
    <mergeCell ref="E1489:F1489"/>
    <mergeCell ref="E1490:F1490"/>
    <mergeCell ref="E1491:F1491"/>
    <mergeCell ref="E1492:F1492"/>
    <mergeCell ref="E1493:F1493"/>
    <mergeCell ref="E1482:F1482"/>
    <mergeCell ref="E1483:F1483"/>
    <mergeCell ref="E1484:F1484"/>
    <mergeCell ref="E1485:F1485"/>
    <mergeCell ref="E1486:F1486"/>
    <mergeCell ref="E1487:F1487"/>
    <mergeCell ref="E1476:F1476"/>
    <mergeCell ref="E1477:F1477"/>
    <mergeCell ref="E1478:F1478"/>
    <mergeCell ref="E1479:F1479"/>
    <mergeCell ref="E1480:F1480"/>
    <mergeCell ref="E1481:F1481"/>
    <mergeCell ref="E1542:F1542"/>
    <mergeCell ref="E1543:F1543"/>
    <mergeCell ref="E1544:F1544"/>
    <mergeCell ref="E1545:F1545"/>
    <mergeCell ref="E1546:F1546"/>
    <mergeCell ref="E1547:F1547"/>
    <mergeCell ref="E1536:F1536"/>
    <mergeCell ref="E1537:F1537"/>
    <mergeCell ref="E1538:F1538"/>
    <mergeCell ref="E1539:F1539"/>
    <mergeCell ref="E1540:F1540"/>
    <mergeCell ref="E1541:F1541"/>
    <mergeCell ref="E1530:F1530"/>
    <mergeCell ref="E1531:F1531"/>
    <mergeCell ref="E1532:F1532"/>
    <mergeCell ref="E1533:F1533"/>
    <mergeCell ref="E1534:F1534"/>
    <mergeCell ref="E1535:F1535"/>
    <mergeCell ref="E1524:F1524"/>
    <mergeCell ref="E1525:F1525"/>
    <mergeCell ref="E1526:F1526"/>
    <mergeCell ref="E1527:F1527"/>
    <mergeCell ref="E1528:F1528"/>
    <mergeCell ref="E1529:F1529"/>
    <mergeCell ref="E1518:F1518"/>
    <mergeCell ref="E1519:F1519"/>
    <mergeCell ref="E1520:F1520"/>
    <mergeCell ref="E1521:F1521"/>
    <mergeCell ref="E1522:F1522"/>
    <mergeCell ref="E1523:F1523"/>
    <mergeCell ref="E1512:F1512"/>
    <mergeCell ref="E1513:F1513"/>
    <mergeCell ref="E1514:F1514"/>
    <mergeCell ref="E1515:F1515"/>
    <mergeCell ref="E1516:F1516"/>
    <mergeCell ref="E1517:F1517"/>
    <mergeCell ref="E1578:F1578"/>
    <mergeCell ref="E1579:F1579"/>
    <mergeCell ref="E1580:F1580"/>
    <mergeCell ref="E1581:F1581"/>
    <mergeCell ref="E1582:F1582"/>
    <mergeCell ref="E1583:F1583"/>
    <mergeCell ref="E1572:F1572"/>
    <mergeCell ref="E1573:F1573"/>
    <mergeCell ref="E1574:F1574"/>
    <mergeCell ref="E1575:F1575"/>
    <mergeCell ref="E1576:F1576"/>
    <mergeCell ref="E1577:F1577"/>
    <mergeCell ref="E1566:F1566"/>
    <mergeCell ref="E1567:F1567"/>
    <mergeCell ref="E1568:F1568"/>
    <mergeCell ref="E1569:F1569"/>
    <mergeCell ref="E1570:F1570"/>
    <mergeCell ref="E1571:F1571"/>
    <mergeCell ref="E1560:F1560"/>
    <mergeCell ref="E1561:F1561"/>
    <mergeCell ref="E1562:F1562"/>
    <mergeCell ref="E1563:F1563"/>
    <mergeCell ref="E1564:F1564"/>
    <mergeCell ref="E1565:F1565"/>
    <mergeCell ref="E1554:F1554"/>
    <mergeCell ref="E1555:F1555"/>
    <mergeCell ref="E1556:F1556"/>
    <mergeCell ref="E1557:F1557"/>
    <mergeCell ref="E1558:F1558"/>
    <mergeCell ref="E1559:F1559"/>
    <mergeCell ref="E1548:F1548"/>
    <mergeCell ref="E1549:F1549"/>
    <mergeCell ref="E1550:F1550"/>
    <mergeCell ref="E1551:F1551"/>
    <mergeCell ref="E1552:F1552"/>
    <mergeCell ref="E1553:F1553"/>
    <mergeCell ref="E1614:F1614"/>
    <mergeCell ref="E1615:F1615"/>
    <mergeCell ref="E1616:F1616"/>
    <mergeCell ref="E1617:F1617"/>
    <mergeCell ref="E1618:F1618"/>
    <mergeCell ref="E1619:F1619"/>
    <mergeCell ref="E1608:F1608"/>
    <mergeCell ref="E1609:F1609"/>
    <mergeCell ref="E1610:F1610"/>
    <mergeCell ref="E1611:F1611"/>
    <mergeCell ref="E1612:F1612"/>
    <mergeCell ref="E1613:F1613"/>
    <mergeCell ref="E1602:F1602"/>
    <mergeCell ref="E1603:F1603"/>
    <mergeCell ref="E1604:F1604"/>
    <mergeCell ref="E1605:F1605"/>
    <mergeCell ref="E1606:F1606"/>
    <mergeCell ref="E1607:F1607"/>
    <mergeCell ref="E1596:F1596"/>
    <mergeCell ref="E1597:F1597"/>
    <mergeCell ref="E1598:F1598"/>
    <mergeCell ref="E1599:F1599"/>
    <mergeCell ref="E1600:F1600"/>
    <mergeCell ref="E1601:F1601"/>
    <mergeCell ref="E1590:F1590"/>
    <mergeCell ref="E1591:F1591"/>
    <mergeCell ref="E1592:F1592"/>
    <mergeCell ref="E1593:F1593"/>
    <mergeCell ref="E1594:F1594"/>
    <mergeCell ref="E1595:F1595"/>
    <mergeCell ref="E1584:F1584"/>
    <mergeCell ref="E1585:F1585"/>
    <mergeCell ref="E1586:F1586"/>
    <mergeCell ref="E1587:F1587"/>
    <mergeCell ref="E1588:F1588"/>
    <mergeCell ref="E1589:F1589"/>
    <mergeCell ref="E1650:F1650"/>
    <mergeCell ref="E1651:F1651"/>
    <mergeCell ref="E1652:F1652"/>
    <mergeCell ref="E1653:F1653"/>
    <mergeCell ref="E1654:F1654"/>
    <mergeCell ref="E1655:F1655"/>
    <mergeCell ref="E1644:F1644"/>
    <mergeCell ref="E1645:F1645"/>
    <mergeCell ref="E1646:F1646"/>
    <mergeCell ref="E1647:F1647"/>
    <mergeCell ref="E1648:F1648"/>
    <mergeCell ref="E1649:F1649"/>
    <mergeCell ref="E1638:F1638"/>
    <mergeCell ref="E1639:F1639"/>
    <mergeCell ref="E1640:F1640"/>
    <mergeCell ref="E1641:F1641"/>
    <mergeCell ref="E1642:F1642"/>
    <mergeCell ref="E1643:F1643"/>
    <mergeCell ref="E1632:F1632"/>
    <mergeCell ref="E1633:F1633"/>
    <mergeCell ref="E1634:F1634"/>
    <mergeCell ref="E1635:F1635"/>
    <mergeCell ref="E1636:F1636"/>
    <mergeCell ref="E1637:F1637"/>
    <mergeCell ref="E1626:F1626"/>
    <mergeCell ref="E1627:F1627"/>
    <mergeCell ref="E1628:F1628"/>
    <mergeCell ref="E1629:F1629"/>
    <mergeCell ref="E1630:F1630"/>
    <mergeCell ref="E1631:F1631"/>
    <mergeCell ref="E1620:F1620"/>
    <mergeCell ref="E1621:F1621"/>
    <mergeCell ref="E1622:F1622"/>
    <mergeCell ref="E1623:F1623"/>
    <mergeCell ref="E1624:F1624"/>
    <mergeCell ref="E1625:F1625"/>
    <mergeCell ref="E1686:F1686"/>
    <mergeCell ref="E1687:F1687"/>
    <mergeCell ref="E1688:F1688"/>
    <mergeCell ref="E1689:F1689"/>
    <mergeCell ref="E1690:F1690"/>
    <mergeCell ref="E1691:F1691"/>
    <mergeCell ref="E1680:F1680"/>
    <mergeCell ref="E1681:F1681"/>
    <mergeCell ref="E1682:F1682"/>
    <mergeCell ref="E1683:F1683"/>
    <mergeCell ref="E1684:F1684"/>
    <mergeCell ref="E1685:F1685"/>
    <mergeCell ref="E1674:F1674"/>
    <mergeCell ref="E1675:F1675"/>
    <mergeCell ref="E1676:F1676"/>
    <mergeCell ref="E1677:F1677"/>
    <mergeCell ref="E1678:F1678"/>
    <mergeCell ref="E1679:F1679"/>
    <mergeCell ref="E1668:F1668"/>
    <mergeCell ref="E1669:F1669"/>
    <mergeCell ref="E1670:F1670"/>
    <mergeCell ref="E1671:F1671"/>
    <mergeCell ref="E1672:F1672"/>
    <mergeCell ref="E1673:F1673"/>
    <mergeCell ref="E1662:F1662"/>
    <mergeCell ref="E1663:F1663"/>
    <mergeCell ref="E1664:F1664"/>
    <mergeCell ref="E1665:F1665"/>
    <mergeCell ref="E1666:F1666"/>
    <mergeCell ref="E1667:F1667"/>
    <mergeCell ref="E1656:F1656"/>
    <mergeCell ref="E1657:F1657"/>
    <mergeCell ref="E1658:F1658"/>
    <mergeCell ref="E1659:F1659"/>
    <mergeCell ref="E1660:F1660"/>
    <mergeCell ref="E1661:F1661"/>
    <mergeCell ref="E1722:F1722"/>
    <mergeCell ref="E1723:F1723"/>
    <mergeCell ref="E1724:F1724"/>
    <mergeCell ref="E1725:F1725"/>
    <mergeCell ref="E1726:F1726"/>
    <mergeCell ref="E1727:F1727"/>
    <mergeCell ref="E1716:F1716"/>
    <mergeCell ref="E1717:F1717"/>
    <mergeCell ref="E1718:F1718"/>
    <mergeCell ref="E1719:F1719"/>
    <mergeCell ref="E1720:F1720"/>
    <mergeCell ref="E1721:F1721"/>
    <mergeCell ref="E1710:F1710"/>
    <mergeCell ref="E1711:F1711"/>
    <mergeCell ref="E1712:F1712"/>
    <mergeCell ref="E1713:F1713"/>
    <mergeCell ref="E1714:F1714"/>
    <mergeCell ref="E1715:F1715"/>
    <mergeCell ref="E1704:F1704"/>
    <mergeCell ref="E1705:F1705"/>
    <mergeCell ref="E1706:F1706"/>
    <mergeCell ref="E1707:F1707"/>
    <mergeCell ref="E1708:F1708"/>
    <mergeCell ref="E1709:F1709"/>
    <mergeCell ref="E1698:F1698"/>
    <mergeCell ref="E1699:F1699"/>
    <mergeCell ref="E1700:F1700"/>
    <mergeCell ref="E1701:F1701"/>
    <mergeCell ref="E1702:F1702"/>
    <mergeCell ref="E1703:F1703"/>
    <mergeCell ref="E1692:F1692"/>
    <mergeCell ref="E1693:F1693"/>
    <mergeCell ref="E1694:F1694"/>
    <mergeCell ref="E1695:F1695"/>
    <mergeCell ref="E1696:F1696"/>
    <mergeCell ref="E1697:F1697"/>
    <mergeCell ref="E1758:F1758"/>
    <mergeCell ref="E1759:F1759"/>
    <mergeCell ref="E1760:F1760"/>
    <mergeCell ref="E1761:F1761"/>
    <mergeCell ref="E1762:F1762"/>
    <mergeCell ref="E1763:F1763"/>
    <mergeCell ref="E1752:F1752"/>
    <mergeCell ref="E1753:F1753"/>
    <mergeCell ref="E1754:F1754"/>
    <mergeCell ref="E1755:F1755"/>
    <mergeCell ref="E1756:F1756"/>
    <mergeCell ref="E1757:F1757"/>
    <mergeCell ref="E1746:F1746"/>
    <mergeCell ref="E1747:F1747"/>
    <mergeCell ref="E1748:F1748"/>
    <mergeCell ref="E1749:F1749"/>
    <mergeCell ref="E1750:F1750"/>
    <mergeCell ref="E1751:F1751"/>
    <mergeCell ref="E1740:F1740"/>
    <mergeCell ref="E1741:F1741"/>
    <mergeCell ref="E1742:F1742"/>
    <mergeCell ref="E1743:F1743"/>
    <mergeCell ref="E1744:F1744"/>
    <mergeCell ref="E1745:F1745"/>
    <mergeCell ref="E1734:F1734"/>
    <mergeCell ref="E1735:F1735"/>
    <mergeCell ref="E1736:F1736"/>
    <mergeCell ref="E1737:F1737"/>
    <mergeCell ref="E1738:F1738"/>
    <mergeCell ref="E1739:F1739"/>
    <mergeCell ref="E1728:F1728"/>
    <mergeCell ref="E1729:F1729"/>
    <mergeCell ref="E1730:F1730"/>
    <mergeCell ref="E1731:F1731"/>
    <mergeCell ref="E1732:F1732"/>
    <mergeCell ref="E1733:F1733"/>
    <mergeCell ref="E1794:F1794"/>
    <mergeCell ref="E1795:F1795"/>
    <mergeCell ref="E1796:F1796"/>
    <mergeCell ref="E1797:F1797"/>
    <mergeCell ref="E1798:F1798"/>
    <mergeCell ref="E1799:F1799"/>
    <mergeCell ref="E1788:F1788"/>
    <mergeCell ref="E1789:F1789"/>
    <mergeCell ref="E1790:F1790"/>
    <mergeCell ref="E1791:F1791"/>
    <mergeCell ref="E1792:F1792"/>
    <mergeCell ref="E1793:F1793"/>
    <mergeCell ref="E1782:F1782"/>
    <mergeCell ref="E1783:F1783"/>
    <mergeCell ref="E1784:F1784"/>
    <mergeCell ref="E1785:F1785"/>
    <mergeCell ref="E1786:F1786"/>
    <mergeCell ref="E1787:F1787"/>
    <mergeCell ref="E1776:F1776"/>
    <mergeCell ref="E1777:F1777"/>
    <mergeCell ref="E1778:F1778"/>
    <mergeCell ref="E1779:F1779"/>
    <mergeCell ref="E1780:F1780"/>
    <mergeCell ref="E1781:F1781"/>
    <mergeCell ref="E1770:F1770"/>
    <mergeCell ref="E1771:F1771"/>
    <mergeCell ref="E1772:F1772"/>
    <mergeCell ref="E1773:F1773"/>
    <mergeCell ref="E1774:F1774"/>
    <mergeCell ref="E1775:F1775"/>
    <mergeCell ref="E1764:F1764"/>
    <mergeCell ref="E1765:F1765"/>
    <mergeCell ref="E1766:F1766"/>
    <mergeCell ref="E1767:F1767"/>
    <mergeCell ref="E1768:F1768"/>
    <mergeCell ref="E1769:F1769"/>
    <mergeCell ref="E1830:F1830"/>
    <mergeCell ref="E1831:F1831"/>
    <mergeCell ref="E1832:F1832"/>
    <mergeCell ref="E1833:F1833"/>
    <mergeCell ref="E1834:F1834"/>
    <mergeCell ref="E1835:F1835"/>
    <mergeCell ref="E1824:F1824"/>
    <mergeCell ref="E1825:F1825"/>
    <mergeCell ref="E1826:F1826"/>
    <mergeCell ref="E1827:F1827"/>
    <mergeCell ref="E1828:F1828"/>
    <mergeCell ref="E1829:F1829"/>
    <mergeCell ref="E1818:F1818"/>
    <mergeCell ref="E1819:F1819"/>
    <mergeCell ref="E1820:F1820"/>
    <mergeCell ref="E1821:F1821"/>
    <mergeCell ref="E1822:F1822"/>
    <mergeCell ref="E1823:F1823"/>
    <mergeCell ref="E1812:F1812"/>
    <mergeCell ref="E1813:F1813"/>
    <mergeCell ref="E1814:F1814"/>
    <mergeCell ref="E1815:F1815"/>
    <mergeCell ref="E1816:F1816"/>
    <mergeCell ref="E1817:F1817"/>
    <mergeCell ref="E1806:F1806"/>
    <mergeCell ref="E1807:F1807"/>
    <mergeCell ref="E1808:F1808"/>
    <mergeCell ref="E1809:F1809"/>
    <mergeCell ref="E1810:F1810"/>
    <mergeCell ref="E1811:F1811"/>
    <mergeCell ref="E1800:F1800"/>
    <mergeCell ref="E1801:F1801"/>
    <mergeCell ref="E1802:F1802"/>
    <mergeCell ref="E1803:F1803"/>
    <mergeCell ref="E1804:F1804"/>
    <mergeCell ref="E1805:F1805"/>
    <mergeCell ref="E1866:F1866"/>
    <mergeCell ref="E1867:F1867"/>
    <mergeCell ref="E1868:F1868"/>
    <mergeCell ref="E1869:F1869"/>
    <mergeCell ref="E1870:F1870"/>
    <mergeCell ref="E1871:F1871"/>
    <mergeCell ref="E1860:F1860"/>
    <mergeCell ref="E1861:F1861"/>
    <mergeCell ref="E1862:F1862"/>
    <mergeCell ref="E1863:F1863"/>
    <mergeCell ref="E1864:F1864"/>
    <mergeCell ref="E1865:F1865"/>
    <mergeCell ref="E1854:F1854"/>
    <mergeCell ref="E1855:F1855"/>
    <mergeCell ref="E1856:F1856"/>
    <mergeCell ref="E1857:F1857"/>
    <mergeCell ref="E1858:F1858"/>
    <mergeCell ref="E1859:F1859"/>
    <mergeCell ref="E1848:F1848"/>
    <mergeCell ref="E1849:F1849"/>
    <mergeCell ref="E1850:F1850"/>
    <mergeCell ref="E1851:F1851"/>
    <mergeCell ref="E1852:F1852"/>
    <mergeCell ref="E1853:F1853"/>
    <mergeCell ref="E1842:F1842"/>
    <mergeCell ref="E1843:F1843"/>
    <mergeCell ref="E1844:F1844"/>
    <mergeCell ref="E1845:F1845"/>
    <mergeCell ref="E1846:F1846"/>
    <mergeCell ref="E1847:F1847"/>
    <mergeCell ref="E1836:F1836"/>
    <mergeCell ref="E1837:F1837"/>
    <mergeCell ref="E1838:F1838"/>
    <mergeCell ref="E1839:F1839"/>
    <mergeCell ref="E1840:F1840"/>
    <mergeCell ref="E1841:F1841"/>
    <mergeCell ref="E1902:F1902"/>
    <mergeCell ref="E1903:F1903"/>
    <mergeCell ref="E1904:F1904"/>
    <mergeCell ref="E1905:F1905"/>
    <mergeCell ref="E1906:F1906"/>
    <mergeCell ref="E1907:F1907"/>
    <mergeCell ref="E1896:F1896"/>
    <mergeCell ref="E1897:F1897"/>
    <mergeCell ref="E1898:F1898"/>
    <mergeCell ref="E1899:F1899"/>
    <mergeCell ref="E1900:F1900"/>
    <mergeCell ref="E1901:F1901"/>
    <mergeCell ref="E1890:F1890"/>
    <mergeCell ref="E1891:F1891"/>
    <mergeCell ref="E1892:F1892"/>
    <mergeCell ref="E1893:F1893"/>
    <mergeCell ref="E1894:F1894"/>
    <mergeCell ref="E1895:F1895"/>
    <mergeCell ref="E1884:F1884"/>
    <mergeCell ref="E1885:F1885"/>
    <mergeCell ref="E1886:F1886"/>
    <mergeCell ref="E1887:F1887"/>
    <mergeCell ref="E1888:F1888"/>
    <mergeCell ref="E1889:F1889"/>
    <mergeCell ref="E1878:F1878"/>
    <mergeCell ref="E1879:F1879"/>
    <mergeCell ref="E1880:F1880"/>
    <mergeCell ref="E1881:F1881"/>
    <mergeCell ref="E1882:F1882"/>
    <mergeCell ref="E1883:F1883"/>
    <mergeCell ref="E1872:F1872"/>
    <mergeCell ref="E1873:F1873"/>
    <mergeCell ref="E1874:F1874"/>
    <mergeCell ref="E1875:F1875"/>
    <mergeCell ref="E1876:F1876"/>
    <mergeCell ref="E1877:F1877"/>
    <mergeCell ref="E1938:F1938"/>
    <mergeCell ref="E1939:F1939"/>
    <mergeCell ref="E1940:F1940"/>
    <mergeCell ref="E1941:F1941"/>
    <mergeCell ref="E1942:F1942"/>
    <mergeCell ref="E1943:F1943"/>
    <mergeCell ref="E1932:F1932"/>
    <mergeCell ref="E1933:F1933"/>
    <mergeCell ref="E1934:F1934"/>
    <mergeCell ref="E1935:F1935"/>
    <mergeCell ref="E1936:F1936"/>
    <mergeCell ref="E1937:F1937"/>
    <mergeCell ref="E1926:F1926"/>
    <mergeCell ref="E1927:F1927"/>
    <mergeCell ref="E1928:F1928"/>
    <mergeCell ref="E1929:F1929"/>
    <mergeCell ref="E1930:F1930"/>
    <mergeCell ref="E1931:F1931"/>
    <mergeCell ref="E1920:F1920"/>
    <mergeCell ref="E1921:F1921"/>
    <mergeCell ref="E1922:F1922"/>
    <mergeCell ref="E1923:F1923"/>
    <mergeCell ref="E1924:F1924"/>
    <mergeCell ref="E1925:F1925"/>
    <mergeCell ref="E1914:F1914"/>
    <mergeCell ref="E1915:F1915"/>
    <mergeCell ref="E1916:F1916"/>
    <mergeCell ref="E1917:F1917"/>
    <mergeCell ref="E1918:F1918"/>
    <mergeCell ref="E1919:F1919"/>
    <mergeCell ref="E1908:F1908"/>
    <mergeCell ref="E1909:F1909"/>
    <mergeCell ref="E1910:F1910"/>
    <mergeCell ref="E1911:F1911"/>
    <mergeCell ref="E1912:F1912"/>
    <mergeCell ref="E1913:F1913"/>
    <mergeCell ref="E1974:F1974"/>
    <mergeCell ref="E1975:F1975"/>
    <mergeCell ref="E1976:F1976"/>
    <mergeCell ref="E1977:F1977"/>
    <mergeCell ref="E1978:F1978"/>
    <mergeCell ref="E1979:F1979"/>
    <mergeCell ref="E1968:F1968"/>
    <mergeCell ref="E1969:F1969"/>
    <mergeCell ref="E1970:F1970"/>
    <mergeCell ref="E1971:F1971"/>
    <mergeCell ref="E1972:F1972"/>
    <mergeCell ref="E1973:F1973"/>
    <mergeCell ref="E1962:F1962"/>
    <mergeCell ref="E1963:F1963"/>
    <mergeCell ref="E1964:F1964"/>
    <mergeCell ref="E1965:F1965"/>
    <mergeCell ref="E1966:F1966"/>
    <mergeCell ref="E1967:F1967"/>
    <mergeCell ref="E1956:F1956"/>
    <mergeCell ref="E1957:F1957"/>
    <mergeCell ref="E1958:F1958"/>
    <mergeCell ref="E1959:F1959"/>
    <mergeCell ref="E1960:F1960"/>
    <mergeCell ref="E1961:F1961"/>
    <mergeCell ref="E1950:F1950"/>
    <mergeCell ref="E1951:F1951"/>
    <mergeCell ref="E1952:F1952"/>
    <mergeCell ref="E1953:F1953"/>
    <mergeCell ref="E1954:F1954"/>
    <mergeCell ref="E1955:F1955"/>
    <mergeCell ref="E1944:F1944"/>
    <mergeCell ref="E1945:F1945"/>
    <mergeCell ref="E1946:F1946"/>
    <mergeCell ref="E1947:F1947"/>
    <mergeCell ref="E1948:F1948"/>
    <mergeCell ref="E1949:F1949"/>
    <mergeCell ref="E2010:F2010"/>
    <mergeCell ref="E2011:F2011"/>
    <mergeCell ref="E2012:F2012"/>
    <mergeCell ref="E2013:F2013"/>
    <mergeCell ref="E2014:F2014"/>
    <mergeCell ref="E2015:F2015"/>
    <mergeCell ref="E2004:F2004"/>
    <mergeCell ref="E2005:F2005"/>
    <mergeCell ref="E2006:F2006"/>
    <mergeCell ref="E2007:F2007"/>
    <mergeCell ref="E2008:F2008"/>
    <mergeCell ref="E2009:F2009"/>
    <mergeCell ref="E1998:F1998"/>
    <mergeCell ref="E1999:F1999"/>
    <mergeCell ref="E2000:F2000"/>
    <mergeCell ref="E2001:F2001"/>
    <mergeCell ref="E2002:F2002"/>
    <mergeCell ref="E2003:F2003"/>
    <mergeCell ref="E1992:F1992"/>
    <mergeCell ref="E1993:F1993"/>
    <mergeCell ref="E1994:F1994"/>
    <mergeCell ref="E1995:F1995"/>
    <mergeCell ref="E1996:F1996"/>
    <mergeCell ref="E1997:F1997"/>
    <mergeCell ref="E1986:F1986"/>
    <mergeCell ref="E1987:F1987"/>
    <mergeCell ref="E1988:F1988"/>
    <mergeCell ref="E1989:F1989"/>
    <mergeCell ref="E1990:F1990"/>
    <mergeCell ref="E1991:F1991"/>
    <mergeCell ref="E1980:F1980"/>
    <mergeCell ref="E1981:F1981"/>
    <mergeCell ref="E1982:F1982"/>
    <mergeCell ref="E1983:F1983"/>
    <mergeCell ref="E1984:F1984"/>
    <mergeCell ref="E1985:F1985"/>
    <mergeCell ref="E2046:F2046"/>
    <mergeCell ref="E2047:F2047"/>
    <mergeCell ref="E2048:F2048"/>
    <mergeCell ref="E2049:F2049"/>
    <mergeCell ref="E2050:F2050"/>
    <mergeCell ref="E2051:F2051"/>
    <mergeCell ref="E2040:F2040"/>
    <mergeCell ref="E2041:F2041"/>
    <mergeCell ref="E2042:F2042"/>
    <mergeCell ref="E2043:F2043"/>
    <mergeCell ref="E2044:F2044"/>
    <mergeCell ref="E2045:F2045"/>
    <mergeCell ref="E2034:F2034"/>
    <mergeCell ref="E2035:F2035"/>
    <mergeCell ref="E2036:F2036"/>
    <mergeCell ref="E2037:F2037"/>
    <mergeCell ref="E2038:F2038"/>
    <mergeCell ref="E2039:F2039"/>
    <mergeCell ref="E2028:F2028"/>
    <mergeCell ref="E2029:F2029"/>
    <mergeCell ref="E2030:F2030"/>
    <mergeCell ref="E2031:F2031"/>
    <mergeCell ref="E2032:F2032"/>
    <mergeCell ref="E2033:F2033"/>
    <mergeCell ref="E2022:F2022"/>
    <mergeCell ref="E2023:F2023"/>
    <mergeCell ref="E2024:F2024"/>
    <mergeCell ref="E2025:F2025"/>
    <mergeCell ref="E2026:F2026"/>
    <mergeCell ref="E2027:F2027"/>
    <mergeCell ref="E2016:F2016"/>
    <mergeCell ref="E2017:F2017"/>
    <mergeCell ref="E2018:F2018"/>
    <mergeCell ref="E2019:F2019"/>
    <mergeCell ref="E2020:F2020"/>
    <mergeCell ref="E2021:F2021"/>
    <mergeCell ref="E2082:F2082"/>
    <mergeCell ref="E2083:F2083"/>
    <mergeCell ref="E2084:F2084"/>
    <mergeCell ref="E2085:F2085"/>
    <mergeCell ref="E2086:F2086"/>
    <mergeCell ref="E2087:F2087"/>
    <mergeCell ref="E2076:F2076"/>
    <mergeCell ref="E2077:F2077"/>
    <mergeCell ref="E2078:F2078"/>
    <mergeCell ref="E2079:F2079"/>
    <mergeCell ref="E2080:F2080"/>
    <mergeCell ref="E2081:F2081"/>
    <mergeCell ref="E2070:F2070"/>
    <mergeCell ref="E2071:F2071"/>
    <mergeCell ref="E2072:F2072"/>
    <mergeCell ref="E2073:F2073"/>
    <mergeCell ref="E2074:F2074"/>
    <mergeCell ref="E2075:F2075"/>
    <mergeCell ref="E2064:F2064"/>
    <mergeCell ref="E2065:F2065"/>
    <mergeCell ref="E2066:F2066"/>
    <mergeCell ref="E2067:F2067"/>
    <mergeCell ref="E2068:F2068"/>
    <mergeCell ref="E2069:F2069"/>
    <mergeCell ref="E2058:F2058"/>
    <mergeCell ref="E2059:F2059"/>
    <mergeCell ref="E2060:F2060"/>
    <mergeCell ref="E2061:F2061"/>
    <mergeCell ref="E2062:F2062"/>
    <mergeCell ref="E2063:F2063"/>
    <mergeCell ref="E2052:F2052"/>
    <mergeCell ref="E2053:F2053"/>
    <mergeCell ref="E2054:F2054"/>
    <mergeCell ref="E2055:F2055"/>
    <mergeCell ref="E2056:F2056"/>
    <mergeCell ref="E2057:F2057"/>
    <mergeCell ref="E2118:F2118"/>
    <mergeCell ref="E2119:F2119"/>
    <mergeCell ref="E2120:F2120"/>
    <mergeCell ref="E2121:F2121"/>
    <mergeCell ref="E2122:F2122"/>
    <mergeCell ref="E2123:F2123"/>
    <mergeCell ref="E2112:F2112"/>
    <mergeCell ref="E2113:F2113"/>
    <mergeCell ref="E2114:F2114"/>
    <mergeCell ref="E2115:F2115"/>
    <mergeCell ref="E2116:F2116"/>
    <mergeCell ref="E2117:F2117"/>
    <mergeCell ref="E2106:F2106"/>
    <mergeCell ref="E2107:F2107"/>
    <mergeCell ref="E2108:F2108"/>
    <mergeCell ref="E2109:F2109"/>
    <mergeCell ref="E2110:F2110"/>
    <mergeCell ref="E2111:F2111"/>
    <mergeCell ref="E2100:F2100"/>
    <mergeCell ref="E2101:F2101"/>
    <mergeCell ref="E2102:F2102"/>
    <mergeCell ref="E2103:F2103"/>
    <mergeCell ref="E2104:F2104"/>
    <mergeCell ref="E2105:F2105"/>
    <mergeCell ref="E2094:F2094"/>
    <mergeCell ref="E2095:F2095"/>
    <mergeCell ref="E2096:F2096"/>
    <mergeCell ref="E2097:F2097"/>
    <mergeCell ref="E2098:F2098"/>
    <mergeCell ref="E2099:F2099"/>
    <mergeCell ref="E2088:F2088"/>
    <mergeCell ref="E2089:F2089"/>
    <mergeCell ref="E2090:F2090"/>
    <mergeCell ref="E2091:F2091"/>
    <mergeCell ref="E2092:F2092"/>
    <mergeCell ref="E2093:F2093"/>
    <mergeCell ref="E2154:F2154"/>
    <mergeCell ref="E2155:F2155"/>
    <mergeCell ref="E2156:F2156"/>
    <mergeCell ref="E2157:F2157"/>
    <mergeCell ref="E2158:F2158"/>
    <mergeCell ref="E2159:F2159"/>
    <mergeCell ref="E2148:F2148"/>
    <mergeCell ref="E2149:F2149"/>
    <mergeCell ref="E2150:F2150"/>
    <mergeCell ref="E2151:F2151"/>
    <mergeCell ref="E2152:F2152"/>
    <mergeCell ref="E2153:F2153"/>
    <mergeCell ref="E2142:F2142"/>
    <mergeCell ref="E2143:F2143"/>
    <mergeCell ref="E2144:F2144"/>
    <mergeCell ref="E2145:F2145"/>
    <mergeCell ref="E2146:F2146"/>
    <mergeCell ref="E2147:F2147"/>
    <mergeCell ref="E2136:F2136"/>
    <mergeCell ref="E2137:F2137"/>
    <mergeCell ref="E2138:F2138"/>
    <mergeCell ref="E2139:F2139"/>
    <mergeCell ref="E2140:F2140"/>
    <mergeCell ref="E2141:F2141"/>
    <mergeCell ref="E2130:F2130"/>
    <mergeCell ref="E2131:F2131"/>
    <mergeCell ref="E2132:F2132"/>
    <mergeCell ref="E2133:F2133"/>
    <mergeCell ref="E2134:F2134"/>
    <mergeCell ref="E2135:F2135"/>
    <mergeCell ref="E2124:F2124"/>
    <mergeCell ref="E2125:F2125"/>
    <mergeCell ref="E2126:F2126"/>
    <mergeCell ref="E2127:F2127"/>
    <mergeCell ref="E2128:F2128"/>
    <mergeCell ref="E2129:F2129"/>
    <mergeCell ref="E2190:F2190"/>
    <mergeCell ref="E2191:F2191"/>
    <mergeCell ref="E2192:F2192"/>
    <mergeCell ref="E2193:F2193"/>
    <mergeCell ref="E2194:F2194"/>
    <mergeCell ref="E2195:F2195"/>
    <mergeCell ref="E2184:F2184"/>
    <mergeCell ref="E2185:F2185"/>
    <mergeCell ref="E2186:F2186"/>
    <mergeCell ref="E2187:F2187"/>
    <mergeCell ref="E2188:F2188"/>
    <mergeCell ref="E2189:F2189"/>
    <mergeCell ref="E2178:F2178"/>
    <mergeCell ref="E2179:F2179"/>
    <mergeCell ref="E2180:F2180"/>
    <mergeCell ref="E2181:F2181"/>
    <mergeCell ref="E2182:F2182"/>
    <mergeCell ref="E2183:F2183"/>
    <mergeCell ref="E2172:F2172"/>
    <mergeCell ref="E2173:F2173"/>
    <mergeCell ref="E2174:F2174"/>
    <mergeCell ref="E2175:F2175"/>
    <mergeCell ref="E2176:F2176"/>
    <mergeCell ref="E2177:F2177"/>
    <mergeCell ref="E2166:F2166"/>
    <mergeCell ref="E2167:F2167"/>
    <mergeCell ref="E2168:F2168"/>
    <mergeCell ref="E2169:F2169"/>
    <mergeCell ref="E2170:F2170"/>
    <mergeCell ref="E2171:F2171"/>
    <mergeCell ref="E2160:F2160"/>
    <mergeCell ref="E2161:F2161"/>
    <mergeCell ref="E2162:F2162"/>
    <mergeCell ref="E2163:F2163"/>
    <mergeCell ref="E2164:F2164"/>
    <mergeCell ref="E2165:F2165"/>
    <mergeCell ref="E2226:F2226"/>
    <mergeCell ref="E2227:F2227"/>
    <mergeCell ref="E2228:F2228"/>
    <mergeCell ref="E2229:F2229"/>
    <mergeCell ref="E2230:F2230"/>
    <mergeCell ref="E2231:F2231"/>
    <mergeCell ref="E2220:F2220"/>
    <mergeCell ref="E2221:F2221"/>
    <mergeCell ref="E2222:F2222"/>
    <mergeCell ref="E2223:F2223"/>
    <mergeCell ref="E2224:F2224"/>
    <mergeCell ref="E2225:F2225"/>
    <mergeCell ref="E2214:F2214"/>
    <mergeCell ref="E2215:F2215"/>
    <mergeCell ref="E2216:F2216"/>
    <mergeCell ref="E2217:F2217"/>
    <mergeCell ref="E2218:F2218"/>
    <mergeCell ref="E2219:F2219"/>
    <mergeCell ref="E2208:F2208"/>
    <mergeCell ref="E2209:F2209"/>
    <mergeCell ref="E2210:F2210"/>
    <mergeCell ref="E2211:F2211"/>
    <mergeCell ref="E2212:F2212"/>
    <mergeCell ref="E2213:F2213"/>
    <mergeCell ref="E2202:F2202"/>
    <mergeCell ref="E2203:F2203"/>
    <mergeCell ref="E2204:F2204"/>
    <mergeCell ref="E2205:F2205"/>
    <mergeCell ref="E2206:F2206"/>
    <mergeCell ref="E2207:F2207"/>
    <mergeCell ref="E2196:F2196"/>
    <mergeCell ref="E2197:F2197"/>
    <mergeCell ref="E2198:F2198"/>
    <mergeCell ref="E2199:F2199"/>
    <mergeCell ref="E2200:F2200"/>
    <mergeCell ref="E2201:F2201"/>
    <mergeCell ref="E2262:F2262"/>
    <mergeCell ref="E2263:F2263"/>
    <mergeCell ref="E2264:F2264"/>
    <mergeCell ref="E2265:F2265"/>
    <mergeCell ref="E2266:F2266"/>
    <mergeCell ref="E2267:F2267"/>
    <mergeCell ref="E2256:F2256"/>
    <mergeCell ref="E2257:F2257"/>
    <mergeCell ref="E2258:F2258"/>
    <mergeCell ref="E2259:F2259"/>
    <mergeCell ref="E2260:F2260"/>
    <mergeCell ref="E2261:F2261"/>
    <mergeCell ref="E2250:F2250"/>
    <mergeCell ref="E2251:F2251"/>
    <mergeCell ref="E2252:F2252"/>
    <mergeCell ref="E2253:F2253"/>
    <mergeCell ref="E2254:F2254"/>
    <mergeCell ref="E2255:F2255"/>
    <mergeCell ref="E2244:F2244"/>
    <mergeCell ref="E2245:F2245"/>
    <mergeCell ref="E2246:F2246"/>
    <mergeCell ref="E2247:F2247"/>
    <mergeCell ref="E2248:F2248"/>
    <mergeCell ref="E2249:F2249"/>
    <mergeCell ref="E2238:F2238"/>
    <mergeCell ref="E2239:F2239"/>
    <mergeCell ref="E2240:F2240"/>
    <mergeCell ref="E2241:F2241"/>
    <mergeCell ref="E2242:F2242"/>
    <mergeCell ref="E2243:F2243"/>
    <mergeCell ref="E2232:F2232"/>
    <mergeCell ref="E2233:F2233"/>
    <mergeCell ref="E2234:F2234"/>
    <mergeCell ref="E2235:F2235"/>
    <mergeCell ref="E2236:F2236"/>
    <mergeCell ref="E2237:F2237"/>
    <mergeCell ref="E2298:F2298"/>
    <mergeCell ref="E2299:F2299"/>
    <mergeCell ref="E2300:F2300"/>
    <mergeCell ref="E2301:F2301"/>
    <mergeCell ref="E2302:F2302"/>
    <mergeCell ref="E2303:F2303"/>
    <mergeCell ref="E2292:F2292"/>
    <mergeCell ref="E2293:F2293"/>
    <mergeCell ref="E2294:F2294"/>
    <mergeCell ref="E2295:F2295"/>
    <mergeCell ref="E2296:F2296"/>
    <mergeCell ref="E2297:F2297"/>
    <mergeCell ref="E2286:F2286"/>
    <mergeCell ref="E2287:F2287"/>
    <mergeCell ref="E2288:F2288"/>
    <mergeCell ref="E2289:F2289"/>
    <mergeCell ref="E2290:F2290"/>
    <mergeCell ref="E2291:F2291"/>
    <mergeCell ref="E2280:F2280"/>
    <mergeCell ref="E2281:F2281"/>
    <mergeCell ref="E2282:F2282"/>
    <mergeCell ref="E2283:F2283"/>
    <mergeCell ref="E2284:F2284"/>
    <mergeCell ref="E2285:F2285"/>
    <mergeCell ref="E2274:F2274"/>
    <mergeCell ref="E2275:F2275"/>
    <mergeCell ref="E2276:F2276"/>
    <mergeCell ref="E2277:F2277"/>
    <mergeCell ref="E2278:F2278"/>
    <mergeCell ref="E2279:F2279"/>
    <mergeCell ref="E2268:F2268"/>
    <mergeCell ref="E2269:F2269"/>
    <mergeCell ref="E2270:F2270"/>
    <mergeCell ref="E2271:F2271"/>
    <mergeCell ref="E2272:F2272"/>
    <mergeCell ref="E2273:F2273"/>
    <mergeCell ref="E2334:F2334"/>
    <mergeCell ref="E2335:F2335"/>
    <mergeCell ref="E2336:F2336"/>
    <mergeCell ref="E2337:F2337"/>
    <mergeCell ref="E2338:F2338"/>
    <mergeCell ref="E2339:F2339"/>
    <mergeCell ref="E2328:F2328"/>
    <mergeCell ref="E2329:F2329"/>
    <mergeCell ref="E2330:F2330"/>
    <mergeCell ref="E2331:F2331"/>
    <mergeCell ref="E2332:F2332"/>
    <mergeCell ref="E2333:F2333"/>
    <mergeCell ref="E2322:F2322"/>
    <mergeCell ref="E2323:F2323"/>
    <mergeCell ref="E2324:F2324"/>
    <mergeCell ref="E2325:F2325"/>
    <mergeCell ref="E2326:F2326"/>
    <mergeCell ref="E2327:F2327"/>
    <mergeCell ref="E2316:F2316"/>
    <mergeCell ref="E2317:F2317"/>
    <mergeCell ref="E2318:F2318"/>
    <mergeCell ref="E2319:F2319"/>
    <mergeCell ref="E2320:F2320"/>
    <mergeCell ref="E2321:F2321"/>
    <mergeCell ref="E2310:F2310"/>
    <mergeCell ref="E2311:F2311"/>
    <mergeCell ref="E2312:F2312"/>
    <mergeCell ref="E2313:F2313"/>
    <mergeCell ref="E2314:F2314"/>
    <mergeCell ref="E2315:F2315"/>
    <mergeCell ref="E2304:F2304"/>
    <mergeCell ref="E2305:F2305"/>
    <mergeCell ref="E2306:F2306"/>
    <mergeCell ref="E2307:F2307"/>
    <mergeCell ref="E2308:F2308"/>
    <mergeCell ref="E2309:F2309"/>
    <mergeCell ref="E2370:F2370"/>
    <mergeCell ref="E2371:F2371"/>
    <mergeCell ref="E2372:F2372"/>
    <mergeCell ref="E2373:F2373"/>
    <mergeCell ref="E2374:F2374"/>
    <mergeCell ref="E2375:F2375"/>
    <mergeCell ref="E2364:F2364"/>
    <mergeCell ref="E2365:F2365"/>
    <mergeCell ref="E2366:F2366"/>
    <mergeCell ref="E2367:F2367"/>
    <mergeCell ref="E2368:F2368"/>
    <mergeCell ref="E2369:F2369"/>
    <mergeCell ref="E2358:F2358"/>
    <mergeCell ref="E2359:F2359"/>
    <mergeCell ref="E2360:F2360"/>
    <mergeCell ref="E2361:F2361"/>
    <mergeCell ref="E2362:F2362"/>
    <mergeCell ref="E2363:F2363"/>
    <mergeCell ref="E2352:F2352"/>
    <mergeCell ref="E2353:F2353"/>
    <mergeCell ref="E2354:F2354"/>
    <mergeCell ref="E2355:F2355"/>
    <mergeCell ref="E2356:F2356"/>
    <mergeCell ref="E2357:F2357"/>
    <mergeCell ref="E2346:F2346"/>
    <mergeCell ref="E2347:F2347"/>
    <mergeCell ref="E2348:F2348"/>
    <mergeCell ref="E2349:F2349"/>
    <mergeCell ref="E2350:F2350"/>
    <mergeCell ref="E2351:F2351"/>
    <mergeCell ref="E2340:F2340"/>
    <mergeCell ref="E2341:F2341"/>
    <mergeCell ref="E2342:F2342"/>
    <mergeCell ref="E2343:F2343"/>
    <mergeCell ref="E2344:F2344"/>
    <mergeCell ref="E2345:F2345"/>
    <mergeCell ref="E2406:F2406"/>
    <mergeCell ref="E2407:F2407"/>
    <mergeCell ref="E2408:F2408"/>
    <mergeCell ref="E2409:F2409"/>
    <mergeCell ref="E2410:F2410"/>
    <mergeCell ref="E2411:F2411"/>
    <mergeCell ref="E2400:F2400"/>
    <mergeCell ref="E2401:F2401"/>
    <mergeCell ref="E2402:F2402"/>
    <mergeCell ref="E2403:F2403"/>
    <mergeCell ref="E2404:F2404"/>
    <mergeCell ref="E2405:F2405"/>
    <mergeCell ref="E2394:F2394"/>
    <mergeCell ref="E2395:F2395"/>
    <mergeCell ref="E2396:F2396"/>
    <mergeCell ref="E2397:F2397"/>
    <mergeCell ref="E2398:F2398"/>
    <mergeCell ref="E2399:F2399"/>
    <mergeCell ref="E2388:F2388"/>
    <mergeCell ref="E2389:F2389"/>
    <mergeCell ref="E2390:F2390"/>
    <mergeCell ref="E2391:F2391"/>
    <mergeCell ref="E2392:F2392"/>
    <mergeCell ref="E2393:F2393"/>
    <mergeCell ref="E2382:F2382"/>
    <mergeCell ref="E2383:F2383"/>
    <mergeCell ref="E2384:F2384"/>
    <mergeCell ref="E2385:F2385"/>
    <mergeCell ref="E2386:F2386"/>
    <mergeCell ref="E2387:F2387"/>
    <mergeCell ref="E2376:F2376"/>
    <mergeCell ref="E2377:F2377"/>
    <mergeCell ref="E2378:F2378"/>
    <mergeCell ref="E2379:F2379"/>
    <mergeCell ref="E2380:F2380"/>
    <mergeCell ref="E2381:F2381"/>
    <mergeCell ref="E2442:F2442"/>
    <mergeCell ref="E2443:F2443"/>
    <mergeCell ref="E2444:F2444"/>
    <mergeCell ref="E2445:F2445"/>
    <mergeCell ref="E2446:F2446"/>
    <mergeCell ref="E2447:F2447"/>
    <mergeCell ref="E2436:F2436"/>
    <mergeCell ref="E2437:F2437"/>
    <mergeCell ref="E2438:F2438"/>
    <mergeCell ref="E2439:F2439"/>
    <mergeCell ref="E2440:F2440"/>
    <mergeCell ref="E2441:F2441"/>
    <mergeCell ref="E2430:F2430"/>
    <mergeCell ref="E2431:F2431"/>
    <mergeCell ref="E2432:F2432"/>
    <mergeCell ref="E2433:F2433"/>
    <mergeCell ref="E2434:F2434"/>
    <mergeCell ref="E2435:F2435"/>
    <mergeCell ref="E2424:F2424"/>
    <mergeCell ref="E2425:F2425"/>
    <mergeCell ref="E2426:F2426"/>
    <mergeCell ref="E2427:F2427"/>
    <mergeCell ref="E2428:F2428"/>
    <mergeCell ref="E2429:F2429"/>
    <mergeCell ref="E2418:F2418"/>
    <mergeCell ref="E2419:F2419"/>
    <mergeCell ref="E2420:F2420"/>
    <mergeCell ref="E2421:F2421"/>
    <mergeCell ref="E2422:F2422"/>
    <mergeCell ref="E2423:F2423"/>
    <mergeCell ref="E2412:F2412"/>
    <mergeCell ref="E2413:F2413"/>
    <mergeCell ref="E2414:F2414"/>
    <mergeCell ref="E2415:F2415"/>
    <mergeCell ref="E2416:F2416"/>
    <mergeCell ref="E2417:F2417"/>
    <mergeCell ref="E2478:F2478"/>
    <mergeCell ref="E2479:F2479"/>
    <mergeCell ref="E2480:F2480"/>
    <mergeCell ref="E2481:F2481"/>
    <mergeCell ref="E2482:F2482"/>
    <mergeCell ref="E2483:F2483"/>
    <mergeCell ref="E2472:F2472"/>
    <mergeCell ref="E2473:F2473"/>
    <mergeCell ref="E2474:F2474"/>
    <mergeCell ref="E2475:F2475"/>
    <mergeCell ref="E2476:F2476"/>
    <mergeCell ref="E2477:F2477"/>
    <mergeCell ref="E2466:F2466"/>
    <mergeCell ref="E2467:F2467"/>
    <mergeCell ref="E2468:F2468"/>
    <mergeCell ref="E2469:F2469"/>
    <mergeCell ref="E2470:F2470"/>
    <mergeCell ref="E2471:F2471"/>
    <mergeCell ref="E2460:F2460"/>
    <mergeCell ref="E2461:F2461"/>
    <mergeCell ref="E2462:F2462"/>
    <mergeCell ref="E2463:F2463"/>
    <mergeCell ref="E2464:F2464"/>
    <mergeCell ref="E2465:F2465"/>
    <mergeCell ref="E2454:F2454"/>
    <mergeCell ref="E2455:F2455"/>
    <mergeCell ref="E2456:F2456"/>
    <mergeCell ref="E2457:F2457"/>
    <mergeCell ref="E2458:F2458"/>
    <mergeCell ref="E2459:F2459"/>
    <mergeCell ref="E2448:F2448"/>
    <mergeCell ref="E2449:F2449"/>
    <mergeCell ref="E2450:F2450"/>
    <mergeCell ref="E2451:F2451"/>
    <mergeCell ref="E2452:F2452"/>
    <mergeCell ref="E2453:F2453"/>
    <mergeCell ref="E2514:F2514"/>
    <mergeCell ref="E2515:F2515"/>
    <mergeCell ref="E2516:F2516"/>
    <mergeCell ref="E2517:F2517"/>
    <mergeCell ref="E2518:F2518"/>
    <mergeCell ref="E2519:F2519"/>
    <mergeCell ref="E2508:F2508"/>
    <mergeCell ref="E2509:F2509"/>
    <mergeCell ref="E2510:F2510"/>
    <mergeCell ref="E2511:F2511"/>
    <mergeCell ref="E2512:F2512"/>
    <mergeCell ref="E2513:F2513"/>
    <mergeCell ref="E2502:F2502"/>
    <mergeCell ref="E2503:F2503"/>
    <mergeCell ref="E2504:F2504"/>
    <mergeCell ref="E2505:F2505"/>
    <mergeCell ref="E2506:F2506"/>
    <mergeCell ref="E2507:F2507"/>
    <mergeCell ref="E2496:F2496"/>
    <mergeCell ref="E2497:F2497"/>
    <mergeCell ref="E2498:F2498"/>
    <mergeCell ref="E2499:F2499"/>
    <mergeCell ref="E2500:F2500"/>
    <mergeCell ref="E2501:F2501"/>
    <mergeCell ref="E2490:F2490"/>
    <mergeCell ref="E2491:F2491"/>
    <mergeCell ref="E2492:F2492"/>
    <mergeCell ref="E2493:F2493"/>
    <mergeCell ref="E2494:F2494"/>
    <mergeCell ref="E2495:F2495"/>
    <mergeCell ref="E2484:F2484"/>
    <mergeCell ref="E2485:F2485"/>
    <mergeCell ref="E2486:F2486"/>
    <mergeCell ref="E2487:F2487"/>
    <mergeCell ref="E2488:F2488"/>
    <mergeCell ref="E2489:F2489"/>
    <mergeCell ref="E2550:F2550"/>
    <mergeCell ref="E2551:F2551"/>
    <mergeCell ref="E2552:F2552"/>
    <mergeCell ref="E2553:F2553"/>
    <mergeCell ref="E2554:F2554"/>
    <mergeCell ref="E2555:F2555"/>
    <mergeCell ref="E2544:F2544"/>
    <mergeCell ref="E2545:F2545"/>
    <mergeCell ref="E2546:F2546"/>
    <mergeCell ref="E2547:F2547"/>
    <mergeCell ref="E2548:F2548"/>
    <mergeCell ref="E2549:F2549"/>
    <mergeCell ref="E2538:F2538"/>
    <mergeCell ref="E2539:F2539"/>
    <mergeCell ref="E2540:F2540"/>
    <mergeCell ref="E2541:F2541"/>
    <mergeCell ref="E2542:F2542"/>
    <mergeCell ref="E2543:F2543"/>
    <mergeCell ref="E2532:F2532"/>
    <mergeCell ref="E2533:F2533"/>
    <mergeCell ref="E2534:F2534"/>
    <mergeCell ref="E2535:F2535"/>
    <mergeCell ref="E2536:F2536"/>
    <mergeCell ref="E2537:F2537"/>
    <mergeCell ref="E2526:F2526"/>
    <mergeCell ref="E2527:F2527"/>
    <mergeCell ref="E2528:F2528"/>
    <mergeCell ref="E2529:F2529"/>
    <mergeCell ref="E2530:F2530"/>
    <mergeCell ref="E2531:F2531"/>
    <mergeCell ref="E2520:F2520"/>
    <mergeCell ref="E2521:F2521"/>
    <mergeCell ref="E2522:F2522"/>
    <mergeCell ref="E2523:F2523"/>
    <mergeCell ref="E2524:F2524"/>
    <mergeCell ref="E2525:F2525"/>
    <mergeCell ref="E2586:F2586"/>
    <mergeCell ref="E2587:F2587"/>
    <mergeCell ref="E2588:F2588"/>
    <mergeCell ref="E2589:F2589"/>
    <mergeCell ref="E2590:F2590"/>
    <mergeCell ref="E2591:F2591"/>
    <mergeCell ref="E2580:F2580"/>
    <mergeCell ref="E2581:F2581"/>
    <mergeCell ref="E2582:F2582"/>
    <mergeCell ref="E2583:F2583"/>
    <mergeCell ref="E2584:F2584"/>
    <mergeCell ref="E2585:F2585"/>
    <mergeCell ref="E2574:F2574"/>
    <mergeCell ref="E2575:F2575"/>
    <mergeCell ref="E2576:F2576"/>
    <mergeCell ref="E2577:F2577"/>
    <mergeCell ref="E2578:F2578"/>
    <mergeCell ref="E2579:F2579"/>
    <mergeCell ref="E2568:F2568"/>
    <mergeCell ref="E2569:F2569"/>
    <mergeCell ref="E2570:F2570"/>
    <mergeCell ref="E2571:F2571"/>
    <mergeCell ref="E2572:F2572"/>
    <mergeCell ref="E2573:F2573"/>
    <mergeCell ref="E2562:F2562"/>
    <mergeCell ref="E2563:F2563"/>
    <mergeCell ref="E2564:F2564"/>
    <mergeCell ref="E2565:F2565"/>
    <mergeCell ref="E2566:F2566"/>
    <mergeCell ref="E2567:F2567"/>
    <mergeCell ref="E2556:F2556"/>
    <mergeCell ref="E2557:F2557"/>
    <mergeCell ref="E2558:F2558"/>
    <mergeCell ref="E2559:F2559"/>
    <mergeCell ref="E2560:F2560"/>
    <mergeCell ref="E2561:F2561"/>
    <mergeCell ref="E2622:F2622"/>
    <mergeCell ref="E2623:F2623"/>
    <mergeCell ref="E2624:F2624"/>
    <mergeCell ref="E2625:F2625"/>
    <mergeCell ref="E2626:F2626"/>
    <mergeCell ref="E2627:F2627"/>
    <mergeCell ref="E2616:F2616"/>
    <mergeCell ref="E2617:F2617"/>
    <mergeCell ref="E2618:F2618"/>
    <mergeCell ref="E2619:F2619"/>
    <mergeCell ref="E2620:F2620"/>
    <mergeCell ref="E2621:F2621"/>
    <mergeCell ref="E2610:F2610"/>
    <mergeCell ref="E2611:F2611"/>
    <mergeCell ref="E2612:F2612"/>
    <mergeCell ref="E2613:F2613"/>
    <mergeCell ref="E2614:F2614"/>
    <mergeCell ref="E2615:F2615"/>
    <mergeCell ref="E2604:F2604"/>
    <mergeCell ref="E2605:F2605"/>
    <mergeCell ref="E2606:F2606"/>
    <mergeCell ref="E2607:F2607"/>
    <mergeCell ref="E2608:F2608"/>
    <mergeCell ref="E2609:F2609"/>
    <mergeCell ref="E2598:F2598"/>
    <mergeCell ref="E2599:F2599"/>
    <mergeCell ref="E2600:F2600"/>
    <mergeCell ref="E2601:F2601"/>
    <mergeCell ref="E2602:F2602"/>
    <mergeCell ref="E2603:F2603"/>
    <mergeCell ref="E2592:F2592"/>
    <mergeCell ref="E2593:F2593"/>
    <mergeCell ref="E2594:F2594"/>
    <mergeCell ref="E2595:F2595"/>
    <mergeCell ref="E2596:F2596"/>
    <mergeCell ref="E2597:F2597"/>
    <mergeCell ref="E2658:F2658"/>
    <mergeCell ref="E2659:F2659"/>
    <mergeCell ref="E2660:F2660"/>
    <mergeCell ref="E2661:F2661"/>
    <mergeCell ref="E2662:F2662"/>
    <mergeCell ref="E2663:F2663"/>
    <mergeCell ref="E2652:F2652"/>
    <mergeCell ref="E2653:F2653"/>
    <mergeCell ref="E2654:F2654"/>
    <mergeCell ref="E2655:F2655"/>
    <mergeCell ref="E2656:F2656"/>
    <mergeCell ref="E2657:F2657"/>
    <mergeCell ref="E2646:F2646"/>
    <mergeCell ref="E2647:F2647"/>
    <mergeCell ref="E2648:F2648"/>
    <mergeCell ref="E2649:F2649"/>
    <mergeCell ref="E2650:F2650"/>
    <mergeCell ref="E2651:F2651"/>
    <mergeCell ref="E2640:F2640"/>
    <mergeCell ref="E2641:F2641"/>
    <mergeCell ref="E2642:F2642"/>
    <mergeCell ref="E2643:F2643"/>
    <mergeCell ref="E2644:F2644"/>
    <mergeCell ref="E2645:F2645"/>
    <mergeCell ref="E2634:F2634"/>
    <mergeCell ref="E2635:F2635"/>
    <mergeCell ref="E2636:F2636"/>
    <mergeCell ref="E2637:F2637"/>
    <mergeCell ref="E2638:F2638"/>
    <mergeCell ref="E2639:F2639"/>
    <mergeCell ref="E2628:F2628"/>
    <mergeCell ref="E2629:F2629"/>
    <mergeCell ref="E2630:F2630"/>
    <mergeCell ref="E2631:F2631"/>
    <mergeCell ref="E2632:F2632"/>
    <mergeCell ref="E2633:F2633"/>
    <mergeCell ref="E2694:F2694"/>
    <mergeCell ref="E2695:F2695"/>
    <mergeCell ref="E2696:F2696"/>
    <mergeCell ref="E2697:F2697"/>
    <mergeCell ref="E2698:F2698"/>
    <mergeCell ref="E2699:F2699"/>
    <mergeCell ref="E2688:F2688"/>
    <mergeCell ref="E2689:F2689"/>
    <mergeCell ref="E2690:F2690"/>
    <mergeCell ref="E2691:F2691"/>
    <mergeCell ref="E2692:F2692"/>
    <mergeCell ref="E2693:F2693"/>
    <mergeCell ref="E2682:F2682"/>
    <mergeCell ref="E2683:F2683"/>
    <mergeCell ref="E2684:F2684"/>
    <mergeCell ref="E2685:F2685"/>
    <mergeCell ref="E2686:F2686"/>
    <mergeCell ref="E2687:F2687"/>
    <mergeCell ref="E2676:F2676"/>
    <mergeCell ref="E2677:F2677"/>
    <mergeCell ref="E2678:F2678"/>
    <mergeCell ref="E2679:F2679"/>
    <mergeCell ref="E2680:F2680"/>
    <mergeCell ref="E2681:F2681"/>
    <mergeCell ref="E2670:F2670"/>
    <mergeCell ref="E2671:F2671"/>
    <mergeCell ref="E2672:F2672"/>
    <mergeCell ref="E2673:F2673"/>
    <mergeCell ref="E2674:F2674"/>
    <mergeCell ref="E2675:F2675"/>
    <mergeCell ref="E2664:F2664"/>
    <mergeCell ref="E2665:F2665"/>
    <mergeCell ref="E2666:F2666"/>
    <mergeCell ref="E2667:F2667"/>
    <mergeCell ref="E2668:F2668"/>
    <mergeCell ref="E2669:F2669"/>
    <mergeCell ref="E2730:F2730"/>
    <mergeCell ref="E2731:F2731"/>
    <mergeCell ref="E2732:F2732"/>
    <mergeCell ref="E2733:F2733"/>
    <mergeCell ref="E2734:F2734"/>
    <mergeCell ref="E2735:F2735"/>
    <mergeCell ref="E2724:F2724"/>
    <mergeCell ref="E2725:F2725"/>
    <mergeCell ref="E2726:F2726"/>
    <mergeCell ref="E2727:F2727"/>
    <mergeCell ref="E2728:F2728"/>
    <mergeCell ref="E2729:F2729"/>
    <mergeCell ref="E2718:F2718"/>
    <mergeCell ref="E2719:F2719"/>
    <mergeCell ref="E2720:F2720"/>
    <mergeCell ref="E2721:F2721"/>
    <mergeCell ref="E2722:F2722"/>
    <mergeCell ref="E2723:F2723"/>
    <mergeCell ref="E2712:F2712"/>
    <mergeCell ref="E2713:F2713"/>
    <mergeCell ref="E2714:F2714"/>
    <mergeCell ref="E2715:F2715"/>
    <mergeCell ref="E2716:F2716"/>
    <mergeCell ref="E2717:F2717"/>
    <mergeCell ref="E2706:F2706"/>
    <mergeCell ref="E2707:F2707"/>
    <mergeCell ref="E2708:F2708"/>
    <mergeCell ref="E2709:F2709"/>
    <mergeCell ref="E2710:F2710"/>
    <mergeCell ref="E2711:F2711"/>
    <mergeCell ref="E2700:F2700"/>
    <mergeCell ref="E2701:F2701"/>
    <mergeCell ref="E2702:F2702"/>
    <mergeCell ref="E2703:F2703"/>
    <mergeCell ref="E2704:F2704"/>
    <mergeCell ref="E2705:F2705"/>
    <mergeCell ref="E2766:F2766"/>
    <mergeCell ref="E2767:F2767"/>
    <mergeCell ref="E2768:F2768"/>
    <mergeCell ref="E2769:F2769"/>
    <mergeCell ref="E2770:F2770"/>
    <mergeCell ref="E2771:F2771"/>
    <mergeCell ref="E2760:F2760"/>
    <mergeCell ref="E2761:F2761"/>
    <mergeCell ref="E2762:F2762"/>
    <mergeCell ref="E2763:F2763"/>
    <mergeCell ref="E2764:F2764"/>
    <mergeCell ref="E2765:F2765"/>
    <mergeCell ref="E2754:F2754"/>
    <mergeCell ref="E2755:F2755"/>
    <mergeCell ref="E2756:F2756"/>
    <mergeCell ref="E2757:F2757"/>
    <mergeCell ref="E2758:F2758"/>
    <mergeCell ref="E2759:F2759"/>
    <mergeCell ref="E2748:F2748"/>
    <mergeCell ref="E2749:F2749"/>
    <mergeCell ref="E2750:F2750"/>
    <mergeCell ref="E2751:F2751"/>
    <mergeCell ref="E2752:F2752"/>
    <mergeCell ref="E2753:F2753"/>
    <mergeCell ref="E2742:F2742"/>
    <mergeCell ref="E2743:F2743"/>
    <mergeCell ref="E2744:F2744"/>
    <mergeCell ref="E2745:F2745"/>
    <mergeCell ref="E2746:F2746"/>
    <mergeCell ref="E2747:F2747"/>
    <mergeCell ref="E2736:F2736"/>
    <mergeCell ref="E2737:F2737"/>
    <mergeCell ref="E2738:F2738"/>
    <mergeCell ref="E2739:F2739"/>
    <mergeCell ref="E2740:F2740"/>
    <mergeCell ref="E2741:F2741"/>
    <mergeCell ref="E2802:F2802"/>
    <mergeCell ref="E2803:F2803"/>
    <mergeCell ref="E2804:F2804"/>
    <mergeCell ref="E2805:F2805"/>
    <mergeCell ref="E2806:F2806"/>
    <mergeCell ref="E2807:F2807"/>
    <mergeCell ref="E2796:F2796"/>
    <mergeCell ref="E2797:F2797"/>
    <mergeCell ref="E2798:F2798"/>
    <mergeCell ref="E2799:F2799"/>
    <mergeCell ref="E2800:F2800"/>
    <mergeCell ref="E2801:F2801"/>
    <mergeCell ref="E2790:F2790"/>
    <mergeCell ref="E2791:F2791"/>
    <mergeCell ref="E2792:F2792"/>
    <mergeCell ref="E2793:F2793"/>
    <mergeCell ref="E2794:F2794"/>
    <mergeCell ref="E2795:F2795"/>
    <mergeCell ref="E2784:F2784"/>
    <mergeCell ref="E2785:F2785"/>
    <mergeCell ref="E2786:F2786"/>
    <mergeCell ref="E2787:F2787"/>
    <mergeCell ref="E2788:F2788"/>
    <mergeCell ref="E2789:F2789"/>
    <mergeCell ref="E2778:F2778"/>
    <mergeCell ref="E2779:F2779"/>
    <mergeCell ref="E2780:F2780"/>
    <mergeCell ref="E2781:F2781"/>
    <mergeCell ref="E2782:F2782"/>
    <mergeCell ref="E2783:F2783"/>
    <mergeCell ref="E2772:F2772"/>
    <mergeCell ref="E2773:F2773"/>
    <mergeCell ref="E2774:F2774"/>
    <mergeCell ref="E2775:F2775"/>
    <mergeCell ref="E2776:F2776"/>
    <mergeCell ref="E2777:F2777"/>
    <mergeCell ref="E2838:F2838"/>
    <mergeCell ref="E2839:F2839"/>
    <mergeCell ref="E2840:F2840"/>
    <mergeCell ref="E2841:F2841"/>
    <mergeCell ref="E2842:F2842"/>
    <mergeCell ref="E2843:F2843"/>
    <mergeCell ref="E2832:F2832"/>
    <mergeCell ref="E2833:F2833"/>
    <mergeCell ref="E2834:F2834"/>
    <mergeCell ref="E2835:F2835"/>
    <mergeCell ref="E2836:F2836"/>
    <mergeCell ref="E2837:F2837"/>
    <mergeCell ref="E2826:F2826"/>
    <mergeCell ref="E2827:F2827"/>
    <mergeCell ref="E2828:F2828"/>
    <mergeCell ref="E2829:F2829"/>
    <mergeCell ref="E2830:F2830"/>
    <mergeCell ref="E2831:F2831"/>
    <mergeCell ref="E2820:F2820"/>
    <mergeCell ref="E2821:F2821"/>
    <mergeCell ref="E2822:F2822"/>
    <mergeCell ref="E2823:F2823"/>
    <mergeCell ref="E2824:F2824"/>
    <mergeCell ref="E2825:F2825"/>
    <mergeCell ref="E2814:F2814"/>
    <mergeCell ref="E2815:F2815"/>
    <mergeCell ref="E2816:F2816"/>
    <mergeCell ref="E2817:F2817"/>
    <mergeCell ref="E2818:F2818"/>
    <mergeCell ref="E2819:F2819"/>
    <mergeCell ref="E2808:F2808"/>
    <mergeCell ref="E2809:F2809"/>
    <mergeCell ref="E2810:F2810"/>
    <mergeCell ref="E2811:F2811"/>
    <mergeCell ref="E2812:F2812"/>
    <mergeCell ref="E2813:F2813"/>
    <mergeCell ref="E2874:F2874"/>
    <mergeCell ref="E2875:F2875"/>
    <mergeCell ref="E2876:F2876"/>
    <mergeCell ref="E2877:F2877"/>
    <mergeCell ref="E2878:F2878"/>
    <mergeCell ref="E2879:F2879"/>
    <mergeCell ref="E2868:F2868"/>
    <mergeCell ref="E2869:F2869"/>
    <mergeCell ref="E2870:F2870"/>
    <mergeCell ref="E2871:F2871"/>
    <mergeCell ref="E2872:F2872"/>
    <mergeCell ref="E2873:F2873"/>
    <mergeCell ref="E2862:F2862"/>
    <mergeCell ref="E2863:F2863"/>
    <mergeCell ref="E2864:F2864"/>
    <mergeCell ref="E2865:F2865"/>
    <mergeCell ref="E2866:F2866"/>
    <mergeCell ref="E2867:F2867"/>
    <mergeCell ref="E2856:F2856"/>
    <mergeCell ref="E2857:F2857"/>
    <mergeCell ref="E2858:F2858"/>
    <mergeCell ref="E2859:F2859"/>
    <mergeCell ref="E2860:F2860"/>
    <mergeCell ref="E2861:F2861"/>
    <mergeCell ref="E2850:F2850"/>
    <mergeCell ref="E2851:F2851"/>
    <mergeCell ref="E2852:F2852"/>
    <mergeCell ref="E2853:F2853"/>
    <mergeCell ref="E2854:F2854"/>
    <mergeCell ref="E2855:F2855"/>
    <mergeCell ref="E2844:F2844"/>
    <mergeCell ref="E2845:F2845"/>
    <mergeCell ref="E2846:F2846"/>
    <mergeCell ref="E2847:F2847"/>
    <mergeCell ref="E2848:F2848"/>
    <mergeCell ref="E2849:F2849"/>
    <mergeCell ref="E2910:F2910"/>
    <mergeCell ref="E2911:F2911"/>
    <mergeCell ref="E2912:F2912"/>
    <mergeCell ref="E2913:F2913"/>
    <mergeCell ref="E2914:F2914"/>
    <mergeCell ref="E2915:F2915"/>
    <mergeCell ref="E2904:F2904"/>
    <mergeCell ref="E2905:F2905"/>
    <mergeCell ref="E2906:F2906"/>
    <mergeCell ref="E2907:F2907"/>
    <mergeCell ref="E2908:F2908"/>
    <mergeCell ref="E2909:F2909"/>
    <mergeCell ref="E2898:F2898"/>
    <mergeCell ref="E2899:F2899"/>
    <mergeCell ref="E2900:F2900"/>
    <mergeCell ref="E2901:F2901"/>
    <mergeCell ref="E2902:F2902"/>
    <mergeCell ref="E2903:F2903"/>
    <mergeCell ref="E2892:F2892"/>
    <mergeCell ref="E2893:F2893"/>
    <mergeCell ref="E2894:F2894"/>
    <mergeCell ref="E2895:F2895"/>
    <mergeCell ref="E2896:F2896"/>
    <mergeCell ref="E2897:F2897"/>
    <mergeCell ref="E2886:F2886"/>
    <mergeCell ref="E2887:F2887"/>
    <mergeCell ref="E2888:F2888"/>
    <mergeCell ref="E2889:F2889"/>
    <mergeCell ref="E2890:F2890"/>
    <mergeCell ref="E2891:F2891"/>
    <mergeCell ref="E2880:F2880"/>
    <mergeCell ref="E2881:F2881"/>
    <mergeCell ref="E2882:F2882"/>
    <mergeCell ref="E2883:F2883"/>
    <mergeCell ref="E2884:F2884"/>
    <mergeCell ref="E2885:F2885"/>
    <mergeCell ref="E2946:F2946"/>
    <mergeCell ref="E2947:F2947"/>
    <mergeCell ref="E2948:F2948"/>
    <mergeCell ref="E2949:F2949"/>
    <mergeCell ref="E2950:F2950"/>
    <mergeCell ref="E2951:F2951"/>
    <mergeCell ref="E2940:F2940"/>
    <mergeCell ref="E2941:F2941"/>
    <mergeCell ref="E2942:F2942"/>
    <mergeCell ref="E2943:F2943"/>
    <mergeCell ref="E2944:F2944"/>
    <mergeCell ref="E2945:F2945"/>
    <mergeCell ref="E2934:F2934"/>
    <mergeCell ref="E2935:F2935"/>
    <mergeCell ref="E2936:F2936"/>
    <mergeCell ref="E2937:F2937"/>
    <mergeCell ref="E2938:F2938"/>
    <mergeCell ref="E2939:F2939"/>
    <mergeCell ref="E2928:F2928"/>
    <mergeCell ref="E2929:F2929"/>
    <mergeCell ref="E2930:F2930"/>
    <mergeCell ref="E2931:F2931"/>
    <mergeCell ref="E2932:F2932"/>
    <mergeCell ref="E2933:F2933"/>
    <mergeCell ref="E2922:F2922"/>
    <mergeCell ref="E2923:F2923"/>
    <mergeCell ref="E2924:F2924"/>
    <mergeCell ref="E2925:F2925"/>
    <mergeCell ref="E2926:F2926"/>
    <mergeCell ref="E2927:F2927"/>
    <mergeCell ref="E2916:F2916"/>
    <mergeCell ref="E2917:F2917"/>
    <mergeCell ref="E2918:F2918"/>
    <mergeCell ref="E2919:F2919"/>
    <mergeCell ref="E2920:F2920"/>
    <mergeCell ref="E2921:F2921"/>
    <mergeCell ref="E2982:F2982"/>
    <mergeCell ref="E2983:F2983"/>
    <mergeCell ref="E2984:F2984"/>
    <mergeCell ref="E2985:F2985"/>
    <mergeCell ref="E2986:F2986"/>
    <mergeCell ref="E2987:F2987"/>
    <mergeCell ref="E2976:F2976"/>
    <mergeCell ref="E2977:F2977"/>
    <mergeCell ref="E2978:F2978"/>
    <mergeCell ref="E2979:F2979"/>
    <mergeCell ref="E2980:F2980"/>
    <mergeCell ref="E2981:F2981"/>
    <mergeCell ref="E2970:F2970"/>
    <mergeCell ref="E2971:F2971"/>
    <mergeCell ref="E2972:F2972"/>
    <mergeCell ref="E2973:F2973"/>
    <mergeCell ref="E2974:F2974"/>
    <mergeCell ref="E2975:F2975"/>
    <mergeCell ref="E2964:F2964"/>
    <mergeCell ref="E2965:F2965"/>
    <mergeCell ref="E2966:F2966"/>
    <mergeCell ref="E2967:F2967"/>
    <mergeCell ref="E2968:F2968"/>
    <mergeCell ref="E2969:F2969"/>
    <mergeCell ref="E2958:F2958"/>
    <mergeCell ref="E2959:F2959"/>
    <mergeCell ref="E2960:F2960"/>
    <mergeCell ref="E2961:F2961"/>
    <mergeCell ref="E2962:F2962"/>
    <mergeCell ref="E2963:F2963"/>
    <mergeCell ref="E2952:F2952"/>
    <mergeCell ref="E2953:F2953"/>
    <mergeCell ref="E2954:F2954"/>
    <mergeCell ref="E2955:F2955"/>
    <mergeCell ref="E2956:F2956"/>
    <mergeCell ref="E2957:F2957"/>
    <mergeCell ref="E3018:F3018"/>
    <mergeCell ref="E3019:F3019"/>
    <mergeCell ref="E3020:F3020"/>
    <mergeCell ref="E3021:F3021"/>
    <mergeCell ref="E3022:F3022"/>
    <mergeCell ref="E3023:F3023"/>
    <mergeCell ref="E3012:F3012"/>
    <mergeCell ref="E3013:F3013"/>
    <mergeCell ref="E3014:F3014"/>
    <mergeCell ref="E3015:F3015"/>
    <mergeCell ref="E3016:F3016"/>
    <mergeCell ref="E3017:F3017"/>
    <mergeCell ref="E3006:F3006"/>
    <mergeCell ref="E3007:F3007"/>
    <mergeCell ref="E3008:F3008"/>
    <mergeCell ref="E3009:F3009"/>
    <mergeCell ref="E3010:F3010"/>
    <mergeCell ref="E3011:F3011"/>
    <mergeCell ref="E3000:F3000"/>
    <mergeCell ref="E3001:F3001"/>
    <mergeCell ref="E3002:F3002"/>
    <mergeCell ref="E3003:F3003"/>
    <mergeCell ref="E3004:F3004"/>
    <mergeCell ref="E3005:F3005"/>
    <mergeCell ref="E2994:F2994"/>
    <mergeCell ref="E2995:F2995"/>
    <mergeCell ref="E2996:F2996"/>
    <mergeCell ref="E2997:F2997"/>
    <mergeCell ref="E2998:F2998"/>
    <mergeCell ref="E2999:F2999"/>
    <mergeCell ref="E2988:F2988"/>
    <mergeCell ref="E2989:F2989"/>
    <mergeCell ref="E2990:F2990"/>
    <mergeCell ref="E2991:F2991"/>
    <mergeCell ref="E2992:F2992"/>
    <mergeCell ref="E2993:F2993"/>
    <mergeCell ref="E3054:F3054"/>
    <mergeCell ref="E3055:F3055"/>
    <mergeCell ref="E3056:F3056"/>
    <mergeCell ref="E3057:F3057"/>
    <mergeCell ref="E3058:F3058"/>
    <mergeCell ref="E3059:F3059"/>
    <mergeCell ref="E3048:F3048"/>
    <mergeCell ref="E3049:F3049"/>
    <mergeCell ref="E3050:F3050"/>
    <mergeCell ref="E3051:F3051"/>
    <mergeCell ref="E3052:F3052"/>
    <mergeCell ref="E3053:F3053"/>
    <mergeCell ref="E3042:F3042"/>
    <mergeCell ref="E3043:F3043"/>
    <mergeCell ref="E3044:F3044"/>
    <mergeCell ref="E3045:F3045"/>
    <mergeCell ref="E3046:F3046"/>
    <mergeCell ref="E3047:F3047"/>
    <mergeCell ref="E3036:F3036"/>
    <mergeCell ref="E3037:F3037"/>
    <mergeCell ref="E3038:F3038"/>
    <mergeCell ref="E3039:F3039"/>
    <mergeCell ref="E3040:F3040"/>
    <mergeCell ref="E3041:F3041"/>
    <mergeCell ref="E3030:F3030"/>
    <mergeCell ref="E3031:F3031"/>
    <mergeCell ref="E3032:F3032"/>
    <mergeCell ref="E3033:F3033"/>
    <mergeCell ref="E3034:F3034"/>
    <mergeCell ref="E3035:F3035"/>
    <mergeCell ref="E3024:F3024"/>
    <mergeCell ref="E3025:F3025"/>
    <mergeCell ref="E3026:F3026"/>
    <mergeCell ref="E3027:F3027"/>
    <mergeCell ref="E3028:F3028"/>
    <mergeCell ref="E3029:F3029"/>
    <mergeCell ref="E3090:F3090"/>
    <mergeCell ref="E3091:F3091"/>
    <mergeCell ref="E3092:F3092"/>
    <mergeCell ref="E3093:F3093"/>
    <mergeCell ref="E3094:F3094"/>
    <mergeCell ref="E3095:F3095"/>
    <mergeCell ref="E3084:F3084"/>
    <mergeCell ref="E3085:F3085"/>
    <mergeCell ref="E3086:F3086"/>
    <mergeCell ref="E3087:F3087"/>
    <mergeCell ref="E3088:F3088"/>
    <mergeCell ref="E3089:F3089"/>
    <mergeCell ref="E3078:F3078"/>
    <mergeCell ref="E3079:F3079"/>
    <mergeCell ref="E3080:F3080"/>
    <mergeCell ref="E3081:F3081"/>
    <mergeCell ref="E3082:F3082"/>
    <mergeCell ref="E3083:F3083"/>
    <mergeCell ref="E3072:F3072"/>
    <mergeCell ref="E3073:F3073"/>
    <mergeCell ref="E3074:F3074"/>
    <mergeCell ref="E3075:F3075"/>
    <mergeCell ref="E3076:F3076"/>
    <mergeCell ref="E3077:F3077"/>
    <mergeCell ref="E3066:F3066"/>
    <mergeCell ref="E3067:F3067"/>
    <mergeCell ref="E3068:F3068"/>
    <mergeCell ref="E3069:F3069"/>
    <mergeCell ref="E3070:F3070"/>
    <mergeCell ref="E3071:F3071"/>
    <mergeCell ref="E3060:F3060"/>
    <mergeCell ref="E3061:F3061"/>
    <mergeCell ref="E3062:F3062"/>
    <mergeCell ref="E3063:F3063"/>
    <mergeCell ref="E3064:F3064"/>
    <mergeCell ref="E3065:F3065"/>
    <mergeCell ref="E3126:F3126"/>
    <mergeCell ref="E3127:F3127"/>
    <mergeCell ref="E3128:F3128"/>
    <mergeCell ref="E3129:F3129"/>
    <mergeCell ref="E3130:F3130"/>
    <mergeCell ref="E3131:F3131"/>
    <mergeCell ref="E3120:F3120"/>
    <mergeCell ref="E3121:F3121"/>
    <mergeCell ref="E3122:F3122"/>
    <mergeCell ref="E3123:F3123"/>
    <mergeCell ref="E3124:F3124"/>
    <mergeCell ref="E3125:F3125"/>
    <mergeCell ref="E3114:F3114"/>
    <mergeCell ref="E3115:F3115"/>
    <mergeCell ref="E3116:F3116"/>
    <mergeCell ref="E3117:F3117"/>
    <mergeCell ref="E3118:F3118"/>
    <mergeCell ref="E3119:F3119"/>
    <mergeCell ref="E3108:F3108"/>
    <mergeCell ref="E3109:F3109"/>
    <mergeCell ref="E3110:F3110"/>
    <mergeCell ref="E3111:F3111"/>
    <mergeCell ref="E3112:F3112"/>
    <mergeCell ref="E3113:F3113"/>
    <mergeCell ref="E3102:F3102"/>
    <mergeCell ref="E3103:F3103"/>
    <mergeCell ref="E3104:F3104"/>
    <mergeCell ref="E3105:F3105"/>
    <mergeCell ref="E3106:F3106"/>
    <mergeCell ref="E3107:F3107"/>
    <mergeCell ref="E3096:F3096"/>
    <mergeCell ref="E3097:F3097"/>
    <mergeCell ref="E3098:F3098"/>
    <mergeCell ref="E3099:F3099"/>
    <mergeCell ref="E3100:F3100"/>
    <mergeCell ref="E3101:F3101"/>
    <mergeCell ref="E3162:F3162"/>
    <mergeCell ref="E3163:F3163"/>
    <mergeCell ref="E3164:F3164"/>
    <mergeCell ref="E3165:F3165"/>
    <mergeCell ref="E3166:F3166"/>
    <mergeCell ref="E3167:F3167"/>
    <mergeCell ref="E3156:F3156"/>
    <mergeCell ref="E3157:F3157"/>
    <mergeCell ref="E3158:F3158"/>
    <mergeCell ref="E3159:F3159"/>
    <mergeCell ref="E3160:F3160"/>
    <mergeCell ref="E3161:F3161"/>
    <mergeCell ref="E3150:F3150"/>
    <mergeCell ref="E3151:F3151"/>
    <mergeCell ref="E3152:F3152"/>
    <mergeCell ref="E3153:F3153"/>
    <mergeCell ref="E3154:F3154"/>
    <mergeCell ref="E3155:F3155"/>
    <mergeCell ref="E3144:F3144"/>
    <mergeCell ref="E3145:F3145"/>
    <mergeCell ref="E3146:F3146"/>
    <mergeCell ref="E3147:F3147"/>
    <mergeCell ref="E3148:F3148"/>
    <mergeCell ref="E3149:F3149"/>
    <mergeCell ref="E3138:F3138"/>
    <mergeCell ref="E3139:F3139"/>
    <mergeCell ref="E3140:F3140"/>
    <mergeCell ref="E3141:F3141"/>
    <mergeCell ref="E3142:F3142"/>
    <mergeCell ref="E3143:F3143"/>
    <mergeCell ref="E3132:F3132"/>
    <mergeCell ref="E3133:F3133"/>
    <mergeCell ref="E3134:F3134"/>
    <mergeCell ref="E3135:F3135"/>
    <mergeCell ref="E3136:F3136"/>
    <mergeCell ref="E3137:F3137"/>
    <mergeCell ref="E3198:F3198"/>
    <mergeCell ref="E3199:F3199"/>
    <mergeCell ref="E3200:F3200"/>
    <mergeCell ref="E3201:F3201"/>
    <mergeCell ref="E3202:F3202"/>
    <mergeCell ref="E3203:F3203"/>
    <mergeCell ref="E3192:F3192"/>
    <mergeCell ref="E3193:F3193"/>
    <mergeCell ref="E3194:F3194"/>
    <mergeCell ref="E3195:F3195"/>
    <mergeCell ref="E3196:F3196"/>
    <mergeCell ref="E3197:F3197"/>
    <mergeCell ref="E3186:F3186"/>
    <mergeCell ref="E3187:F3187"/>
    <mergeCell ref="E3188:F3188"/>
    <mergeCell ref="E3189:F3189"/>
    <mergeCell ref="E3190:F3190"/>
    <mergeCell ref="E3191:F3191"/>
    <mergeCell ref="E3180:F3180"/>
    <mergeCell ref="E3181:F3181"/>
    <mergeCell ref="E3182:F3182"/>
    <mergeCell ref="E3183:F3183"/>
    <mergeCell ref="E3184:F3184"/>
    <mergeCell ref="E3185:F3185"/>
    <mergeCell ref="E3174:F3174"/>
    <mergeCell ref="E3175:F3175"/>
    <mergeCell ref="E3176:F3176"/>
    <mergeCell ref="E3177:F3177"/>
    <mergeCell ref="E3178:F3178"/>
    <mergeCell ref="E3179:F3179"/>
    <mergeCell ref="E3168:F3168"/>
    <mergeCell ref="E3169:F3169"/>
    <mergeCell ref="E3170:F3170"/>
    <mergeCell ref="E3171:F3171"/>
    <mergeCell ref="E3172:F3172"/>
    <mergeCell ref="E3173:F3173"/>
    <mergeCell ref="E3234:F3234"/>
    <mergeCell ref="E3235:F3235"/>
    <mergeCell ref="E3236:F3236"/>
    <mergeCell ref="E3237:F3237"/>
    <mergeCell ref="E3238:F3238"/>
    <mergeCell ref="E3239:F3239"/>
    <mergeCell ref="E3228:F3228"/>
    <mergeCell ref="E3229:F3229"/>
    <mergeCell ref="E3230:F3230"/>
    <mergeCell ref="E3231:F3231"/>
    <mergeCell ref="E3232:F3232"/>
    <mergeCell ref="E3233:F3233"/>
    <mergeCell ref="E3222:F3222"/>
    <mergeCell ref="E3223:F3223"/>
    <mergeCell ref="E3224:F3224"/>
    <mergeCell ref="E3225:F3225"/>
    <mergeCell ref="E3226:F3226"/>
    <mergeCell ref="E3227:F3227"/>
    <mergeCell ref="E3216:F3216"/>
    <mergeCell ref="E3217:F3217"/>
    <mergeCell ref="E3218:F3218"/>
    <mergeCell ref="E3219:F3219"/>
    <mergeCell ref="E3220:F3220"/>
    <mergeCell ref="E3221:F3221"/>
    <mergeCell ref="E3210:F3210"/>
    <mergeCell ref="E3211:F3211"/>
    <mergeCell ref="E3212:F3212"/>
    <mergeCell ref="E3213:F3213"/>
    <mergeCell ref="E3214:F3214"/>
    <mergeCell ref="E3215:F3215"/>
    <mergeCell ref="E3204:F3204"/>
    <mergeCell ref="E3205:F3205"/>
    <mergeCell ref="E3206:F3206"/>
    <mergeCell ref="E3207:F3207"/>
    <mergeCell ref="E3208:F3208"/>
    <mergeCell ref="E3209:F3209"/>
    <mergeCell ref="E3270:F3270"/>
    <mergeCell ref="E3271:F3271"/>
    <mergeCell ref="E3272:F3272"/>
    <mergeCell ref="E3273:F3273"/>
    <mergeCell ref="E3274:F3274"/>
    <mergeCell ref="E3275:F3275"/>
    <mergeCell ref="E3264:F3264"/>
    <mergeCell ref="E3265:F3265"/>
    <mergeCell ref="E3266:F3266"/>
    <mergeCell ref="E3267:F3267"/>
    <mergeCell ref="E3268:F3268"/>
    <mergeCell ref="E3269:F3269"/>
    <mergeCell ref="E3258:F3258"/>
    <mergeCell ref="E3259:F3259"/>
    <mergeCell ref="E3260:F3260"/>
    <mergeCell ref="E3261:F3261"/>
    <mergeCell ref="E3262:F3262"/>
    <mergeCell ref="E3263:F3263"/>
    <mergeCell ref="E3252:F3252"/>
    <mergeCell ref="E3253:F3253"/>
    <mergeCell ref="E3254:F3254"/>
    <mergeCell ref="E3255:F3255"/>
    <mergeCell ref="E3256:F3256"/>
    <mergeCell ref="E3257:F3257"/>
    <mergeCell ref="E3246:F3246"/>
    <mergeCell ref="E3247:F3247"/>
    <mergeCell ref="E3248:F3248"/>
    <mergeCell ref="E3249:F3249"/>
    <mergeCell ref="E3250:F3250"/>
    <mergeCell ref="E3251:F3251"/>
    <mergeCell ref="E3240:F3240"/>
    <mergeCell ref="E3241:F3241"/>
    <mergeCell ref="E3242:F3242"/>
    <mergeCell ref="E3243:F3243"/>
    <mergeCell ref="E3244:F3244"/>
    <mergeCell ref="E3245:F3245"/>
    <mergeCell ref="E3306:F3306"/>
    <mergeCell ref="E3307:F3307"/>
    <mergeCell ref="E3308:F3308"/>
    <mergeCell ref="E3309:F3309"/>
    <mergeCell ref="E3310:F3310"/>
    <mergeCell ref="E3311:F3311"/>
    <mergeCell ref="E3300:F3300"/>
    <mergeCell ref="E3301:F3301"/>
    <mergeCell ref="E3302:F3302"/>
    <mergeCell ref="E3303:F3303"/>
    <mergeCell ref="E3304:F3304"/>
    <mergeCell ref="E3305:F3305"/>
    <mergeCell ref="E3294:F3294"/>
    <mergeCell ref="E3295:F3295"/>
    <mergeCell ref="E3296:F3296"/>
    <mergeCell ref="E3297:F3297"/>
    <mergeCell ref="E3298:F3298"/>
    <mergeCell ref="E3299:F3299"/>
    <mergeCell ref="E3288:F3288"/>
    <mergeCell ref="E3289:F3289"/>
    <mergeCell ref="E3290:F3290"/>
    <mergeCell ref="E3291:F3291"/>
    <mergeCell ref="E3292:F3292"/>
    <mergeCell ref="E3293:F3293"/>
    <mergeCell ref="E3282:F3282"/>
    <mergeCell ref="E3283:F3283"/>
    <mergeCell ref="E3284:F3284"/>
    <mergeCell ref="E3285:F3285"/>
    <mergeCell ref="E3286:F3286"/>
    <mergeCell ref="E3287:F3287"/>
    <mergeCell ref="E3276:F3276"/>
    <mergeCell ref="E3277:F3277"/>
    <mergeCell ref="E3278:F3278"/>
    <mergeCell ref="E3279:F3279"/>
    <mergeCell ref="E3280:F3280"/>
    <mergeCell ref="E3281:F3281"/>
    <mergeCell ref="E3342:F3342"/>
    <mergeCell ref="E3343:F3343"/>
    <mergeCell ref="E3344:F3344"/>
    <mergeCell ref="E3345:F3345"/>
    <mergeCell ref="E3346:F3346"/>
    <mergeCell ref="E3347:F3347"/>
    <mergeCell ref="E3336:F3336"/>
    <mergeCell ref="E3337:F3337"/>
    <mergeCell ref="E3338:F3338"/>
    <mergeCell ref="E3339:F3339"/>
    <mergeCell ref="E3340:F3340"/>
    <mergeCell ref="E3341:F3341"/>
    <mergeCell ref="E3330:F3330"/>
    <mergeCell ref="E3331:F3331"/>
    <mergeCell ref="E3332:F3332"/>
    <mergeCell ref="E3333:F3333"/>
    <mergeCell ref="E3334:F3334"/>
    <mergeCell ref="E3335:F3335"/>
    <mergeCell ref="E3324:F3324"/>
    <mergeCell ref="E3325:F3325"/>
    <mergeCell ref="E3326:F3326"/>
    <mergeCell ref="E3327:F3327"/>
    <mergeCell ref="E3328:F3328"/>
    <mergeCell ref="E3329:F3329"/>
    <mergeCell ref="E3318:F3318"/>
    <mergeCell ref="E3319:F3319"/>
    <mergeCell ref="E3320:F3320"/>
    <mergeCell ref="E3321:F3321"/>
    <mergeCell ref="E3322:F3322"/>
    <mergeCell ref="E3323:F3323"/>
    <mergeCell ref="E3312:F3312"/>
    <mergeCell ref="E3313:F3313"/>
    <mergeCell ref="E3314:F3314"/>
    <mergeCell ref="E3315:F3315"/>
    <mergeCell ref="E3316:F3316"/>
    <mergeCell ref="E3317:F3317"/>
    <mergeCell ref="E3378:F3378"/>
    <mergeCell ref="E3379:F3379"/>
    <mergeCell ref="E3380:F3380"/>
    <mergeCell ref="E3381:F3381"/>
    <mergeCell ref="E3382:F3382"/>
    <mergeCell ref="E3383:F3383"/>
    <mergeCell ref="E3372:F3372"/>
    <mergeCell ref="E3373:F3373"/>
    <mergeCell ref="E3374:F3374"/>
    <mergeCell ref="E3375:F3375"/>
    <mergeCell ref="E3376:F3376"/>
    <mergeCell ref="E3377:F3377"/>
    <mergeCell ref="E3366:F3366"/>
    <mergeCell ref="E3367:F3367"/>
    <mergeCell ref="E3368:F3368"/>
    <mergeCell ref="E3369:F3369"/>
    <mergeCell ref="E3370:F3370"/>
    <mergeCell ref="E3371:F3371"/>
    <mergeCell ref="E3360:F3360"/>
    <mergeCell ref="E3361:F3361"/>
    <mergeCell ref="E3362:F3362"/>
    <mergeCell ref="E3363:F3363"/>
    <mergeCell ref="E3364:F3364"/>
    <mergeCell ref="E3365:F3365"/>
    <mergeCell ref="E3354:F3354"/>
    <mergeCell ref="E3355:F3355"/>
    <mergeCell ref="E3356:F3356"/>
    <mergeCell ref="E3357:F3357"/>
    <mergeCell ref="E3358:F3358"/>
    <mergeCell ref="E3359:F3359"/>
    <mergeCell ref="E3348:F3348"/>
    <mergeCell ref="E3349:F3349"/>
    <mergeCell ref="E3350:F3350"/>
    <mergeCell ref="E3351:F3351"/>
    <mergeCell ref="E3352:F3352"/>
    <mergeCell ref="E3353:F3353"/>
    <mergeCell ref="E3414:F3414"/>
    <mergeCell ref="E3415:F3415"/>
    <mergeCell ref="E3416:F3416"/>
    <mergeCell ref="E3417:F3417"/>
    <mergeCell ref="E3418:F3418"/>
    <mergeCell ref="E3419:F3419"/>
    <mergeCell ref="E3408:F3408"/>
    <mergeCell ref="E3409:F3409"/>
    <mergeCell ref="E3410:F3410"/>
    <mergeCell ref="E3411:F3411"/>
    <mergeCell ref="E3412:F3412"/>
    <mergeCell ref="E3413:F3413"/>
    <mergeCell ref="E3402:F3402"/>
    <mergeCell ref="E3403:F3403"/>
    <mergeCell ref="E3404:F3404"/>
    <mergeCell ref="E3405:F3405"/>
    <mergeCell ref="E3406:F3406"/>
    <mergeCell ref="E3407:F3407"/>
    <mergeCell ref="E3396:F3396"/>
    <mergeCell ref="E3397:F3397"/>
    <mergeCell ref="E3398:F3398"/>
    <mergeCell ref="E3399:F3399"/>
    <mergeCell ref="E3400:F3400"/>
    <mergeCell ref="E3401:F3401"/>
    <mergeCell ref="E3390:F3390"/>
    <mergeCell ref="E3391:F3391"/>
    <mergeCell ref="E3392:F3392"/>
    <mergeCell ref="E3393:F3393"/>
    <mergeCell ref="E3394:F3394"/>
    <mergeCell ref="E3395:F3395"/>
    <mergeCell ref="E3384:F3384"/>
    <mergeCell ref="E3385:F3385"/>
    <mergeCell ref="E3386:F3386"/>
    <mergeCell ref="E3387:F3387"/>
    <mergeCell ref="E3388:F3388"/>
    <mergeCell ref="E3389:F3389"/>
    <mergeCell ref="E3450:F3450"/>
    <mergeCell ref="E3451:F3451"/>
    <mergeCell ref="E3452:F3452"/>
    <mergeCell ref="E3453:F3453"/>
    <mergeCell ref="E3454:F3454"/>
    <mergeCell ref="E3455:F3455"/>
    <mergeCell ref="E3444:F3444"/>
    <mergeCell ref="E3445:F3445"/>
    <mergeCell ref="E3446:F3446"/>
    <mergeCell ref="E3447:F3447"/>
    <mergeCell ref="E3448:F3448"/>
    <mergeCell ref="E3449:F3449"/>
    <mergeCell ref="E3438:F3438"/>
    <mergeCell ref="E3439:F3439"/>
    <mergeCell ref="E3440:F3440"/>
    <mergeCell ref="E3441:F3441"/>
    <mergeCell ref="E3442:F3442"/>
    <mergeCell ref="E3443:F3443"/>
    <mergeCell ref="E3432:F3432"/>
    <mergeCell ref="E3433:F3433"/>
    <mergeCell ref="E3434:F3434"/>
    <mergeCell ref="E3435:F3435"/>
    <mergeCell ref="E3436:F3436"/>
    <mergeCell ref="E3437:F3437"/>
    <mergeCell ref="E3426:F3426"/>
    <mergeCell ref="E3427:F3427"/>
    <mergeCell ref="E3428:F3428"/>
    <mergeCell ref="E3429:F3429"/>
    <mergeCell ref="E3430:F3430"/>
    <mergeCell ref="E3431:F3431"/>
    <mergeCell ref="E3420:F3420"/>
    <mergeCell ref="E3421:F3421"/>
    <mergeCell ref="E3422:F3422"/>
    <mergeCell ref="E3423:F3423"/>
    <mergeCell ref="E3424:F3424"/>
    <mergeCell ref="E3425:F3425"/>
    <mergeCell ref="E3486:F3486"/>
    <mergeCell ref="E3487:F3487"/>
    <mergeCell ref="E3488:F3488"/>
    <mergeCell ref="E3489:F3489"/>
    <mergeCell ref="E3490:F3490"/>
    <mergeCell ref="E3491:F3491"/>
    <mergeCell ref="E3480:F3480"/>
    <mergeCell ref="E3481:F3481"/>
    <mergeCell ref="E3482:F3482"/>
    <mergeCell ref="E3483:F3483"/>
    <mergeCell ref="E3484:F3484"/>
    <mergeCell ref="E3485:F3485"/>
    <mergeCell ref="E3474:F3474"/>
    <mergeCell ref="E3475:F3475"/>
    <mergeCell ref="E3476:F3476"/>
    <mergeCell ref="E3477:F3477"/>
    <mergeCell ref="E3478:F3478"/>
    <mergeCell ref="E3479:F3479"/>
    <mergeCell ref="E3468:F3468"/>
    <mergeCell ref="E3469:F3469"/>
    <mergeCell ref="E3470:F3470"/>
    <mergeCell ref="E3471:F3471"/>
    <mergeCell ref="E3472:F3472"/>
    <mergeCell ref="E3473:F3473"/>
    <mergeCell ref="E3462:F3462"/>
    <mergeCell ref="E3463:F3463"/>
    <mergeCell ref="E3464:F3464"/>
    <mergeCell ref="E3465:F3465"/>
    <mergeCell ref="E3466:F3466"/>
    <mergeCell ref="E3467:F3467"/>
    <mergeCell ref="E3456:F3456"/>
    <mergeCell ref="E3457:F3457"/>
    <mergeCell ref="E3458:F3458"/>
    <mergeCell ref="E3459:F3459"/>
    <mergeCell ref="E3460:F3460"/>
    <mergeCell ref="E3461:F3461"/>
    <mergeCell ref="E3522:F3522"/>
    <mergeCell ref="E3523:F3523"/>
    <mergeCell ref="E3524:F3524"/>
    <mergeCell ref="E3525:F3525"/>
    <mergeCell ref="E3526:F3526"/>
    <mergeCell ref="E3527:F3527"/>
    <mergeCell ref="E3516:F3516"/>
    <mergeCell ref="E3517:F3517"/>
    <mergeCell ref="E3518:F3518"/>
    <mergeCell ref="E3519:F3519"/>
    <mergeCell ref="E3520:F3520"/>
    <mergeCell ref="E3521:F3521"/>
    <mergeCell ref="E3510:F3510"/>
    <mergeCell ref="E3511:F3511"/>
    <mergeCell ref="E3512:F3512"/>
    <mergeCell ref="E3513:F3513"/>
    <mergeCell ref="E3514:F3514"/>
    <mergeCell ref="E3515:F3515"/>
    <mergeCell ref="E3504:F3504"/>
    <mergeCell ref="E3505:F3505"/>
    <mergeCell ref="E3506:F3506"/>
    <mergeCell ref="E3507:F3507"/>
    <mergeCell ref="E3508:F3508"/>
    <mergeCell ref="E3509:F3509"/>
    <mergeCell ref="E3498:F3498"/>
    <mergeCell ref="E3499:F3499"/>
    <mergeCell ref="E3500:F3500"/>
    <mergeCell ref="E3501:F3501"/>
    <mergeCell ref="E3502:F3502"/>
    <mergeCell ref="E3503:F3503"/>
    <mergeCell ref="E3492:F3492"/>
    <mergeCell ref="E3493:F3493"/>
    <mergeCell ref="E3494:F3494"/>
    <mergeCell ref="E3495:F3495"/>
    <mergeCell ref="E3496:F3496"/>
    <mergeCell ref="E3497:F3497"/>
    <mergeCell ref="E3558:F3558"/>
    <mergeCell ref="E3559:F3559"/>
    <mergeCell ref="E3560:F3560"/>
    <mergeCell ref="E3561:F3561"/>
    <mergeCell ref="E3562:F3562"/>
    <mergeCell ref="E3563:F3563"/>
    <mergeCell ref="E3552:F3552"/>
    <mergeCell ref="E3553:F3553"/>
    <mergeCell ref="E3554:F3554"/>
    <mergeCell ref="E3555:F3555"/>
    <mergeCell ref="E3556:F3556"/>
    <mergeCell ref="E3557:F3557"/>
    <mergeCell ref="E3546:F3546"/>
    <mergeCell ref="E3547:F3547"/>
    <mergeCell ref="E3548:F3548"/>
    <mergeCell ref="E3549:F3549"/>
    <mergeCell ref="E3550:F3550"/>
    <mergeCell ref="E3551:F3551"/>
    <mergeCell ref="E3540:F3540"/>
    <mergeCell ref="E3541:F3541"/>
    <mergeCell ref="E3542:F3542"/>
    <mergeCell ref="E3543:F3543"/>
    <mergeCell ref="E3544:F3544"/>
    <mergeCell ref="E3545:F3545"/>
    <mergeCell ref="E3534:F3534"/>
    <mergeCell ref="E3535:F3535"/>
    <mergeCell ref="E3536:F3536"/>
    <mergeCell ref="E3537:F3537"/>
    <mergeCell ref="E3538:F3538"/>
    <mergeCell ref="E3539:F3539"/>
    <mergeCell ref="E3528:F3528"/>
    <mergeCell ref="E3529:F3529"/>
    <mergeCell ref="E3530:F3530"/>
    <mergeCell ref="E3531:F3531"/>
    <mergeCell ref="E3532:F3532"/>
    <mergeCell ref="E3533:F3533"/>
    <mergeCell ref="E3594:F3594"/>
    <mergeCell ref="E3595:F3595"/>
    <mergeCell ref="E3596:F3596"/>
    <mergeCell ref="E3597:F3597"/>
    <mergeCell ref="E3598:F3598"/>
    <mergeCell ref="E3599:F3599"/>
    <mergeCell ref="E3588:F3588"/>
    <mergeCell ref="E3589:F3589"/>
    <mergeCell ref="E3590:F3590"/>
    <mergeCell ref="E3591:F3591"/>
    <mergeCell ref="E3592:F3592"/>
    <mergeCell ref="E3593:F3593"/>
    <mergeCell ref="E3582:F3582"/>
    <mergeCell ref="E3583:F3583"/>
    <mergeCell ref="E3584:F3584"/>
    <mergeCell ref="E3585:F3585"/>
    <mergeCell ref="E3586:F3586"/>
    <mergeCell ref="E3587:F3587"/>
    <mergeCell ref="E3576:F3576"/>
    <mergeCell ref="E3577:F3577"/>
    <mergeCell ref="E3578:F3578"/>
    <mergeCell ref="E3579:F3579"/>
    <mergeCell ref="E3580:F3580"/>
    <mergeCell ref="E3581:F3581"/>
    <mergeCell ref="E3570:F3570"/>
    <mergeCell ref="E3571:F3571"/>
    <mergeCell ref="E3572:F3572"/>
    <mergeCell ref="E3573:F3573"/>
    <mergeCell ref="E3574:F3574"/>
    <mergeCell ref="E3575:F3575"/>
    <mergeCell ref="E3564:F3564"/>
    <mergeCell ref="E3565:F3565"/>
    <mergeCell ref="E3566:F3566"/>
    <mergeCell ref="E3567:F3567"/>
    <mergeCell ref="E3568:F3568"/>
    <mergeCell ref="E3569:F3569"/>
    <mergeCell ref="E3630:F3630"/>
    <mergeCell ref="E3631:F3631"/>
    <mergeCell ref="E3632:F3632"/>
    <mergeCell ref="E3633:F3633"/>
    <mergeCell ref="E3634:F3634"/>
    <mergeCell ref="E3635:F3635"/>
    <mergeCell ref="E3624:F3624"/>
    <mergeCell ref="E3625:F3625"/>
    <mergeCell ref="E3626:F3626"/>
    <mergeCell ref="E3627:F3627"/>
    <mergeCell ref="E3628:F3628"/>
    <mergeCell ref="E3629:F3629"/>
    <mergeCell ref="E3618:F3618"/>
    <mergeCell ref="E3619:F3619"/>
    <mergeCell ref="E3620:F3620"/>
    <mergeCell ref="E3621:F3621"/>
    <mergeCell ref="E3622:F3622"/>
    <mergeCell ref="E3623:F3623"/>
    <mergeCell ref="E3612:F3612"/>
    <mergeCell ref="E3613:F3613"/>
    <mergeCell ref="E3614:F3614"/>
    <mergeCell ref="E3615:F3615"/>
    <mergeCell ref="E3616:F3616"/>
    <mergeCell ref="E3617:F3617"/>
    <mergeCell ref="E3606:F3606"/>
    <mergeCell ref="E3607:F3607"/>
    <mergeCell ref="E3608:F3608"/>
    <mergeCell ref="E3609:F3609"/>
    <mergeCell ref="E3610:F3610"/>
    <mergeCell ref="E3611:F3611"/>
    <mergeCell ref="E3600:F3600"/>
    <mergeCell ref="E3601:F3601"/>
    <mergeCell ref="E3602:F3602"/>
    <mergeCell ref="E3603:F3603"/>
    <mergeCell ref="E3604:F3604"/>
    <mergeCell ref="E3605:F3605"/>
    <mergeCell ref="E3666:F3666"/>
    <mergeCell ref="E3667:F3667"/>
    <mergeCell ref="E3668:F3668"/>
    <mergeCell ref="E3669:F3669"/>
    <mergeCell ref="E3670:F3670"/>
    <mergeCell ref="E3671:F3671"/>
    <mergeCell ref="E3660:F3660"/>
    <mergeCell ref="E3661:F3661"/>
    <mergeCell ref="E3662:F3662"/>
    <mergeCell ref="E3663:F3663"/>
    <mergeCell ref="E3664:F3664"/>
    <mergeCell ref="E3665:F3665"/>
    <mergeCell ref="E3654:F3654"/>
    <mergeCell ref="E3655:F3655"/>
    <mergeCell ref="E3656:F3656"/>
    <mergeCell ref="E3657:F3657"/>
    <mergeCell ref="E3658:F3658"/>
    <mergeCell ref="E3659:F3659"/>
    <mergeCell ref="E3648:F3648"/>
    <mergeCell ref="E3649:F3649"/>
    <mergeCell ref="E3650:F3650"/>
    <mergeCell ref="E3651:F3651"/>
    <mergeCell ref="E3652:F3652"/>
    <mergeCell ref="E3653:F3653"/>
    <mergeCell ref="E3642:F3642"/>
    <mergeCell ref="E3643:F3643"/>
    <mergeCell ref="E3644:F3644"/>
    <mergeCell ref="E3645:F3645"/>
    <mergeCell ref="E3646:F3646"/>
    <mergeCell ref="E3647:F3647"/>
    <mergeCell ref="E3636:F3636"/>
    <mergeCell ref="E3637:F3637"/>
    <mergeCell ref="E3638:F3638"/>
    <mergeCell ref="E3639:F3639"/>
    <mergeCell ref="E3640:F3640"/>
    <mergeCell ref="E3641:F3641"/>
    <mergeCell ref="E3702:F3702"/>
    <mergeCell ref="E3703:F3703"/>
    <mergeCell ref="E3704:F3704"/>
    <mergeCell ref="E3705:F3705"/>
    <mergeCell ref="E3706:F3706"/>
    <mergeCell ref="E3707:F3707"/>
    <mergeCell ref="E3696:F3696"/>
    <mergeCell ref="E3697:F3697"/>
    <mergeCell ref="E3698:F3698"/>
    <mergeCell ref="E3699:F3699"/>
    <mergeCell ref="E3700:F3700"/>
    <mergeCell ref="E3701:F3701"/>
    <mergeCell ref="E3690:F3690"/>
    <mergeCell ref="E3691:F3691"/>
    <mergeCell ref="E3692:F3692"/>
    <mergeCell ref="E3693:F3693"/>
    <mergeCell ref="E3694:F3694"/>
    <mergeCell ref="E3695:F3695"/>
    <mergeCell ref="E3684:F3684"/>
    <mergeCell ref="E3685:F3685"/>
    <mergeCell ref="E3686:F3686"/>
    <mergeCell ref="E3687:F3687"/>
    <mergeCell ref="E3688:F3688"/>
    <mergeCell ref="E3689:F3689"/>
    <mergeCell ref="E3678:F3678"/>
    <mergeCell ref="E3679:F3679"/>
    <mergeCell ref="E3680:F3680"/>
    <mergeCell ref="E3681:F3681"/>
    <mergeCell ref="E3682:F3682"/>
    <mergeCell ref="E3683:F3683"/>
    <mergeCell ref="E3672:F3672"/>
    <mergeCell ref="E3673:F3673"/>
    <mergeCell ref="E3674:F3674"/>
    <mergeCell ref="E3675:F3675"/>
    <mergeCell ref="E3676:F3676"/>
    <mergeCell ref="E3677:F3677"/>
    <mergeCell ref="E3738:F3738"/>
    <mergeCell ref="E3739:F3739"/>
    <mergeCell ref="E3740:F3740"/>
    <mergeCell ref="E3741:F3741"/>
    <mergeCell ref="E3742:F3742"/>
    <mergeCell ref="E3743:F3743"/>
    <mergeCell ref="E3732:F3732"/>
    <mergeCell ref="E3733:F3733"/>
    <mergeCell ref="E3734:F3734"/>
    <mergeCell ref="E3735:F3735"/>
    <mergeCell ref="E3736:F3736"/>
    <mergeCell ref="E3737:F3737"/>
    <mergeCell ref="E3726:F3726"/>
    <mergeCell ref="E3727:F3727"/>
    <mergeCell ref="E3728:F3728"/>
    <mergeCell ref="E3729:F3729"/>
    <mergeCell ref="E3730:F3730"/>
    <mergeCell ref="E3731:F3731"/>
    <mergeCell ref="E3720:F3720"/>
    <mergeCell ref="E3721:F3721"/>
    <mergeCell ref="E3722:F3722"/>
    <mergeCell ref="E3723:F3723"/>
    <mergeCell ref="E3724:F3724"/>
    <mergeCell ref="E3725:F3725"/>
    <mergeCell ref="E3714:F3714"/>
    <mergeCell ref="E3715:F3715"/>
    <mergeCell ref="E3716:F3716"/>
    <mergeCell ref="E3717:F3717"/>
    <mergeCell ref="E3718:F3718"/>
    <mergeCell ref="E3719:F3719"/>
    <mergeCell ref="E3708:F3708"/>
    <mergeCell ref="E3709:F3709"/>
    <mergeCell ref="E3710:F3710"/>
    <mergeCell ref="E3711:F3711"/>
    <mergeCell ref="E3712:F3712"/>
    <mergeCell ref="E3713:F3713"/>
    <mergeCell ref="E3774:F3774"/>
    <mergeCell ref="E3775:F3775"/>
    <mergeCell ref="E3776:F3776"/>
    <mergeCell ref="E3777:F3777"/>
    <mergeCell ref="E3778:F3778"/>
    <mergeCell ref="E3779:F3779"/>
    <mergeCell ref="E3768:F3768"/>
    <mergeCell ref="E3769:F3769"/>
    <mergeCell ref="E3770:F3770"/>
    <mergeCell ref="E3771:F3771"/>
    <mergeCell ref="E3772:F3772"/>
    <mergeCell ref="E3773:F3773"/>
    <mergeCell ref="E3762:F3762"/>
    <mergeCell ref="E3763:F3763"/>
    <mergeCell ref="E3764:F3764"/>
    <mergeCell ref="E3765:F3765"/>
    <mergeCell ref="E3766:F3766"/>
    <mergeCell ref="E3767:F3767"/>
    <mergeCell ref="E3756:F3756"/>
    <mergeCell ref="E3757:F3757"/>
    <mergeCell ref="E3758:F3758"/>
    <mergeCell ref="E3759:F3759"/>
    <mergeCell ref="E3760:F3760"/>
    <mergeCell ref="E3761:F3761"/>
    <mergeCell ref="E3750:F3750"/>
    <mergeCell ref="E3751:F3751"/>
    <mergeCell ref="E3752:F3752"/>
    <mergeCell ref="E3753:F3753"/>
    <mergeCell ref="E3754:F3754"/>
    <mergeCell ref="E3755:F3755"/>
    <mergeCell ref="E3744:F3744"/>
    <mergeCell ref="E3745:F3745"/>
    <mergeCell ref="E3746:F3746"/>
    <mergeCell ref="E3747:F3747"/>
    <mergeCell ref="E3748:F3748"/>
    <mergeCell ref="E3749:F3749"/>
    <mergeCell ref="E3810:F3810"/>
    <mergeCell ref="E3811:F3811"/>
    <mergeCell ref="E3812:F3812"/>
    <mergeCell ref="E3813:F3813"/>
    <mergeCell ref="E3814:F3814"/>
    <mergeCell ref="E3815:F3815"/>
    <mergeCell ref="E3804:F3804"/>
    <mergeCell ref="E3805:F3805"/>
    <mergeCell ref="E3806:F3806"/>
    <mergeCell ref="E3807:F3807"/>
    <mergeCell ref="E3808:F3808"/>
    <mergeCell ref="E3809:F3809"/>
    <mergeCell ref="E3798:F3798"/>
    <mergeCell ref="E3799:F3799"/>
    <mergeCell ref="E3800:F3800"/>
    <mergeCell ref="E3801:F3801"/>
    <mergeCell ref="E3802:F3802"/>
    <mergeCell ref="E3803:F3803"/>
    <mergeCell ref="E3792:F3792"/>
    <mergeCell ref="E3793:F3793"/>
    <mergeCell ref="E3794:F3794"/>
    <mergeCell ref="E3795:F3795"/>
    <mergeCell ref="E3796:F3796"/>
    <mergeCell ref="E3797:F3797"/>
    <mergeCell ref="E3786:F3786"/>
    <mergeCell ref="E3787:F3787"/>
    <mergeCell ref="E3788:F3788"/>
    <mergeCell ref="E3789:F3789"/>
    <mergeCell ref="E3790:F3790"/>
    <mergeCell ref="E3791:F3791"/>
    <mergeCell ref="E3780:F3780"/>
    <mergeCell ref="E3781:F3781"/>
    <mergeCell ref="E3782:F3782"/>
    <mergeCell ref="E3783:F3783"/>
    <mergeCell ref="E3784:F3784"/>
    <mergeCell ref="E3785:F3785"/>
    <mergeCell ref="E3846:F3846"/>
    <mergeCell ref="E3847:F3847"/>
    <mergeCell ref="E3848:F3848"/>
    <mergeCell ref="E3849:F3849"/>
    <mergeCell ref="E3850:F3850"/>
    <mergeCell ref="E3851:F3851"/>
    <mergeCell ref="E3840:F3840"/>
    <mergeCell ref="E3841:F3841"/>
    <mergeCell ref="E3842:F3842"/>
    <mergeCell ref="E3843:F3843"/>
    <mergeCell ref="E3844:F3844"/>
    <mergeCell ref="E3845:F3845"/>
    <mergeCell ref="E3834:F3834"/>
    <mergeCell ref="E3835:F3835"/>
    <mergeCell ref="E3836:F3836"/>
    <mergeCell ref="E3837:F3837"/>
    <mergeCell ref="E3838:F3838"/>
    <mergeCell ref="E3839:F3839"/>
    <mergeCell ref="E3828:F3828"/>
    <mergeCell ref="E3829:F3829"/>
    <mergeCell ref="E3830:F3830"/>
    <mergeCell ref="E3831:F3831"/>
    <mergeCell ref="E3832:F3832"/>
    <mergeCell ref="E3833:F3833"/>
    <mergeCell ref="E3822:F3822"/>
    <mergeCell ref="E3823:F3823"/>
    <mergeCell ref="E3824:F3824"/>
    <mergeCell ref="E3825:F3825"/>
    <mergeCell ref="E3826:F3826"/>
    <mergeCell ref="E3827:F3827"/>
    <mergeCell ref="E3816:F3816"/>
    <mergeCell ref="E3817:F3817"/>
    <mergeCell ref="E3818:F3818"/>
    <mergeCell ref="E3819:F3819"/>
    <mergeCell ref="E3820:F3820"/>
    <mergeCell ref="E3821:F3821"/>
    <mergeCell ref="E3882:F3882"/>
    <mergeCell ref="E3883:F3883"/>
    <mergeCell ref="E3884:F3884"/>
    <mergeCell ref="E3885:F3885"/>
    <mergeCell ref="E3886:F3886"/>
    <mergeCell ref="E3887:F3887"/>
    <mergeCell ref="E3876:F3876"/>
    <mergeCell ref="E3877:F3877"/>
    <mergeCell ref="E3878:F3878"/>
    <mergeCell ref="E3879:F3879"/>
    <mergeCell ref="E3880:F3880"/>
    <mergeCell ref="E3881:F3881"/>
    <mergeCell ref="E3870:F3870"/>
    <mergeCell ref="E3871:F3871"/>
    <mergeCell ref="E3872:F3872"/>
    <mergeCell ref="E3873:F3873"/>
    <mergeCell ref="E3874:F3874"/>
    <mergeCell ref="E3875:F3875"/>
    <mergeCell ref="E3864:F3864"/>
    <mergeCell ref="E3865:F3865"/>
    <mergeCell ref="E3866:F3866"/>
    <mergeCell ref="E3867:F3867"/>
    <mergeCell ref="E3868:F3868"/>
    <mergeCell ref="E3869:F3869"/>
    <mergeCell ref="E3858:F3858"/>
    <mergeCell ref="E3859:F3859"/>
    <mergeCell ref="E3860:F3860"/>
    <mergeCell ref="E3861:F3861"/>
    <mergeCell ref="E3862:F3862"/>
    <mergeCell ref="E3863:F3863"/>
    <mergeCell ref="E3852:F3852"/>
    <mergeCell ref="E3853:F3853"/>
    <mergeCell ref="E3854:F3854"/>
    <mergeCell ref="E3855:F3855"/>
    <mergeCell ref="E3856:F3856"/>
    <mergeCell ref="E3857:F3857"/>
    <mergeCell ref="E3918:F3918"/>
    <mergeCell ref="E3919:F3919"/>
    <mergeCell ref="E3920:F3920"/>
    <mergeCell ref="E3921:F3921"/>
    <mergeCell ref="E3922:F3922"/>
    <mergeCell ref="E3923:F3923"/>
    <mergeCell ref="E3912:F3912"/>
    <mergeCell ref="E3913:F3913"/>
    <mergeCell ref="E3914:F3914"/>
    <mergeCell ref="E3915:F3915"/>
    <mergeCell ref="E3916:F3916"/>
    <mergeCell ref="E3917:F3917"/>
    <mergeCell ref="E3906:F3906"/>
    <mergeCell ref="E3907:F3907"/>
    <mergeCell ref="E3908:F3908"/>
    <mergeCell ref="E3909:F3909"/>
    <mergeCell ref="E3910:F3910"/>
    <mergeCell ref="E3911:F3911"/>
    <mergeCell ref="E3900:F3900"/>
    <mergeCell ref="E3901:F3901"/>
    <mergeCell ref="E3902:F3902"/>
    <mergeCell ref="E3903:F3903"/>
    <mergeCell ref="E3904:F3904"/>
    <mergeCell ref="E3905:F3905"/>
    <mergeCell ref="E3894:F3894"/>
    <mergeCell ref="E3895:F3895"/>
    <mergeCell ref="E3896:F3896"/>
    <mergeCell ref="E3897:F3897"/>
    <mergeCell ref="E3898:F3898"/>
    <mergeCell ref="E3899:F3899"/>
    <mergeCell ref="E3888:F3888"/>
    <mergeCell ref="E3889:F3889"/>
    <mergeCell ref="E3890:F3890"/>
    <mergeCell ref="E3891:F3891"/>
    <mergeCell ref="E3892:F3892"/>
    <mergeCell ref="E3893:F3893"/>
    <mergeCell ref="E3954:F3954"/>
    <mergeCell ref="E3955:F3955"/>
    <mergeCell ref="E3956:F3956"/>
    <mergeCell ref="E3957:F3957"/>
    <mergeCell ref="E3958:F3958"/>
    <mergeCell ref="E3959:F3959"/>
    <mergeCell ref="E3948:F3948"/>
    <mergeCell ref="E3949:F3949"/>
    <mergeCell ref="E3950:F3950"/>
    <mergeCell ref="E3951:F3951"/>
    <mergeCell ref="E3952:F3952"/>
    <mergeCell ref="E3953:F3953"/>
    <mergeCell ref="E3942:F3942"/>
    <mergeCell ref="E3943:F3943"/>
    <mergeCell ref="E3944:F3944"/>
    <mergeCell ref="E3945:F3945"/>
    <mergeCell ref="E3946:F3946"/>
    <mergeCell ref="E3947:F3947"/>
    <mergeCell ref="E3936:F3936"/>
    <mergeCell ref="E3937:F3937"/>
    <mergeCell ref="E3938:F3938"/>
    <mergeCell ref="E3939:F3939"/>
    <mergeCell ref="E3940:F3940"/>
    <mergeCell ref="E3941:F3941"/>
    <mergeCell ref="E3930:F3930"/>
    <mergeCell ref="E3931:F3931"/>
    <mergeCell ref="E3932:F3932"/>
    <mergeCell ref="E3933:F3933"/>
    <mergeCell ref="E3934:F3934"/>
    <mergeCell ref="E3935:F3935"/>
    <mergeCell ref="E3924:F3924"/>
    <mergeCell ref="E3925:F3925"/>
    <mergeCell ref="E3926:F3926"/>
    <mergeCell ref="E3927:F3927"/>
    <mergeCell ref="E3928:F3928"/>
    <mergeCell ref="E3929:F3929"/>
    <mergeCell ref="E3990:F3990"/>
    <mergeCell ref="E3991:F3991"/>
    <mergeCell ref="E3992:F3992"/>
    <mergeCell ref="E3993:F3993"/>
    <mergeCell ref="E3994:F3994"/>
    <mergeCell ref="E3995:F3995"/>
    <mergeCell ref="E3984:F3984"/>
    <mergeCell ref="E3985:F3985"/>
    <mergeCell ref="E3986:F3986"/>
    <mergeCell ref="E3987:F3987"/>
    <mergeCell ref="E3988:F3988"/>
    <mergeCell ref="E3989:F3989"/>
    <mergeCell ref="E3978:F3978"/>
    <mergeCell ref="E3979:F3979"/>
    <mergeCell ref="E3980:F3980"/>
    <mergeCell ref="E3981:F3981"/>
    <mergeCell ref="E3982:F3982"/>
    <mergeCell ref="E3983:F3983"/>
    <mergeCell ref="E3972:F3972"/>
    <mergeCell ref="E3973:F3973"/>
    <mergeCell ref="E3974:F3974"/>
    <mergeCell ref="E3975:F3975"/>
    <mergeCell ref="E3976:F3976"/>
    <mergeCell ref="E3977:F3977"/>
    <mergeCell ref="E3966:F3966"/>
    <mergeCell ref="E3967:F3967"/>
    <mergeCell ref="E3968:F3968"/>
    <mergeCell ref="E3969:F3969"/>
    <mergeCell ref="E3970:F3970"/>
    <mergeCell ref="E3971:F3971"/>
    <mergeCell ref="E3960:F3960"/>
    <mergeCell ref="E3961:F3961"/>
    <mergeCell ref="E3962:F3962"/>
    <mergeCell ref="E3963:F3963"/>
    <mergeCell ref="E3964:F3964"/>
    <mergeCell ref="E3965:F3965"/>
    <mergeCell ref="E4026:F4026"/>
    <mergeCell ref="E4027:F4027"/>
    <mergeCell ref="E4028:F4028"/>
    <mergeCell ref="E4029:F4029"/>
    <mergeCell ref="E4030:F4030"/>
    <mergeCell ref="E4031:F4031"/>
    <mergeCell ref="E4020:F4020"/>
    <mergeCell ref="E4021:F4021"/>
    <mergeCell ref="E4022:F4022"/>
    <mergeCell ref="E4023:F4023"/>
    <mergeCell ref="E4024:F4024"/>
    <mergeCell ref="E4025:F4025"/>
    <mergeCell ref="E4014:F4014"/>
    <mergeCell ref="E4015:F4015"/>
    <mergeCell ref="E4016:F4016"/>
    <mergeCell ref="E4017:F4017"/>
    <mergeCell ref="E4018:F4018"/>
    <mergeCell ref="E4019:F4019"/>
    <mergeCell ref="E4008:F4008"/>
    <mergeCell ref="E4009:F4009"/>
    <mergeCell ref="E4010:F4010"/>
    <mergeCell ref="E4011:F4011"/>
    <mergeCell ref="E4012:F4012"/>
    <mergeCell ref="E4013:F4013"/>
    <mergeCell ref="E4002:F4002"/>
    <mergeCell ref="E4003:F4003"/>
    <mergeCell ref="E4004:F4004"/>
    <mergeCell ref="E4005:F4005"/>
    <mergeCell ref="E4006:F4006"/>
    <mergeCell ref="E4007:F4007"/>
    <mergeCell ref="E3996:F3996"/>
    <mergeCell ref="E3997:F3997"/>
    <mergeCell ref="E3998:F3998"/>
    <mergeCell ref="E3999:F3999"/>
    <mergeCell ref="E4000:F4000"/>
    <mergeCell ref="E4001:F4001"/>
    <mergeCell ref="E4062:F4062"/>
    <mergeCell ref="E4063:F4063"/>
    <mergeCell ref="E4064:F4064"/>
    <mergeCell ref="E4065:F4065"/>
    <mergeCell ref="E4066:F4066"/>
    <mergeCell ref="E4067:F4067"/>
    <mergeCell ref="E4056:F4056"/>
    <mergeCell ref="E4057:F4057"/>
    <mergeCell ref="E4058:F4058"/>
    <mergeCell ref="E4059:F4059"/>
    <mergeCell ref="E4060:F4060"/>
    <mergeCell ref="E4061:F4061"/>
    <mergeCell ref="E4050:F4050"/>
    <mergeCell ref="E4051:F4051"/>
    <mergeCell ref="E4052:F4052"/>
    <mergeCell ref="E4053:F4053"/>
    <mergeCell ref="E4054:F4054"/>
    <mergeCell ref="E4055:F4055"/>
    <mergeCell ref="E4044:F4044"/>
    <mergeCell ref="E4045:F4045"/>
    <mergeCell ref="E4046:F4046"/>
    <mergeCell ref="E4047:F4047"/>
    <mergeCell ref="E4048:F4048"/>
    <mergeCell ref="E4049:F4049"/>
    <mergeCell ref="E4038:F4038"/>
    <mergeCell ref="E4039:F4039"/>
    <mergeCell ref="E4040:F4040"/>
    <mergeCell ref="E4041:F4041"/>
    <mergeCell ref="E4042:F4042"/>
    <mergeCell ref="E4043:F4043"/>
    <mergeCell ref="E4032:F4032"/>
    <mergeCell ref="E4033:F4033"/>
    <mergeCell ref="E4034:F4034"/>
    <mergeCell ref="E4035:F4035"/>
    <mergeCell ref="E4036:F4036"/>
    <mergeCell ref="E4037:F4037"/>
    <mergeCell ref="E4098:F4098"/>
    <mergeCell ref="E4099:F4099"/>
    <mergeCell ref="E4100:F4100"/>
    <mergeCell ref="E4101:F4101"/>
    <mergeCell ref="E4102:F4102"/>
    <mergeCell ref="E4103:F4103"/>
    <mergeCell ref="E4092:F4092"/>
    <mergeCell ref="E4093:F4093"/>
    <mergeCell ref="E4094:F4094"/>
    <mergeCell ref="E4095:F4095"/>
    <mergeCell ref="E4096:F4096"/>
    <mergeCell ref="E4097:F4097"/>
    <mergeCell ref="E4086:F4086"/>
    <mergeCell ref="E4087:F4087"/>
    <mergeCell ref="E4088:F4088"/>
    <mergeCell ref="E4089:F4089"/>
    <mergeCell ref="E4090:F4090"/>
    <mergeCell ref="E4091:F4091"/>
    <mergeCell ref="E4080:F4080"/>
    <mergeCell ref="E4081:F4081"/>
    <mergeCell ref="E4082:F4082"/>
    <mergeCell ref="E4083:F4083"/>
    <mergeCell ref="E4084:F4084"/>
    <mergeCell ref="E4085:F4085"/>
    <mergeCell ref="E4074:F4074"/>
    <mergeCell ref="E4075:F4075"/>
    <mergeCell ref="E4076:F4076"/>
    <mergeCell ref="E4077:F4077"/>
    <mergeCell ref="E4078:F4078"/>
    <mergeCell ref="E4079:F4079"/>
    <mergeCell ref="E4068:F4068"/>
    <mergeCell ref="E4069:F4069"/>
    <mergeCell ref="E4070:F4070"/>
    <mergeCell ref="E4071:F4071"/>
    <mergeCell ref="E4072:F4072"/>
    <mergeCell ref="E4073:F4073"/>
    <mergeCell ref="E4134:F4134"/>
    <mergeCell ref="E4135:F4135"/>
    <mergeCell ref="E4136:F4136"/>
    <mergeCell ref="E4137:F4137"/>
    <mergeCell ref="E4138:F4138"/>
    <mergeCell ref="E4139:F4139"/>
    <mergeCell ref="E4128:F4128"/>
    <mergeCell ref="E4129:F4129"/>
    <mergeCell ref="E4130:F4130"/>
    <mergeCell ref="E4131:F4131"/>
    <mergeCell ref="E4132:F4132"/>
    <mergeCell ref="E4133:F4133"/>
    <mergeCell ref="E4122:F4122"/>
    <mergeCell ref="E4123:F4123"/>
    <mergeCell ref="E4124:F4124"/>
    <mergeCell ref="E4125:F4125"/>
    <mergeCell ref="E4126:F4126"/>
    <mergeCell ref="E4127:F4127"/>
    <mergeCell ref="E4116:F4116"/>
    <mergeCell ref="E4117:F4117"/>
    <mergeCell ref="E4118:F4118"/>
    <mergeCell ref="E4119:F4119"/>
    <mergeCell ref="E4120:F4120"/>
    <mergeCell ref="E4121:F4121"/>
    <mergeCell ref="E4110:F4110"/>
    <mergeCell ref="E4111:F4111"/>
    <mergeCell ref="E4112:F4112"/>
    <mergeCell ref="E4113:F4113"/>
    <mergeCell ref="E4114:F4114"/>
    <mergeCell ref="E4115:F4115"/>
    <mergeCell ref="E4104:F4104"/>
    <mergeCell ref="E4105:F4105"/>
    <mergeCell ref="E4106:F4106"/>
    <mergeCell ref="E4107:F4107"/>
    <mergeCell ref="E4108:F4108"/>
    <mergeCell ref="E4109:F4109"/>
    <mergeCell ref="E4170:F4170"/>
    <mergeCell ref="E4171:F4171"/>
    <mergeCell ref="E4172:F4172"/>
    <mergeCell ref="E4173:F4173"/>
    <mergeCell ref="E4174:F4174"/>
    <mergeCell ref="E4175:F4175"/>
    <mergeCell ref="E4164:F4164"/>
    <mergeCell ref="E4165:F4165"/>
    <mergeCell ref="E4166:F4166"/>
    <mergeCell ref="E4167:F4167"/>
    <mergeCell ref="E4168:F4168"/>
    <mergeCell ref="E4169:F4169"/>
    <mergeCell ref="E4158:F4158"/>
    <mergeCell ref="E4159:F4159"/>
    <mergeCell ref="E4160:F4160"/>
    <mergeCell ref="E4161:F4161"/>
    <mergeCell ref="E4162:F4162"/>
    <mergeCell ref="E4163:F4163"/>
    <mergeCell ref="E4152:F4152"/>
    <mergeCell ref="E4153:F4153"/>
    <mergeCell ref="E4154:F4154"/>
    <mergeCell ref="E4155:F4155"/>
    <mergeCell ref="E4156:F4156"/>
    <mergeCell ref="E4157:F4157"/>
    <mergeCell ref="E4146:F4146"/>
    <mergeCell ref="E4147:F4147"/>
    <mergeCell ref="E4148:F4148"/>
    <mergeCell ref="E4149:F4149"/>
    <mergeCell ref="E4150:F4150"/>
    <mergeCell ref="E4151:F4151"/>
    <mergeCell ref="E4140:F4140"/>
    <mergeCell ref="E4141:F4141"/>
    <mergeCell ref="E4142:F4142"/>
    <mergeCell ref="E4143:F4143"/>
    <mergeCell ref="E4144:F4144"/>
    <mergeCell ref="E4145:F4145"/>
    <mergeCell ref="E4206:F4206"/>
    <mergeCell ref="E4207:F4207"/>
    <mergeCell ref="E4208:F4208"/>
    <mergeCell ref="E4209:F4209"/>
    <mergeCell ref="E4210:F4210"/>
    <mergeCell ref="E4211:F4211"/>
    <mergeCell ref="E4200:F4200"/>
    <mergeCell ref="E4201:F4201"/>
    <mergeCell ref="E4202:F4202"/>
    <mergeCell ref="E4203:F4203"/>
    <mergeCell ref="E4204:F4204"/>
    <mergeCell ref="E4205:F4205"/>
    <mergeCell ref="E4194:F4194"/>
    <mergeCell ref="E4195:F4195"/>
    <mergeCell ref="E4196:F4196"/>
    <mergeCell ref="E4197:F4197"/>
    <mergeCell ref="E4198:F4198"/>
    <mergeCell ref="E4199:F4199"/>
    <mergeCell ref="E4188:F4188"/>
    <mergeCell ref="E4189:F4189"/>
    <mergeCell ref="E4190:F4190"/>
    <mergeCell ref="E4191:F4191"/>
    <mergeCell ref="E4192:F4192"/>
    <mergeCell ref="E4193:F4193"/>
    <mergeCell ref="E4182:F4182"/>
    <mergeCell ref="E4183:F4183"/>
    <mergeCell ref="E4184:F4184"/>
    <mergeCell ref="E4185:F4185"/>
    <mergeCell ref="E4186:F4186"/>
    <mergeCell ref="E4187:F4187"/>
    <mergeCell ref="E4176:F4176"/>
    <mergeCell ref="E4177:F4177"/>
    <mergeCell ref="E4178:F4178"/>
    <mergeCell ref="E4179:F4179"/>
    <mergeCell ref="E4180:F4180"/>
    <mergeCell ref="E4181:F4181"/>
    <mergeCell ref="E4242:F4242"/>
    <mergeCell ref="E4243:F4243"/>
    <mergeCell ref="E4244:F4244"/>
    <mergeCell ref="E4245:F4245"/>
    <mergeCell ref="E4246:F4246"/>
    <mergeCell ref="E4247:F4247"/>
    <mergeCell ref="E4236:F4236"/>
    <mergeCell ref="E4237:F4237"/>
    <mergeCell ref="E4238:F4238"/>
    <mergeCell ref="E4239:F4239"/>
    <mergeCell ref="E4240:F4240"/>
    <mergeCell ref="E4241:F4241"/>
    <mergeCell ref="E4230:F4230"/>
    <mergeCell ref="E4231:F4231"/>
    <mergeCell ref="E4232:F4232"/>
    <mergeCell ref="E4233:F4233"/>
    <mergeCell ref="E4234:F4234"/>
    <mergeCell ref="E4235:F4235"/>
    <mergeCell ref="E4224:F4224"/>
    <mergeCell ref="E4225:F4225"/>
    <mergeCell ref="E4226:F4226"/>
    <mergeCell ref="E4227:F4227"/>
    <mergeCell ref="E4228:F4228"/>
    <mergeCell ref="E4229:F4229"/>
    <mergeCell ref="E4218:F4218"/>
    <mergeCell ref="E4219:F4219"/>
    <mergeCell ref="E4220:F4220"/>
    <mergeCell ref="E4221:F4221"/>
    <mergeCell ref="E4222:F4222"/>
    <mergeCell ref="E4223:F4223"/>
    <mergeCell ref="E4212:F4212"/>
    <mergeCell ref="E4213:F4213"/>
    <mergeCell ref="E4214:F4214"/>
    <mergeCell ref="E4215:F4215"/>
    <mergeCell ref="E4216:F4216"/>
    <mergeCell ref="E4217:F4217"/>
    <mergeCell ref="E4278:F4278"/>
    <mergeCell ref="E4279:F4279"/>
    <mergeCell ref="E4280:F4280"/>
    <mergeCell ref="E4281:F4281"/>
    <mergeCell ref="E4282:F4282"/>
    <mergeCell ref="E4283:F4283"/>
    <mergeCell ref="E4272:F4272"/>
    <mergeCell ref="E4273:F4273"/>
    <mergeCell ref="E4274:F4274"/>
    <mergeCell ref="E4275:F4275"/>
    <mergeCell ref="E4276:F4276"/>
    <mergeCell ref="E4277:F4277"/>
    <mergeCell ref="E4266:F4266"/>
    <mergeCell ref="E4267:F4267"/>
    <mergeCell ref="E4268:F4268"/>
    <mergeCell ref="E4269:F4269"/>
    <mergeCell ref="E4270:F4270"/>
    <mergeCell ref="E4271:F4271"/>
    <mergeCell ref="E4260:F4260"/>
    <mergeCell ref="E4261:F4261"/>
    <mergeCell ref="E4262:F4262"/>
    <mergeCell ref="E4263:F4263"/>
    <mergeCell ref="E4264:F4264"/>
    <mergeCell ref="E4265:F4265"/>
    <mergeCell ref="E4254:F4254"/>
    <mergeCell ref="E4255:F4255"/>
    <mergeCell ref="E4256:F4256"/>
    <mergeCell ref="E4257:F4257"/>
    <mergeCell ref="E4258:F4258"/>
    <mergeCell ref="E4259:F4259"/>
    <mergeCell ref="E4248:F4248"/>
    <mergeCell ref="E4249:F4249"/>
    <mergeCell ref="E4250:F4250"/>
    <mergeCell ref="E4251:F4251"/>
    <mergeCell ref="E4252:F4252"/>
    <mergeCell ref="E4253:F4253"/>
    <mergeCell ref="E4314:F4314"/>
    <mergeCell ref="E4315:F4315"/>
    <mergeCell ref="E4316:F4316"/>
    <mergeCell ref="E4317:F4317"/>
    <mergeCell ref="E4318:F4318"/>
    <mergeCell ref="E4319:F4319"/>
    <mergeCell ref="E4308:F4308"/>
    <mergeCell ref="E4309:F4309"/>
    <mergeCell ref="E4310:F4310"/>
    <mergeCell ref="E4311:F4311"/>
    <mergeCell ref="E4312:F4312"/>
    <mergeCell ref="E4313:F4313"/>
    <mergeCell ref="E4302:F4302"/>
    <mergeCell ref="E4303:F4303"/>
    <mergeCell ref="E4304:F4304"/>
    <mergeCell ref="E4305:F4305"/>
    <mergeCell ref="E4306:F4306"/>
    <mergeCell ref="E4307:F4307"/>
    <mergeCell ref="E4296:F4296"/>
    <mergeCell ref="E4297:F4297"/>
    <mergeCell ref="E4298:F4298"/>
    <mergeCell ref="E4299:F4299"/>
    <mergeCell ref="E4300:F4300"/>
    <mergeCell ref="E4301:F4301"/>
    <mergeCell ref="E4290:F4290"/>
    <mergeCell ref="E4291:F4291"/>
    <mergeCell ref="E4292:F4292"/>
    <mergeCell ref="E4293:F4293"/>
    <mergeCell ref="E4294:F4294"/>
    <mergeCell ref="E4295:F4295"/>
    <mergeCell ref="E4284:F4284"/>
    <mergeCell ref="E4285:F4285"/>
    <mergeCell ref="E4286:F4286"/>
    <mergeCell ref="E4287:F4287"/>
    <mergeCell ref="E4288:F4288"/>
    <mergeCell ref="E4289:F4289"/>
    <mergeCell ref="E4350:F4350"/>
    <mergeCell ref="E4351:F4351"/>
    <mergeCell ref="E4352:F4352"/>
    <mergeCell ref="E4353:F4353"/>
    <mergeCell ref="E4354:F4354"/>
    <mergeCell ref="E4355:F4355"/>
    <mergeCell ref="E4344:F4344"/>
    <mergeCell ref="E4345:F4345"/>
    <mergeCell ref="E4346:F4346"/>
    <mergeCell ref="E4347:F4347"/>
    <mergeCell ref="E4348:F4348"/>
    <mergeCell ref="E4349:F4349"/>
    <mergeCell ref="E4338:F4338"/>
    <mergeCell ref="E4339:F4339"/>
    <mergeCell ref="E4340:F4340"/>
    <mergeCell ref="E4341:F4341"/>
    <mergeCell ref="E4342:F4342"/>
    <mergeCell ref="E4343:F4343"/>
    <mergeCell ref="E4332:F4332"/>
    <mergeCell ref="E4333:F4333"/>
    <mergeCell ref="E4334:F4334"/>
    <mergeCell ref="E4335:F4335"/>
    <mergeCell ref="E4336:F4336"/>
    <mergeCell ref="E4337:F4337"/>
    <mergeCell ref="E4326:F4326"/>
    <mergeCell ref="E4327:F4327"/>
    <mergeCell ref="E4328:F4328"/>
    <mergeCell ref="E4329:F4329"/>
    <mergeCell ref="E4330:F4330"/>
    <mergeCell ref="E4331:F4331"/>
    <mergeCell ref="E4320:F4320"/>
    <mergeCell ref="E4321:F4321"/>
    <mergeCell ref="E4322:F4322"/>
    <mergeCell ref="E4323:F4323"/>
    <mergeCell ref="E4324:F4324"/>
    <mergeCell ref="E4325:F4325"/>
    <mergeCell ref="E4386:F4386"/>
    <mergeCell ref="E4387:F4387"/>
    <mergeCell ref="E4388:F4388"/>
    <mergeCell ref="E4389:F4389"/>
    <mergeCell ref="E4390:F4390"/>
    <mergeCell ref="E4391:F4391"/>
    <mergeCell ref="E4380:F4380"/>
    <mergeCell ref="E4381:F4381"/>
    <mergeCell ref="E4382:F4382"/>
    <mergeCell ref="E4383:F4383"/>
    <mergeCell ref="E4384:F4384"/>
    <mergeCell ref="E4385:F4385"/>
    <mergeCell ref="E4374:F4374"/>
    <mergeCell ref="E4375:F4375"/>
    <mergeCell ref="E4376:F4376"/>
    <mergeCell ref="E4377:F4377"/>
    <mergeCell ref="E4378:F4378"/>
    <mergeCell ref="E4379:F4379"/>
    <mergeCell ref="E4368:F4368"/>
    <mergeCell ref="E4369:F4369"/>
    <mergeCell ref="E4370:F4370"/>
    <mergeCell ref="E4371:F4371"/>
    <mergeCell ref="E4372:F4372"/>
    <mergeCell ref="E4373:F4373"/>
    <mergeCell ref="E4362:F4362"/>
    <mergeCell ref="E4363:F4363"/>
    <mergeCell ref="E4364:F4364"/>
    <mergeCell ref="E4365:F4365"/>
    <mergeCell ref="E4366:F4366"/>
    <mergeCell ref="E4367:F4367"/>
    <mergeCell ref="E4356:F4356"/>
    <mergeCell ref="E4357:F4357"/>
    <mergeCell ref="E4358:F4358"/>
    <mergeCell ref="E4359:F4359"/>
    <mergeCell ref="E4360:F4360"/>
    <mergeCell ref="E4361:F4361"/>
    <mergeCell ref="E4422:F4422"/>
    <mergeCell ref="E4423:F4423"/>
    <mergeCell ref="E4424:F4424"/>
    <mergeCell ref="E4425:F4425"/>
    <mergeCell ref="E4426:F4426"/>
    <mergeCell ref="E4427:F4427"/>
    <mergeCell ref="E4416:F4416"/>
    <mergeCell ref="E4417:F4417"/>
    <mergeCell ref="E4418:F4418"/>
    <mergeCell ref="E4419:F4419"/>
    <mergeCell ref="E4420:F4420"/>
    <mergeCell ref="E4421:F4421"/>
    <mergeCell ref="E4410:F4410"/>
    <mergeCell ref="E4411:F4411"/>
    <mergeCell ref="E4412:F4412"/>
    <mergeCell ref="E4413:F4413"/>
    <mergeCell ref="E4414:F4414"/>
    <mergeCell ref="E4415:F4415"/>
    <mergeCell ref="E4404:F4404"/>
    <mergeCell ref="E4405:F4405"/>
    <mergeCell ref="E4406:F4406"/>
    <mergeCell ref="E4407:F4407"/>
    <mergeCell ref="E4408:F4408"/>
    <mergeCell ref="E4409:F4409"/>
    <mergeCell ref="E4398:F4398"/>
    <mergeCell ref="E4399:F4399"/>
    <mergeCell ref="E4400:F4400"/>
    <mergeCell ref="E4401:F4401"/>
    <mergeCell ref="E4402:F4402"/>
    <mergeCell ref="E4403:F4403"/>
    <mergeCell ref="E4392:F4392"/>
    <mergeCell ref="E4393:F4393"/>
    <mergeCell ref="E4394:F4394"/>
    <mergeCell ref="E4395:F4395"/>
    <mergeCell ref="E4396:F4396"/>
    <mergeCell ref="E4397:F4397"/>
    <mergeCell ref="E4458:F4458"/>
    <mergeCell ref="E4459:F4459"/>
    <mergeCell ref="E4460:F4460"/>
    <mergeCell ref="E4461:F4461"/>
    <mergeCell ref="E4462:F4462"/>
    <mergeCell ref="E4463:F4463"/>
    <mergeCell ref="E4452:F4452"/>
    <mergeCell ref="E4453:F4453"/>
    <mergeCell ref="E4454:F4454"/>
    <mergeCell ref="E4455:F4455"/>
    <mergeCell ref="E4456:F4456"/>
    <mergeCell ref="E4457:F4457"/>
    <mergeCell ref="E4446:F4446"/>
    <mergeCell ref="E4447:F4447"/>
    <mergeCell ref="E4448:F4448"/>
    <mergeCell ref="E4449:F4449"/>
    <mergeCell ref="E4450:F4450"/>
    <mergeCell ref="E4451:F4451"/>
    <mergeCell ref="E4440:F4440"/>
    <mergeCell ref="E4441:F4441"/>
    <mergeCell ref="E4442:F4442"/>
    <mergeCell ref="E4443:F4443"/>
    <mergeCell ref="E4444:F4444"/>
    <mergeCell ref="E4445:F4445"/>
    <mergeCell ref="E4434:F4434"/>
    <mergeCell ref="E4435:F4435"/>
    <mergeCell ref="E4436:F4436"/>
    <mergeCell ref="E4437:F4437"/>
    <mergeCell ref="E4438:F4438"/>
    <mergeCell ref="E4439:F4439"/>
    <mergeCell ref="E4428:F4428"/>
    <mergeCell ref="E4429:F4429"/>
    <mergeCell ref="E4430:F4430"/>
    <mergeCell ref="E4431:F4431"/>
    <mergeCell ref="E4432:F4432"/>
    <mergeCell ref="E4433:F4433"/>
    <mergeCell ref="E4494:F4494"/>
    <mergeCell ref="E4495:F4495"/>
    <mergeCell ref="E4496:F4496"/>
    <mergeCell ref="E4497:F4497"/>
    <mergeCell ref="E4498:F4498"/>
    <mergeCell ref="E4499:F4499"/>
    <mergeCell ref="E4488:F4488"/>
    <mergeCell ref="E4489:F4489"/>
    <mergeCell ref="E4490:F4490"/>
    <mergeCell ref="E4491:F4491"/>
    <mergeCell ref="E4492:F4492"/>
    <mergeCell ref="E4493:F4493"/>
    <mergeCell ref="E4482:F4482"/>
    <mergeCell ref="E4483:F4483"/>
    <mergeCell ref="E4484:F4484"/>
    <mergeCell ref="E4485:F4485"/>
    <mergeCell ref="E4486:F4486"/>
    <mergeCell ref="E4487:F4487"/>
    <mergeCell ref="E4476:F4476"/>
    <mergeCell ref="E4477:F4477"/>
    <mergeCell ref="E4478:F4478"/>
    <mergeCell ref="E4479:F4479"/>
    <mergeCell ref="E4480:F4480"/>
    <mergeCell ref="E4481:F4481"/>
    <mergeCell ref="E4470:F4470"/>
    <mergeCell ref="E4471:F4471"/>
    <mergeCell ref="E4472:F4472"/>
    <mergeCell ref="E4473:F4473"/>
    <mergeCell ref="E4474:F4474"/>
    <mergeCell ref="E4475:F4475"/>
    <mergeCell ref="E4464:F4464"/>
    <mergeCell ref="E4465:F4465"/>
    <mergeCell ref="E4466:F4466"/>
    <mergeCell ref="E4467:F4467"/>
    <mergeCell ref="E4468:F4468"/>
    <mergeCell ref="E4469:F4469"/>
    <mergeCell ref="E4530:F4530"/>
    <mergeCell ref="E4531:F4531"/>
    <mergeCell ref="E4532:F4532"/>
    <mergeCell ref="E4533:F4533"/>
    <mergeCell ref="E4534:F4534"/>
    <mergeCell ref="E4535:F4535"/>
    <mergeCell ref="E4524:F4524"/>
    <mergeCell ref="E4525:F4525"/>
    <mergeCell ref="E4526:F4526"/>
    <mergeCell ref="E4527:F4527"/>
    <mergeCell ref="E4528:F4528"/>
    <mergeCell ref="E4529:F4529"/>
    <mergeCell ref="E4518:F4518"/>
    <mergeCell ref="E4519:F4519"/>
    <mergeCell ref="E4520:F4520"/>
    <mergeCell ref="E4521:F4521"/>
    <mergeCell ref="E4522:F4522"/>
    <mergeCell ref="E4523:F4523"/>
    <mergeCell ref="E4512:F4512"/>
    <mergeCell ref="E4513:F4513"/>
    <mergeCell ref="E4514:F4514"/>
    <mergeCell ref="E4515:F4515"/>
    <mergeCell ref="E4516:F4516"/>
    <mergeCell ref="E4517:F4517"/>
    <mergeCell ref="E4506:F4506"/>
    <mergeCell ref="E4507:F4507"/>
    <mergeCell ref="E4508:F4508"/>
    <mergeCell ref="E4509:F4509"/>
    <mergeCell ref="E4510:F4510"/>
    <mergeCell ref="E4511:F4511"/>
    <mergeCell ref="E4500:F4500"/>
    <mergeCell ref="E4501:F4501"/>
    <mergeCell ref="E4502:F4502"/>
    <mergeCell ref="E4503:F4503"/>
    <mergeCell ref="E4504:F4504"/>
    <mergeCell ref="E4505:F4505"/>
    <mergeCell ref="E4566:F4566"/>
    <mergeCell ref="E4567:F4567"/>
    <mergeCell ref="E4568:F4568"/>
    <mergeCell ref="E4569:F4569"/>
    <mergeCell ref="E4570:F4570"/>
    <mergeCell ref="E4571:F4571"/>
    <mergeCell ref="E4560:F4560"/>
    <mergeCell ref="E4561:F4561"/>
    <mergeCell ref="E4562:F4562"/>
    <mergeCell ref="E4563:F4563"/>
    <mergeCell ref="E4564:F4564"/>
    <mergeCell ref="E4565:F4565"/>
    <mergeCell ref="E4554:F4554"/>
    <mergeCell ref="E4555:F4555"/>
    <mergeCell ref="E4556:F4556"/>
    <mergeCell ref="E4557:F4557"/>
    <mergeCell ref="E4558:F4558"/>
    <mergeCell ref="E4559:F4559"/>
    <mergeCell ref="E4548:F4548"/>
    <mergeCell ref="E4549:F4549"/>
    <mergeCell ref="E4550:F4550"/>
    <mergeCell ref="E4551:F4551"/>
    <mergeCell ref="E4552:F4552"/>
    <mergeCell ref="E4553:F4553"/>
    <mergeCell ref="E4542:F4542"/>
    <mergeCell ref="E4543:F4543"/>
    <mergeCell ref="E4544:F4544"/>
    <mergeCell ref="E4545:F4545"/>
    <mergeCell ref="E4546:F4546"/>
    <mergeCell ref="E4547:F4547"/>
    <mergeCell ref="E4536:F4536"/>
    <mergeCell ref="E4537:F4537"/>
    <mergeCell ref="E4538:F4538"/>
    <mergeCell ref="E4539:F4539"/>
    <mergeCell ref="E4540:F4540"/>
    <mergeCell ref="E4541:F4541"/>
    <mergeCell ref="E4602:F4602"/>
    <mergeCell ref="E4603:F4603"/>
    <mergeCell ref="E4604:F4604"/>
    <mergeCell ref="E4605:F4605"/>
    <mergeCell ref="E4606:F4606"/>
    <mergeCell ref="E4607:F4607"/>
    <mergeCell ref="E4596:F4596"/>
    <mergeCell ref="E4597:F4597"/>
    <mergeCell ref="E4598:F4598"/>
    <mergeCell ref="E4599:F4599"/>
    <mergeCell ref="E4600:F4600"/>
    <mergeCell ref="E4601:F4601"/>
    <mergeCell ref="E4590:F4590"/>
    <mergeCell ref="E4591:F4591"/>
    <mergeCell ref="E4592:F4592"/>
    <mergeCell ref="E4593:F4593"/>
    <mergeCell ref="E4594:F4594"/>
    <mergeCell ref="E4595:F4595"/>
    <mergeCell ref="E4584:F4584"/>
    <mergeCell ref="E4585:F4585"/>
    <mergeCell ref="E4586:F4586"/>
    <mergeCell ref="E4587:F4587"/>
    <mergeCell ref="E4588:F4588"/>
    <mergeCell ref="E4589:F4589"/>
    <mergeCell ref="E4578:F4578"/>
    <mergeCell ref="E4579:F4579"/>
    <mergeCell ref="E4580:F4580"/>
    <mergeCell ref="E4581:F4581"/>
    <mergeCell ref="E4582:F4582"/>
    <mergeCell ref="E4583:F4583"/>
    <mergeCell ref="E4572:F4572"/>
    <mergeCell ref="E4573:F4573"/>
    <mergeCell ref="E4574:F4574"/>
    <mergeCell ref="E4575:F4575"/>
    <mergeCell ref="E4576:F4576"/>
    <mergeCell ref="E4577:F4577"/>
    <mergeCell ref="E4638:F4638"/>
    <mergeCell ref="E4639:F4639"/>
    <mergeCell ref="E4640:F4640"/>
    <mergeCell ref="E4641:F4641"/>
    <mergeCell ref="E4642:F4642"/>
    <mergeCell ref="E4643:F4643"/>
    <mergeCell ref="E4632:F4632"/>
    <mergeCell ref="E4633:F4633"/>
    <mergeCell ref="E4634:F4634"/>
    <mergeCell ref="E4635:F4635"/>
    <mergeCell ref="E4636:F4636"/>
    <mergeCell ref="E4637:F4637"/>
    <mergeCell ref="E4626:F4626"/>
    <mergeCell ref="E4627:F4627"/>
    <mergeCell ref="E4628:F4628"/>
    <mergeCell ref="E4629:F4629"/>
    <mergeCell ref="E4630:F4630"/>
    <mergeCell ref="E4631:F4631"/>
    <mergeCell ref="E4620:F4620"/>
    <mergeCell ref="E4621:F4621"/>
    <mergeCell ref="E4622:F4622"/>
    <mergeCell ref="E4623:F4623"/>
    <mergeCell ref="E4624:F4624"/>
    <mergeCell ref="E4625:F4625"/>
    <mergeCell ref="E4614:F4614"/>
    <mergeCell ref="E4615:F4615"/>
    <mergeCell ref="E4616:F4616"/>
    <mergeCell ref="E4617:F4617"/>
    <mergeCell ref="E4618:F4618"/>
    <mergeCell ref="E4619:F4619"/>
    <mergeCell ref="E4608:F4608"/>
    <mergeCell ref="E4609:F4609"/>
    <mergeCell ref="E4610:F4610"/>
    <mergeCell ref="E4611:F4611"/>
    <mergeCell ref="E4612:F4612"/>
    <mergeCell ref="E4613:F4613"/>
    <mergeCell ref="E4674:F4674"/>
    <mergeCell ref="E4675:F4675"/>
    <mergeCell ref="E4676:F4676"/>
    <mergeCell ref="E4677:F4677"/>
    <mergeCell ref="E4678:F4678"/>
    <mergeCell ref="E4679:F4679"/>
    <mergeCell ref="E4668:F4668"/>
    <mergeCell ref="E4669:F4669"/>
    <mergeCell ref="E4670:F4670"/>
    <mergeCell ref="E4671:F4671"/>
    <mergeCell ref="E4672:F4672"/>
    <mergeCell ref="E4673:F4673"/>
    <mergeCell ref="E4662:F4662"/>
    <mergeCell ref="E4663:F4663"/>
    <mergeCell ref="E4664:F4664"/>
    <mergeCell ref="E4665:F4665"/>
    <mergeCell ref="E4666:F4666"/>
    <mergeCell ref="E4667:F4667"/>
    <mergeCell ref="E4656:F4656"/>
    <mergeCell ref="E4657:F4657"/>
    <mergeCell ref="E4658:F4658"/>
    <mergeCell ref="E4659:F4659"/>
    <mergeCell ref="E4660:F4660"/>
    <mergeCell ref="E4661:F4661"/>
    <mergeCell ref="E4650:F4650"/>
    <mergeCell ref="E4651:F4651"/>
    <mergeCell ref="E4652:F4652"/>
    <mergeCell ref="E4653:F4653"/>
    <mergeCell ref="E4654:F4654"/>
    <mergeCell ref="E4655:F4655"/>
    <mergeCell ref="E4644:F4644"/>
    <mergeCell ref="E4645:F4645"/>
    <mergeCell ref="E4646:F4646"/>
    <mergeCell ref="E4647:F4647"/>
    <mergeCell ref="E4648:F4648"/>
    <mergeCell ref="E4649:F4649"/>
    <mergeCell ref="E4710:F4710"/>
    <mergeCell ref="E4711:F4711"/>
    <mergeCell ref="E4712:F4712"/>
    <mergeCell ref="E4713:F4713"/>
    <mergeCell ref="E4714:F4714"/>
    <mergeCell ref="E4715:F4715"/>
    <mergeCell ref="E4704:F4704"/>
    <mergeCell ref="E4705:F4705"/>
    <mergeCell ref="E4706:F4706"/>
    <mergeCell ref="E4707:F4707"/>
    <mergeCell ref="E4708:F4708"/>
    <mergeCell ref="E4709:F4709"/>
    <mergeCell ref="E4698:F4698"/>
    <mergeCell ref="E4699:F4699"/>
    <mergeCell ref="E4700:F4700"/>
    <mergeCell ref="E4701:F4701"/>
    <mergeCell ref="E4702:F4702"/>
    <mergeCell ref="E4703:F4703"/>
    <mergeCell ref="E4692:F4692"/>
    <mergeCell ref="E4693:F4693"/>
    <mergeCell ref="E4694:F4694"/>
    <mergeCell ref="E4695:F4695"/>
    <mergeCell ref="E4696:F4696"/>
    <mergeCell ref="E4697:F4697"/>
    <mergeCell ref="E4686:F4686"/>
    <mergeCell ref="E4687:F4687"/>
    <mergeCell ref="E4688:F4688"/>
    <mergeCell ref="E4689:F4689"/>
    <mergeCell ref="E4690:F4690"/>
    <mergeCell ref="E4691:F4691"/>
    <mergeCell ref="E4680:F4680"/>
    <mergeCell ref="E4681:F4681"/>
    <mergeCell ref="E4682:F4682"/>
    <mergeCell ref="E4683:F4683"/>
    <mergeCell ref="E4684:F4684"/>
    <mergeCell ref="E4685:F4685"/>
    <mergeCell ref="E4746:F4746"/>
    <mergeCell ref="E4747:F4747"/>
    <mergeCell ref="E4748:F4748"/>
    <mergeCell ref="E4749:F4749"/>
    <mergeCell ref="E4750:F4750"/>
    <mergeCell ref="E4751:F4751"/>
    <mergeCell ref="E4740:F4740"/>
    <mergeCell ref="E4741:F4741"/>
    <mergeCell ref="E4742:F4742"/>
    <mergeCell ref="E4743:F4743"/>
    <mergeCell ref="E4744:F4744"/>
    <mergeCell ref="E4745:F4745"/>
    <mergeCell ref="E4734:F4734"/>
    <mergeCell ref="E4735:F4735"/>
    <mergeCell ref="E4736:F4736"/>
    <mergeCell ref="E4737:F4737"/>
    <mergeCell ref="E4738:F4738"/>
    <mergeCell ref="E4739:F4739"/>
    <mergeCell ref="E4728:F4728"/>
    <mergeCell ref="E4729:F4729"/>
    <mergeCell ref="E4730:F4730"/>
    <mergeCell ref="E4731:F4731"/>
    <mergeCell ref="E4732:F4732"/>
    <mergeCell ref="E4733:F4733"/>
    <mergeCell ref="E4722:F4722"/>
    <mergeCell ref="E4723:F4723"/>
    <mergeCell ref="E4724:F4724"/>
    <mergeCell ref="E4725:F4725"/>
    <mergeCell ref="E4726:F4726"/>
    <mergeCell ref="E4727:F4727"/>
    <mergeCell ref="E4716:F4716"/>
    <mergeCell ref="E4717:F4717"/>
    <mergeCell ref="E4718:F4718"/>
    <mergeCell ref="E4719:F4719"/>
    <mergeCell ref="E4720:F4720"/>
    <mergeCell ref="E4721:F4721"/>
    <mergeCell ref="E4782:F4782"/>
    <mergeCell ref="E4783:F4783"/>
    <mergeCell ref="E4784:F4784"/>
    <mergeCell ref="E4785:F4785"/>
    <mergeCell ref="E4786:F4786"/>
    <mergeCell ref="E4787:F4787"/>
    <mergeCell ref="E4776:F4776"/>
    <mergeCell ref="E4777:F4777"/>
    <mergeCell ref="E4778:F4778"/>
    <mergeCell ref="E4779:F4779"/>
    <mergeCell ref="E4780:F4780"/>
    <mergeCell ref="E4781:F4781"/>
    <mergeCell ref="E4770:F4770"/>
    <mergeCell ref="E4771:F4771"/>
    <mergeCell ref="E4772:F4772"/>
    <mergeCell ref="E4773:F4773"/>
    <mergeCell ref="E4774:F4774"/>
    <mergeCell ref="E4775:F4775"/>
    <mergeCell ref="E4764:F4764"/>
    <mergeCell ref="E4765:F4765"/>
    <mergeCell ref="E4766:F4766"/>
    <mergeCell ref="E4767:F4767"/>
    <mergeCell ref="E4768:F4768"/>
    <mergeCell ref="E4769:F4769"/>
    <mergeCell ref="E4758:F4758"/>
    <mergeCell ref="E4759:F4759"/>
    <mergeCell ref="E4760:F4760"/>
    <mergeCell ref="E4761:F4761"/>
    <mergeCell ref="E4762:F4762"/>
    <mergeCell ref="E4763:F4763"/>
    <mergeCell ref="E4752:F4752"/>
    <mergeCell ref="E4753:F4753"/>
    <mergeCell ref="E4754:F4754"/>
    <mergeCell ref="E4755:F4755"/>
    <mergeCell ref="E4756:F4756"/>
    <mergeCell ref="E4757:F4757"/>
    <mergeCell ref="E4818:F4818"/>
    <mergeCell ref="E4819:F4819"/>
    <mergeCell ref="E4820:F4820"/>
    <mergeCell ref="E4821:F4821"/>
    <mergeCell ref="E4822:F4822"/>
    <mergeCell ref="E4823:F4823"/>
    <mergeCell ref="E4812:F4812"/>
    <mergeCell ref="E4813:F4813"/>
    <mergeCell ref="E4814:F4814"/>
    <mergeCell ref="E4815:F4815"/>
    <mergeCell ref="E4816:F4816"/>
    <mergeCell ref="E4817:F4817"/>
    <mergeCell ref="E4806:F4806"/>
    <mergeCell ref="E4807:F4807"/>
    <mergeCell ref="E4808:F4808"/>
    <mergeCell ref="E4809:F4809"/>
    <mergeCell ref="E4810:F4810"/>
    <mergeCell ref="E4811:F4811"/>
    <mergeCell ref="E4800:F4800"/>
    <mergeCell ref="E4801:F4801"/>
    <mergeCell ref="E4802:F4802"/>
    <mergeCell ref="E4803:F4803"/>
    <mergeCell ref="E4804:F4804"/>
    <mergeCell ref="E4805:F4805"/>
    <mergeCell ref="E4794:F4794"/>
    <mergeCell ref="E4795:F4795"/>
    <mergeCell ref="E4796:F4796"/>
    <mergeCell ref="E4797:F4797"/>
    <mergeCell ref="E4798:F4798"/>
    <mergeCell ref="E4799:F4799"/>
    <mergeCell ref="E4788:F4788"/>
    <mergeCell ref="E4789:F4789"/>
    <mergeCell ref="E4790:F4790"/>
    <mergeCell ref="E4791:F4791"/>
    <mergeCell ref="E4792:F4792"/>
    <mergeCell ref="E4793:F4793"/>
    <mergeCell ref="E4854:F4854"/>
    <mergeCell ref="E4855:F4855"/>
    <mergeCell ref="E4856:F4856"/>
    <mergeCell ref="E4857:F4857"/>
    <mergeCell ref="E4858:F4858"/>
    <mergeCell ref="E4859:F4859"/>
    <mergeCell ref="E4848:F4848"/>
    <mergeCell ref="E4849:F4849"/>
    <mergeCell ref="E4850:F4850"/>
    <mergeCell ref="E4851:F4851"/>
    <mergeCell ref="E4852:F4852"/>
    <mergeCell ref="E4853:F4853"/>
    <mergeCell ref="E4842:F4842"/>
    <mergeCell ref="E4843:F4843"/>
    <mergeCell ref="E4844:F4844"/>
    <mergeCell ref="E4845:F4845"/>
    <mergeCell ref="E4846:F4846"/>
    <mergeCell ref="E4847:F4847"/>
    <mergeCell ref="E4836:F4836"/>
    <mergeCell ref="E4837:F4837"/>
    <mergeCell ref="E4838:F4838"/>
    <mergeCell ref="E4839:F4839"/>
    <mergeCell ref="E4840:F4840"/>
    <mergeCell ref="E4841:F4841"/>
    <mergeCell ref="E4830:F4830"/>
    <mergeCell ref="E4831:F4831"/>
    <mergeCell ref="E4832:F4832"/>
    <mergeCell ref="E4833:F4833"/>
    <mergeCell ref="E4834:F4834"/>
    <mergeCell ref="E4835:F4835"/>
    <mergeCell ref="E4824:F4824"/>
    <mergeCell ref="E4825:F4825"/>
    <mergeCell ref="E4826:F4826"/>
    <mergeCell ref="E4827:F4827"/>
    <mergeCell ref="E4828:F4828"/>
    <mergeCell ref="E4829:F4829"/>
    <mergeCell ref="E4890:F4890"/>
    <mergeCell ref="E4891:F4891"/>
    <mergeCell ref="E4892:F4892"/>
    <mergeCell ref="E4893:F4893"/>
    <mergeCell ref="E4894:F4894"/>
    <mergeCell ref="E4895:F4895"/>
    <mergeCell ref="E4884:F4884"/>
    <mergeCell ref="E4885:F4885"/>
    <mergeCell ref="E4886:F4886"/>
    <mergeCell ref="E4887:F4887"/>
    <mergeCell ref="E4888:F4888"/>
    <mergeCell ref="E4889:F4889"/>
    <mergeCell ref="E4878:F4878"/>
    <mergeCell ref="E4879:F4879"/>
    <mergeCell ref="E4880:F4880"/>
    <mergeCell ref="E4881:F4881"/>
    <mergeCell ref="E4882:F4882"/>
    <mergeCell ref="E4883:F4883"/>
    <mergeCell ref="E4872:F4872"/>
    <mergeCell ref="E4873:F4873"/>
    <mergeCell ref="E4874:F4874"/>
    <mergeCell ref="E4875:F4875"/>
    <mergeCell ref="E4876:F4876"/>
    <mergeCell ref="E4877:F4877"/>
    <mergeCell ref="E4866:F4866"/>
    <mergeCell ref="E4867:F4867"/>
    <mergeCell ref="E4868:F4868"/>
    <mergeCell ref="E4869:F4869"/>
    <mergeCell ref="E4870:F4870"/>
    <mergeCell ref="E4871:F4871"/>
    <mergeCell ref="E4860:F4860"/>
    <mergeCell ref="E4861:F4861"/>
    <mergeCell ref="E4862:F4862"/>
    <mergeCell ref="E4863:F4863"/>
    <mergeCell ref="E4864:F4864"/>
    <mergeCell ref="E4865:F4865"/>
    <mergeCell ref="E4926:F4926"/>
    <mergeCell ref="E4927:F4927"/>
    <mergeCell ref="E4928:F4928"/>
    <mergeCell ref="E4929:F4929"/>
    <mergeCell ref="E4930:F4930"/>
    <mergeCell ref="E4931:F4931"/>
    <mergeCell ref="E4920:F4920"/>
    <mergeCell ref="E4921:F4921"/>
    <mergeCell ref="E4922:F4922"/>
    <mergeCell ref="E4923:F4923"/>
    <mergeCell ref="E4924:F4924"/>
    <mergeCell ref="E4925:F4925"/>
    <mergeCell ref="E4914:F4914"/>
    <mergeCell ref="E4915:F4915"/>
    <mergeCell ref="E4916:F4916"/>
    <mergeCell ref="E4917:F4917"/>
    <mergeCell ref="E4918:F4918"/>
    <mergeCell ref="E4919:F4919"/>
    <mergeCell ref="E4908:F4908"/>
    <mergeCell ref="E4909:F4909"/>
    <mergeCell ref="E4910:F4910"/>
    <mergeCell ref="E4911:F4911"/>
    <mergeCell ref="E4912:F4912"/>
    <mergeCell ref="E4913:F4913"/>
    <mergeCell ref="E4902:F4902"/>
    <mergeCell ref="E4903:F4903"/>
    <mergeCell ref="E4904:F4904"/>
    <mergeCell ref="E4905:F4905"/>
    <mergeCell ref="E4906:F4906"/>
    <mergeCell ref="E4907:F4907"/>
    <mergeCell ref="E4896:F4896"/>
    <mergeCell ref="E4897:F4897"/>
    <mergeCell ref="E4898:F4898"/>
    <mergeCell ref="E4899:F4899"/>
    <mergeCell ref="E4900:F4900"/>
    <mergeCell ref="E4901:F4901"/>
    <mergeCell ref="E4962:F4962"/>
    <mergeCell ref="E4963:F4963"/>
    <mergeCell ref="E4964:F4964"/>
    <mergeCell ref="E4965:F4965"/>
    <mergeCell ref="E4966:F4966"/>
    <mergeCell ref="E4967:F4967"/>
    <mergeCell ref="E4956:F4956"/>
    <mergeCell ref="E4957:F4957"/>
    <mergeCell ref="E4958:F4958"/>
    <mergeCell ref="E4959:F4959"/>
    <mergeCell ref="E4960:F4960"/>
    <mergeCell ref="E4961:F4961"/>
    <mergeCell ref="E4950:F4950"/>
    <mergeCell ref="E4951:F4951"/>
    <mergeCell ref="E4952:F4952"/>
    <mergeCell ref="E4953:F4953"/>
    <mergeCell ref="E4954:F4954"/>
    <mergeCell ref="E4955:F4955"/>
    <mergeCell ref="E4944:F4944"/>
    <mergeCell ref="E4945:F4945"/>
    <mergeCell ref="E4946:F4946"/>
    <mergeCell ref="E4947:F4947"/>
    <mergeCell ref="E4948:F4948"/>
    <mergeCell ref="E4949:F4949"/>
    <mergeCell ref="E4938:F4938"/>
    <mergeCell ref="E4939:F4939"/>
    <mergeCell ref="E4940:F4940"/>
    <mergeCell ref="E4941:F4941"/>
    <mergeCell ref="E4942:F4942"/>
    <mergeCell ref="E4943:F4943"/>
    <mergeCell ref="E4932:F4932"/>
    <mergeCell ref="E4933:F4933"/>
    <mergeCell ref="E4934:F4934"/>
    <mergeCell ref="E4935:F4935"/>
    <mergeCell ref="E4936:F4936"/>
    <mergeCell ref="E4937:F4937"/>
    <mergeCell ref="E4998:F4998"/>
    <mergeCell ref="E4999:F4999"/>
    <mergeCell ref="E5000:F5000"/>
    <mergeCell ref="E5001:F5001"/>
    <mergeCell ref="E5002:F5002"/>
    <mergeCell ref="E5003:F5003"/>
    <mergeCell ref="E4992:F4992"/>
    <mergeCell ref="E4993:F4993"/>
    <mergeCell ref="E4994:F4994"/>
    <mergeCell ref="E4995:F4995"/>
    <mergeCell ref="E4996:F4996"/>
    <mergeCell ref="E4997:F4997"/>
    <mergeCell ref="E4986:F4986"/>
    <mergeCell ref="E4987:F4987"/>
    <mergeCell ref="E4988:F4988"/>
    <mergeCell ref="E4989:F4989"/>
    <mergeCell ref="E4990:F4990"/>
    <mergeCell ref="E4991:F4991"/>
    <mergeCell ref="E4980:F4980"/>
    <mergeCell ref="E4981:F4981"/>
    <mergeCell ref="E4982:F4982"/>
    <mergeCell ref="E4983:F4983"/>
    <mergeCell ref="E4984:F4984"/>
    <mergeCell ref="E4985:F4985"/>
    <mergeCell ref="E4974:F4974"/>
    <mergeCell ref="E4975:F4975"/>
    <mergeCell ref="E4976:F4976"/>
    <mergeCell ref="E4977:F4977"/>
    <mergeCell ref="E4978:F4978"/>
    <mergeCell ref="E4979:F4979"/>
    <mergeCell ref="E4968:F4968"/>
    <mergeCell ref="E4969:F4969"/>
    <mergeCell ref="E4970:F4970"/>
    <mergeCell ref="E4971:F4971"/>
    <mergeCell ref="E4972:F4972"/>
    <mergeCell ref="E4973:F4973"/>
    <mergeCell ref="E5034:F5034"/>
    <mergeCell ref="E5035:F5035"/>
    <mergeCell ref="E5036:F5036"/>
    <mergeCell ref="E5037:F5037"/>
    <mergeCell ref="E5038:F5038"/>
    <mergeCell ref="E5039:F5039"/>
    <mergeCell ref="E5028:F5028"/>
    <mergeCell ref="E5029:F5029"/>
    <mergeCell ref="E5030:F5030"/>
    <mergeCell ref="E5031:F5031"/>
    <mergeCell ref="E5032:F5032"/>
    <mergeCell ref="E5033:F5033"/>
    <mergeCell ref="E5022:F5022"/>
    <mergeCell ref="E5023:F5023"/>
    <mergeCell ref="E5024:F5024"/>
    <mergeCell ref="E5025:F5025"/>
    <mergeCell ref="E5026:F5026"/>
    <mergeCell ref="E5027:F5027"/>
    <mergeCell ref="E5016:F5016"/>
    <mergeCell ref="E5017:F5017"/>
    <mergeCell ref="E5018:F5018"/>
    <mergeCell ref="E5019:F5019"/>
    <mergeCell ref="E5020:F5020"/>
    <mergeCell ref="E5021:F5021"/>
    <mergeCell ref="E5010:F5010"/>
    <mergeCell ref="E5011:F5011"/>
    <mergeCell ref="E5012:F5012"/>
    <mergeCell ref="E5013:F5013"/>
    <mergeCell ref="E5014:F5014"/>
    <mergeCell ref="E5015:F5015"/>
    <mergeCell ref="E5004:F5004"/>
    <mergeCell ref="E5005:F5005"/>
    <mergeCell ref="E5006:F5006"/>
    <mergeCell ref="E5007:F5007"/>
    <mergeCell ref="E5008:F5008"/>
    <mergeCell ref="E5009:F5009"/>
    <mergeCell ref="E5070:F5070"/>
    <mergeCell ref="E5071:F5071"/>
    <mergeCell ref="E5072:F5072"/>
    <mergeCell ref="E5073:F5073"/>
    <mergeCell ref="E5074:F5074"/>
    <mergeCell ref="E5075:F5075"/>
    <mergeCell ref="E5064:F5064"/>
    <mergeCell ref="E5065:F5065"/>
    <mergeCell ref="E5066:F5066"/>
    <mergeCell ref="E5067:F5067"/>
    <mergeCell ref="E5068:F5068"/>
    <mergeCell ref="E5069:F5069"/>
    <mergeCell ref="E5058:F5058"/>
    <mergeCell ref="E5059:F5059"/>
    <mergeCell ref="E5060:F5060"/>
    <mergeCell ref="E5061:F5061"/>
    <mergeCell ref="E5062:F5062"/>
    <mergeCell ref="E5063:F5063"/>
    <mergeCell ref="E5052:F5052"/>
    <mergeCell ref="E5053:F5053"/>
    <mergeCell ref="E5054:F5054"/>
    <mergeCell ref="E5055:F5055"/>
    <mergeCell ref="E5056:F5056"/>
    <mergeCell ref="E5057:F5057"/>
    <mergeCell ref="E5046:F5046"/>
    <mergeCell ref="E5047:F5047"/>
    <mergeCell ref="E5048:F5048"/>
    <mergeCell ref="E5049:F5049"/>
    <mergeCell ref="E5050:F5050"/>
    <mergeCell ref="E5051:F5051"/>
    <mergeCell ref="E5040:F5040"/>
    <mergeCell ref="E5041:F5041"/>
    <mergeCell ref="E5042:F5042"/>
    <mergeCell ref="E5043:F5043"/>
    <mergeCell ref="E5044:F5044"/>
    <mergeCell ref="E5045:F5045"/>
    <mergeCell ref="E5106:F5106"/>
    <mergeCell ref="E5107:F5107"/>
    <mergeCell ref="E5108:F5108"/>
    <mergeCell ref="E5109:F5109"/>
    <mergeCell ref="E5110:F5110"/>
    <mergeCell ref="E5111:F5111"/>
    <mergeCell ref="E5100:F5100"/>
    <mergeCell ref="E5101:F5101"/>
    <mergeCell ref="E5102:F5102"/>
    <mergeCell ref="E5103:F5103"/>
    <mergeCell ref="E5104:F5104"/>
    <mergeCell ref="E5105:F5105"/>
    <mergeCell ref="E5094:F5094"/>
    <mergeCell ref="E5095:F5095"/>
    <mergeCell ref="E5096:F5096"/>
    <mergeCell ref="E5097:F5097"/>
    <mergeCell ref="E5098:F5098"/>
    <mergeCell ref="E5099:F5099"/>
    <mergeCell ref="E5088:F5088"/>
    <mergeCell ref="E5089:F5089"/>
    <mergeCell ref="E5090:F5090"/>
    <mergeCell ref="E5091:F5091"/>
    <mergeCell ref="E5092:F5092"/>
    <mergeCell ref="E5093:F5093"/>
    <mergeCell ref="E5082:F5082"/>
    <mergeCell ref="E5083:F5083"/>
    <mergeCell ref="E5084:F5084"/>
    <mergeCell ref="E5085:F5085"/>
    <mergeCell ref="E5086:F5086"/>
    <mergeCell ref="E5087:F5087"/>
    <mergeCell ref="E5076:F5076"/>
    <mergeCell ref="E5077:F5077"/>
    <mergeCell ref="E5078:F5078"/>
    <mergeCell ref="E5079:F5079"/>
    <mergeCell ref="E5080:F5080"/>
    <mergeCell ref="E5081:F5081"/>
    <mergeCell ref="E5142:F5142"/>
    <mergeCell ref="E5143:F5143"/>
    <mergeCell ref="E5144:F5144"/>
    <mergeCell ref="E5145:F5145"/>
    <mergeCell ref="E5146:F5146"/>
    <mergeCell ref="E5147:F5147"/>
    <mergeCell ref="E5136:F5136"/>
    <mergeCell ref="E5137:F5137"/>
    <mergeCell ref="E5138:F5138"/>
    <mergeCell ref="E5139:F5139"/>
    <mergeCell ref="E5140:F5140"/>
    <mergeCell ref="E5141:F5141"/>
    <mergeCell ref="E5130:F5130"/>
    <mergeCell ref="E5131:F5131"/>
    <mergeCell ref="E5132:F5132"/>
    <mergeCell ref="E5133:F5133"/>
    <mergeCell ref="E5134:F5134"/>
    <mergeCell ref="E5135:F5135"/>
    <mergeCell ref="E5124:F5124"/>
    <mergeCell ref="E5125:F5125"/>
    <mergeCell ref="E5126:F5126"/>
    <mergeCell ref="E5127:F5127"/>
    <mergeCell ref="E5128:F5128"/>
    <mergeCell ref="E5129:F5129"/>
    <mergeCell ref="E5118:F5118"/>
    <mergeCell ref="E5119:F5119"/>
    <mergeCell ref="E5120:F5120"/>
    <mergeCell ref="E5121:F5121"/>
    <mergeCell ref="E5122:F5122"/>
    <mergeCell ref="E5123:F5123"/>
    <mergeCell ref="E5112:F5112"/>
    <mergeCell ref="E5113:F5113"/>
    <mergeCell ref="E5114:F5114"/>
    <mergeCell ref="E5115:F5115"/>
    <mergeCell ref="E5116:F5116"/>
    <mergeCell ref="E5117:F5117"/>
    <mergeCell ref="E5178:F5178"/>
    <mergeCell ref="E5179:F5179"/>
    <mergeCell ref="E5180:F5180"/>
    <mergeCell ref="E5181:F5181"/>
    <mergeCell ref="E5182:F5182"/>
    <mergeCell ref="E5183:F5183"/>
    <mergeCell ref="E5172:F5172"/>
    <mergeCell ref="E5173:F5173"/>
    <mergeCell ref="E5174:F5174"/>
    <mergeCell ref="E5175:F5175"/>
    <mergeCell ref="E5176:F5176"/>
    <mergeCell ref="E5177:F5177"/>
    <mergeCell ref="E5166:F5166"/>
    <mergeCell ref="E5167:F5167"/>
    <mergeCell ref="E5168:F5168"/>
    <mergeCell ref="E5169:F5169"/>
    <mergeCell ref="E5170:F5170"/>
    <mergeCell ref="E5171:F5171"/>
    <mergeCell ref="E5160:F5160"/>
    <mergeCell ref="E5161:F5161"/>
    <mergeCell ref="E5162:F5162"/>
    <mergeCell ref="E5163:F5163"/>
    <mergeCell ref="E5164:F5164"/>
    <mergeCell ref="E5165:F5165"/>
    <mergeCell ref="E5154:F5154"/>
    <mergeCell ref="E5155:F5155"/>
    <mergeCell ref="E5156:F5156"/>
    <mergeCell ref="E5157:F5157"/>
    <mergeCell ref="E5158:F5158"/>
    <mergeCell ref="E5159:F5159"/>
    <mergeCell ref="E5148:F5148"/>
    <mergeCell ref="E5149:F5149"/>
    <mergeCell ref="E5150:F5150"/>
    <mergeCell ref="E5151:F5151"/>
    <mergeCell ref="E5152:F5152"/>
    <mergeCell ref="E5153:F5153"/>
    <mergeCell ref="E5214:F5214"/>
    <mergeCell ref="E5215:F5215"/>
    <mergeCell ref="E5216:F5216"/>
    <mergeCell ref="E5217:F5217"/>
    <mergeCell ref="E5218:F5218"/>
    <mergeCell ref="E5219:F5219"/>
    <mergeCell ref="E5208:F5208"/>
    <mergeCell ref="E5209:F5209"/>
    <mergeCell ref="E5210:F5210"/>
    <mergeCell ref="E5211:F5211"/>
    <mergeCell ref="E5212:F5212"/>
    <mergeCell ref="E5213:F5213"/>
    <mergeCell ref="E5202:F5202"/>
    <mergeCell ref="E5203:F5203"/>
    <mergeCell ref="E5204:F5204"/>
    <mergeCell ref="E5205:F5205"/>
    <mergeCell ref="E5206:F5206"/>
    <mergeCell ref="E5207:F5207"/>
    <mergeCell ref="E5196:F5196"/>
    <mergeCell ref="E5197:F5197"/>
    <mergeCell ref="E5198:F5198"/>
    <mergeCell ref="E5199:F5199"/>
    <mergeCell ref="E5200:F5200"/>
    <mergeCell ref="E5201:F5201"/>
    <mergeCell ref="E5190:F5190"/>
    <mergeCell ref="E5191:F5191"/>
    <mergeCell ref="E5192:F5192"/>
    <mergeCell ref="E5193:F5193"/>
    <mergeCell ref="E5194:F5194"/>
    <mergeCell ref="E5195:F5195"/>
    <mergeCell ref="E5184:F5184"/>
    <mergeCell ref="E5185:F5185"/>
    <mergeCell ref="E5186:F5186"/>
    <mergeCell ref="E5187:F5187"/>
    <mergeCell ref="E5188:F5188"/>
    <mergeCell ref="E5189:F5189"/>
    <mergeCell ref="E5250:F5250"/>
    <mergeCell ref="E5251:F5251"/>
    <mergeCell ref="E5252:F5252"/>
    <mergeCell ref="E5253:F5253"/>
    <mergeCell ref="E5254:F5254"/>
    <mergeCell ref="E5255:F5255"/>
    <mergeCell ref="E5244:F5244"/>
    <mergeCell ref="E5245:F5245"/>
    <mergeCell ref="E5246:F5246"/>
    <mergeCell ref="E5247:F5247"/>
    <mergeCell ref="E5248:F5248"/>
    <mergeCell ref="E5249:F5249"/>
    <mergeCell ref="E5238:F5238"/>
    <mergeCell ref="E5239:F5239"/>
    <mergeCell ref="E5240:F5240"/>
    <mergeCell ref="E5241:F5241"/>
    <mergeCell ref="E5242:F5242"/>
    <mergeCell ref="E5243:F5243"/>
    <mergeCell ref="E5232:F5232"/>
    <mergeCell ref="E5233:F5233"/>
    <mergeCell ref="E5234:F5234"/>
    <mergeCell ref="E5235:F5235"/>
    <mergeCell ref="E5236:F5236"/>
    <mergeCell ref="E5237:F5237"/>
    <mergeCell ref="E5226:F5226"/>
    <mergeCell ref="E5227:F5227"/>
    <mergeCell ref="E5228:F5228"/>
    <mergeCell ref="E5229:F5229"/>
    <mergeCell ref="E5230:F5230"/>
    <mergeCell ref="E5231:F5231"/>
    <mergeCell ref="E5220:F5220"/>
    <mergeCell ref="E5221:F5221"/>
    <mergeCell ref="E5222:F5222"/>
    <mergeCell ref="E5223:F5223"/>
    <mergeCell ref="E5224:F5224"/>
    <mergeCell ref="E5225:F5225"/>
    <mergeCell ref="E5286:F5286"/>
    <mergeCell ref="E5287:F5287"/>
    <mergeCell ref="E5288:F5288"/>
    <mergeCell ref="E5289:F5289"/>
    <mergeCell ref="E5290:F5290"/>
    <mergeCell ref="E5291:F5291"/>
    <mergeCell ref="E5280:F5280"/>
    <mergeCell ref="E5281:F5281"/>
    <mergeCell ref="E5282:F5282"/>
    <mergeCell ref="E5283:F5283"/>
    <mergeCell ref="E5284:F5284"/>
    <mergeCell ref="E5285:F5285"/>
    <mergeCell ref="E5274:F5274"/>
    <mergeCell ref="E5275:F5275"/>
    <mergeCell ref="E5276:F5276"/>
    <mergeCell ref="E5277:F5277"/>
    <mergeCell ref="E5278:F5278"/>
    <mergeCell ref="E5279:F5279"/>
    <mergeCell ref="E5268:F5268"/>
    <mergeCell ref="E5269:F5269"/>
    <mergeCell ref="E5270:F5270"/>
    <mergeCell ref="E5271:F5271"/>
    <mergeCell ref="E5272:F5272"/>
    <mergeCell ref="E5273:F5273"/>
    <mergeCell ref="E5262:F5262"/>
    <mergeCell ref="E5263:F5263"/>
    <mergeCell ref="E5264:F5264"/>
    <mergeCell ref="E5265:F5265"/>
    <mergeCell ref="E5266:F5266"/>
    <mergeCell ref="E5267:F5267"/>
    <mergeCell ref="E5256:F5256"/>
    <mergeCell ref="E5257:F5257"/>
    <mergeCell ref="E5258:F5258"/>
    <mergeCell ref="E5259:F5259"/>
    <mergeCell ref="E5260:F5260"/>
    <mergeCell ref="E5261:F5261"/>
    <mergeCell ref="E5322:F5322"/>
    <mergeCell ref="E5323:F5323"/>
    <mergeCell ref="E5324:F5324"/>
    <mergeCell ref="E5325:F5325"/>
    <mergeCell ref="E5326:F5326"/>
    <mergeCell ref="E5327:F5327"/>
    <mergeCell ref="E5316:F5316"/>
    <mergeCell ref="E5317:F5317"/>
    <mergeCell ref="E5318:F5318"/>
    <mergeCell ref="E5319:F5319"/>
    <mergeCell ref="E5320:F5320"/>
    <mergeCell ref="E5321:F5321"/>
    <mergeCell ref="E5310:F5310"/>
    <mergeCell ref="E5311:F5311"/>
    <mergeCell ref="E5312:F5312"/>
    <mergeCell ref="E5313:F5313"/>
    <mergeCell ref="E5314:F5314"/>
    <mergeCell ref="E5315:F5315"/>
    <mergeCell ref="E5304:F5304"/>
    <mergeCell ref="E5305:F5305"/>
    <mergeCell ref="E5306:F5306"/>
    <mergeCell ref="E5307:F5307"/>
    <mergeCell ref="E5308:F5308"/>
    <mergeCell ref="E5309:F5309"/>
    <mergeCell ref="E5298:F5298"/>
    <mergeCell ref="E5299:F5299"/>
    <mergeCell ref="E5300:F5300"/>
    <mergeCell ref="E5301:F5301"/>
    <mergeCell ref="E5302:F5302"/>
    <mergeCell ref="E5303:F5303"/>
    <mergeCell ref="E5292:F5292"/>
    <mergeCell ref="E5293:F5293"/>
    <mergeCell ref="E5294:F5294"/>
    <mergeCell ref="E5295:F5295"/>
    <mergeCell ref="E5296:F5296"/>
    <mergeCell ref="E5297:F5297"/>
    <mergeCell ref="E5358:F5358"/>
    <mergeCell ref="E5359:F5359"/>
    <mergeCell ref="E5360:F5360"/>
    <mergeCell ref="E5361:F5361"/>
    <mergeCell ref="E5362:F5362"/>
    <mergeCell ref="E5363:F5363"/>
    <mergeCell ref="E5352:F5352"/>
    <mergeCell ref="E5353:F5353"/>
    <mergeCell ref="E5354:F5354"/>
    <mergeCell ref="E5355:F5355"/>
    <mergeCell ref="E5356:F5356"/>
    <mergeCell ref="E5357:F5357"/>
    <mergeCell ref="E5346:F5346"/>
    <mergeCell ref="E5347:F5347"/>
    <mergeCell ref="E5348:F5348"/>
    <mergeCell ref="E5349:F5349"/>
    <mergeCell ref="E5350:F5350"/>
    <mergeCell ref="E5351:F5351"/>
    <mergeCell ref="E5340:F5340"/>
    <mergeCell ref="E5341:F5341"/>
    <mergeCell ref="E5342:F5342"/>
    <mergeCell ref="E5343:F5343"/>
    <mergeCell ref="E5344:F5344"/>
    <mergeCell ref="E5345:F5345"/>
    <mergeCell ref="E5334:F5334"/>
    <mergeCell ref="E5335:F5335"/>
    <mergeCell ref="E5336:F5336"/>
    <mergeCell ref="E5337:F5337"/>
    <mergeCell ref="E5338:F5338"/>
    <mergeCell ref="E5339:F5339"/>
    <mergeCell ref="E5328:F5328"/>
    <mergeCell ref="E5329:F5329"/>
    <mergeCell ref="E5330:F5330"/>
    <mergeCell ref="E5331:F5331"/>
    <mergeCell ref="E5332:F5332"/>
    <mergeCell ref="E5333:F5333"/>
    <mergeCell ref="E5394:F5394"/>
    <mergeCell ref="E5395:F5395"/>
    <mergeCell ref="E5396:F5396"/>
    <mergeCell ref="E5397:F5397"/>
    <mergeCell ref="E5398:F5398"/>
    <mergeCell ref="E5399:F5399"/>
    <mergeCell ref="E5388:F5388"/>
    <mergeCell ref="E5389:F5389"/>
    <mergeCell ref="E5390:F5390"/>
    <mergeCell ref="E5391:F5391"/>
    <mergeCell ref="E5392:F5392"/>
    <mergeCell ref="E5393:F5393"/>
    <mergeCell ref="E5382:F5382"/>
    <mergeCell ref="E5383:F5383"/>
    <mergeCell ref="E5384:F5384"/>
    <mergeCell ref="E5385:F5385"/>
    <mergeCell ref="E5386:F5386"/>
    <mergeCell ref="E5387:F5387"/>
    <mergeCell ref="E5376:F5376"/>
    <mergeCell ref="E5377:F5377"/>
    <mergeCell ref="E5378:F5378"/>
    <mergeCell ref="E5379:F5379"/>
    <mergeCell ref="E5380:F5380"/>
    <mergeCell ref="E5381:F5381"/>
    <mergeCell ref="E5370:F5370"/>
    <mergeCell ref="E5371:F5371"/>
    <mergeCell ref="E5372:F5372"/>
    <mergeCell ref="E5373:F5373"/>
    <mergeCell ref="E5374:F5374"/>
    <mergeCell ref="E5375:F5375"/>
    <mergeCell ref="E5364:F5364"/>
    <mergeCell ref="E5365:F5365"/>
    <mergeCell ref="E5366:F5366"/>
    <mergeCell ref="E5367:F5367"/>
    <mergeCell ref="E5368:F5368"/>
    <mergeCell ref="E5369:F5369"/>
    <mergeCell ref="E5430:F5430"/>
    <mergeCell ref="E5431:F5431"/>
    <mergeCell ref="E5432:F5432"/>
    <mergeCell ref="E5433:F5433"/>
    <mergeCell ref="E5434:F5434"/>
    <mergeCell ref="E5435:F5435"/>
    <mergeCell ref="E5424:F5424"/>
    <mergeCell ref="E5425:F5425"/>
    <mergeCell ref="E5426:F5426"/>
    <mergeCell ref="E5427:F5427"/>
    <mergeCell ref="E5428:F5428"/>
    <mergeCell ref="E5429:F5429"/>
    <mergeCell ref="E5418:F5418"/>
    <mergeCell ref="E5419:F5419"/>
    <mergeCell ref="E5420:F5420"/>
    <mergeCell ref="E5421:F5421"/>
    <mergeCell ref="E5422:F5422"/>
    <mergeCell ref="E5423:F5423"/>
    <mergeCell ref="E5412:F5412"/>
    <mergeCell ref="E5413:F5413"/>
    <mergeCell ref="E5414:F5414"/>
    <mergeCell ref="E5415:F5415"/>
    <mergeCell ref="E5416:F5416"/>
    <mergeCell ref="E5417:F5417"/>
    <mergeCell ref="E5406:F5406"/>
    <mergeCell ref="E5407:F5407"/>
    <mergeCell ref="E5408:F5408"/>
    <mergeCell ref="E5409:F5409"/>
    <mergeCell ref="E5410:F5410"/>
    <mergeCell ref="E5411:F5411"/>
    <mergeCell ref="E5400:F5400"/>
    <mergeCell ref="E5401:F5401"/>
    <mergeCell ref="E5402:F5402"/>
    <mergeCell ref="E5403:F5403"/>
    <mergeCell ref="E5404:F5404"/>
    <mergeCell ref="E5405:F5405"/>
    <mergeCell ref="E5466:F5466"/>
    <mergeCell ref="E5467:F5467"/>
    <mergeCell ref="E5468:F5468"/>
    <mergeCell ref="E5469:F5469"/>
    <mergeCell ref="E5470:F5470"/>
    <mergeCell ref="E5471:F5471"/>
    <mergeCell ref="E5460:F5460"/>
    <mergeCell ref="E5461:F5461"/>
    <mergeCell ref="E5462:F5462"/>
    <mergeCell ref="E5463:F5463"/>
    <mergeCell ref="E5464:F5464"/>
    <mergeCell ref="E5465:F5465"/>
    <mergeCell ref="E5454:F5454"/>
    <mergeCell ref="E5455:F5455"/>
    <mergeCell ref="E5456:F5456"/>
    <mergeCell ref="E5457:F5457"/>
    <mergeCell ref="E5458:F5458"/>
    <mergeCell ref="E5459:F5459"/>
    <mergeCell ref="E5448:F5448"/>
    <mergeCell ref="E5449:F5449"/>
    <mergeCell ref="E5450:F5450"/>
    <mergeCell ref="E5451:F5451"/>
    <mergeCell ref="E5452:F5452"/>
    <mergeCell ref="E5453:F5453"/>
    <mergeCell ref="E5442:F5442"/>
    <mergeCell ref="E5443:F5443"/>
    <mergeCell ref="E5444:F5444"/>
    <mergeCell ref="E5445:F5445"/>
    <mergeCell ref="E5446:F5446"/>
    <mergeCell ref="E5447:F5447"/>
    <mergeCell ref="E5436:F5436"/>
    <mergeCell ref="E5437:F5437"/>
    <mergeCell ref="E5438:F5438"/>
    <mergeCell ref="E5439:F5439"/>
    <mergeCell ref="E5440:F5440"/>
    <mergeCell ref="E5441:F5441"/>
    <mergeCell ref="E5502:F5502"/>
    <mergeCell ref="E5503:F5503"/>
    <mergeCell ref="E5504:F5504"/>
    <mergeCell ref="E5505:F5505"/>
    <mergeCell ref="E5506:F5506"/>
    <mergeCell ref="E5507:F5507"/>
    <mergeCell ref="E5496:F5496"/>
    <mergeCell ref="E5497:F5497"/>
    <mergeCell ref="E5498:F5498"/>
    <mergeCell ref="E5499:F5499"/>
    <mergeCell ref="E5500:F5500"/>
    <mergeCell ref="E5501:F5501"/>
    <mergeCell ref="E5490:F5490"/>
    <mergeCell ref="E5491:F5491"/>
    <mergeCell ref="E5492:F5492"/>
    <mergeCell ref="E5493:F5493"/>
    <mergeCell ref="E5494:F5494"/>
    <mergeCell ref="E5495:F5495"/>
    <mergeCell ref="E5484:F5484"/>
    <mergeCell ref="E5485:F5485"/>
    <mergeCell ref="E5486:F5486"/>
    <mergeCell ref="E5487:F5487"/>
    <mergeCell ref="E5488:F5488"/>
    <mergeCell ref="E5489:F5489"/>
    <mergeCell ref="E5478:F5478"/>
    <mergeCell ref="E5479:F5479"/>
    <mergeCell ref="E5480:F5480"/>
    <mergeCell ref="E5481:F5481"/>
    <mergeCell ref="E5482:F5482"/>
    <mergeCell ref="E5483:F5483"/>
    <mergeCell ref="E5472:F5472"/>
    <mergeCell ref="E5473:F5473"/>
    <mergeCell ref="E5474:F5474"/>
    <mergeCell ref="E5475:F5475"/>
    <mergeCell ref="E5476:F5476"/>
    <mergeCell ref="E5477:F5477"/>
    <mergeCell ref="E5538:F5538"/>
    <mergeCell ref="E5539:F5539"/>
    <mergeCell ref="E5540:F5540"/>
    <mergeCell ref="E5541:F5541"/>
    <mergeCell ref="E5542:F5542"/>
    <mergeCell ref="E5543:F5543"/>
    <mergeCell ref="E5532:F5532"/>
    <mergeCell ref="E5533:F5533"/>
    <mergeCell ref="E5534:F5534"/>
    <mergeCell ref="E5535:F5535"/>
    <mergeCell ref="E5536:F5536"/>
    <mergeCell ref="E5537:F5537"/>
    <mergeCell ref="E5526:F5526"/>
    <mergeCell ref="E5527:F5527"/>
    <mergeCell ref="E5528:F5528"/>
    <mergeCell ref="E5529:F5529"/>
    <mergeCell ref="E5530:F5530"/>
    <mergeCell ref="E5531:F5531"/>
    <mergeCell ref="E5520:F5520"/>
    <mergeCell ref="E5521:F5521"/>
    <mergeCell ref="E5522:F5522"/>
    <mergeCell ref="E5523:F5523"/>
    <mergeCell ref="E5524:F5524"/>
    <mergeCell ref="E5525:F5525"/>
    <mergeCell ref="E5514:F5514"/>
    <mergeCell ref="E5515:F5515"/>
    <mergeCell ref="E5516:F5516"/>
    <mergeCell ref="E5517:F5517"/>
    <mergeCell ref="E5518:F5518"/>
    <mergeCell ref="E5519:F5519"/>
    <mergeCell ref="E5508:F5508"/>
    <mergeCell ref="E5509:F5509"/>
    <mergeCell ref="E5510:F5510"/>
    <mergeCell ref="E5511:F5511"/>
    <mergeCell ref="E5512:F5512"/>
    <mergeCell ref="E5513:F5513"/>
    <mergeCell ref="E5574:F5574"/>
    <mergeCell ref="E5575:F5575"/>
    <mergeCell ref="E5576:F5576"/>
    <mergeCell ref="E5577:F5577"/>
    <mergeCell ref="E5578:F5578"/>
    <mergeCell ref="E5579:F5579"/>
    <mergeCell ref="E5568:F5568"/>
    <mergeCell ref="E5569:F5569"/>
    <mergeCell ref="E5570:F5570"/>
    <mergeCell ref="E5571:F5571"/>
    <mergeCell ref="E5572:F5572"/>
    <mergeCell ref="E5573:F5573"/>
    <mergeCell ref="E5562:F5562"/>
    <mergeCell ref="E5563:F5563"/>
    <mergeCell ref="E5564:F5564"/>
    <mergeCell ref="E5565:F5565"/>
    <mergeCell ref="E5566:F5566"/>
    <mergeCell ref="E5567:F5567"/>
    <mergeCell ref="E5556:F5556"/>
    <mergeCell ref="E5557:F5557"/>
    <mergeCell ref="E5558:F5558"/>
    <mergeCell ref="E5559:F5559"/>
    <mergeCell ref="E5560:F5560"/>
    <mergeCell ref="E5561:F5561"/>
    <mergeCell ref="E5550:F5550"/>
    <mergeCell ref="E5551:F5551"/>
    <mergeCell ref="E5552:F5552"/>
    <mergeCell ref="E5553:F5553"/>
    <mergeCell ref="E5554:F5554"/>
    <mergeCell ref="E5555:F5555"/>
    <mergeCell ref="E5544:F5544"/>
    <mergeCell ref="E5545:F5545"/>
    <mergeCell ref="E5546:F5546"/>
    <mergeCell ref="E5547:F5547"/>
    <mergeCell ref="E5548:F5548"/>
    <mergeCell ref="E5549:F5549"/>
    <mergeCell ref="E5610:F5610"/>
    <mergeCell ref="E5611:F5611"/>
    <mergeCell ref="E5612:F5612"/>
    <mergeCell ref="E5613:F5613"/>
    <mergeCell ref="E5614:F5614"/>
    <mergeCell ref="E5615:F5615"/>
    <mergeCell ref="E5604:F5604"/>
    <mergeCell ref="E5605:F5605"/>
    <mergeCell ref="E5606:F5606"/>
    <mergeCell ref="E5607:F5607"/>
    <mergeCell ref="E5608:F5608"/>
    <mergeCell ref="E5609:F5609"/>
    <mergeCell ref="E5598:F5598"/>
    <mergeCell ref="E5599:F5599"/>
    <mergeCell ref="E5600:F5600"/>
    <mergeCell ref="E5601:F5601"/>
    <mergeCell ref="E5602:F5602"/>
    <mergeCell ref="E5603:F5603"/>
    <mergeCell ref="E5592:F5592"/>
    <mergeCell ref="E5593:F5593"/>
    <mergeCell ref="E5594:F5594"/>
    <mergeCell ref="E5595:F5595"/>
    <mergeCell ref="E5596:F5596"/>
    <mergeCell ref="E5597:F5597"/>
    <mergeCell ref="E5586:F5586"/>
    <mergeCell ref="E5587:F5587"/>
    <mergeCell ref="E5588:F5588"/>
    <mergeCell ref="E5589:F5589"/>
    <mergeCell ref="E5590:F5590"/>
    <mergeCell ref="E5591:F5591"/>
    <mergeCell ref="E5580:F5580"/>
    <mergeCell ref="E5581:F5581"/>
    <mergeCell ref="E5582:F5582"/>
    <mergeCell ref="E5583:F5583"/>
    <mergeCell ref="E5584:F5584"/>
    <mergeCell ref="E5585:F5585"/>
    <mergeCell ref="E5646:F5646"/>
    <mergeCell ref="E5647:F5647"/>
    <mergeCell ref="E5648:F5648"/>
    <mergeCell ref="E5649:F5649"/>
    <mergeCell ref="E5650:F5650"/>
    <mergeCell ref="E5651:F5651"/>
    <mergeCell ref="E5640:F5640"/>
    <mergeCell ref="E5641:F5641"/>
    <mergeCell ref="E5642:F5642"/>
    <mergeCell ref="E5643:F5643"/>
    <mergeCell ref="E5644:F5644"/>
    <mergeCell ref="E5645:F5645"/>
    <mergeCell ref="E5634:F5634"/>
    <mergeCell ref="E5635:F5635"/>
    <mergeCell ref="E5636:F5636"/>
    <mergeCell ref="E5637:F5637"/>
    <mergeCell ref="E5638:F5638"/>
    <mergeCell ref="E5639:F5639"/>
    <mergeCell ref="E5628:F5628"/>
    <mergeCell ref="E5629:F5629"/>
    <mergeCell ref="E5630:F5630"/>
    <mergeCell ref="E5631:F5631"/>
    <mergeCell ref="E5632:F5632"/>
    <mergeCell ref="E5633:F5633"/>
    <mergeCell ref="E5622:F5622"/>
    <mergeCell ref="E5623:F5623"/>
    <mergeCell ref="E5624:F5624"/>
    <mergeCell ref="E5625:F5625"/>
    <mergeCell ref="E5626:F5626"/>
    <mergeCell ref="E5627:F5627"/>
    <mergeCell ref="E5616:F5616"/>
    <mergeCell ref="E5617:F5617"/>
    <mergeCell ref="E5618:F5618"/>
    <mergeCell ref="E5619:F5619"/>
    <mergeCell ref="E5620:F5620"/>
    <mergeCell ref="E5621:F5621"/>
    <mergeCell ref="E5682:F5682"/>
    <mergeCell ref="E5683:F5683"/>
    <mergeCell ref="E5684:F5684"/>
    <mergeCell ref="E5685:F5685"/>
    <mergeCell ref="E5686:F5686"/>
    <mergeCell ref="E5687:F5687"/>
    <mergeCell ref="E5676:F5676"/>
    <mergeCell ref="E5677:F5677"/>
    <mergeCell ref="E5678:F5678"/>
    <mergeCell ref="E5679:F5679"/>
    <mergeCell ref="E5680:F5680"/>
    <mergeCell ref="E5681:F5681"/>
    <mergeCell ref="E5670:F5670"/>
    <mergeCell ref="E5671:F5671"/>
    <mergeCell ref="E5672:F5672"/>
    <mergeCell ref="E5673:F5673"/>
    <mergeCell ref="E5674:F5674"/>
    <mergeCell ref="E5675:F5675"/>
    <mergeCell ref="E5664:F5664"/>
    <mergeCell ref="E5665:F5665"/>
    <mergeCell ref="E5666:F5666"/>
    <mergeCell ref="E5667:F5667"/>
    <mergeCell ref="E5668:F5668"/>
    <mergeCell ref="E5669:F5669"/>
    <mergeCell ref="E5658:F5658"/>
    <mergeCell ref="E5659:F5659"/>
    <mergeCell ref="E5660:F5660"/>
    <mergeCell ref="E5661:F5661"/>
    <mergeCell ref="E5662:F5662"/>
    <mergeCell ref="E5663:F5663"/>
    <mergeCell ref="E5652:F5652"/>
    <mergeCell ref="E5653:F5653"/>
    <mergeCell ref="E5654:F5654"/>
    <mergeCell ref="E5655:F5655"/>
    <mergeCell ref="E5656:F5656"/>
    <mergeCell ref="E5657:F5657"/>
    <mergeCell ref="E5718:F5718"/>
    <mergeCell ref="E5719:F5719"/>
    <mergeCell ref="E5720:F5720"/>
    <mergeCell ref="E5721:F5721"/>
    <mergeCell ref="E5722:F5722"/>
    <mergeCell ref="E5723:F5723"/>
    <mergeCell ref="E5712:F5712"/>
    <mergeCell ref="E5713:F5713"/>
    <mergeCell ref="E5714:F5714"/>
    <mergeCell ref="E5715:F5715"/>
    <mergeCell ref="E5716:F5716"/>
    <mergeCell ref="E5717:F5717"/>
    <mergeCell ref="E5706:F5706"/>
    <mergeCell ref="E5707:F5707"/>
    <mergeCell ref="E5708:F5708"/>
    <mergeCell ref="E5709:F5709"/>
    <mergeCell ref="E5710:F5710"/>
    <mergeCell ref="E5711:F5711"/>
    <mergeCell ref="E5700:F5700"/>
    <mergeCell ref="E5701:F5701"/>
    <mergeCell ref="E5702:F5702"/>
    <mergeCell ref="E5703:F5703"/>
    <mergeCell ref="E5704:F5704"/>
    <mergeCell ref="E5705:F5705"/>
    <mergeCell ref="E5694:F5694"/>
    <mergeCell ref="E5695:F5695"/>
    <mergeCell ref="E5696:F5696"/>
    <mergeCell ref="E5697:F5697"/>
    <mergeCell ref="E5698:F5698"/>
    <mergeCell ref="E5699:F5699"/>
    <mergeCell ref="E5688:F5688"/>
    <mergeCell ref="E5689:F5689"/>
    <mergeCell ref="E5690:F5690"/>
    <mergeCell ref="E5691:F5691"/>
    <mergeCell ref="E5692:F5692"/>
    <mergeCell ref="E5693:F5693"/>
    <mergeCell ref="E5754:F5754"/>
    <mergeCell ref="E5755:F5755"/>
    <mergeCell ref="E5756:F5756"/>
    <mergeCell ref="E5757:F5757"/>
    <mergeCell ref="E5758:F5758"/>
    <mergeCell ref="E5759:F5759"/>
    <mergeCell ref="E5748:F5748"/>
    <mergeCell ref="E5749:F5749"/>
    <mergeCell ref="E5750:F5750"/>
    <mergeCell ref="E5751:F5751"/>
    <mergeCell ref="E5752:F5752"/>
    <mergeCell ref="E5753:F5753"/>
    <mergeCell ref="E5742:F5742"/>
    <mergeCell ref="E5743:F5743"/>
    <mergeCell ref="E5744:F5744"/>
    <mergeCell ref="E5745:F5745"/>
    <mergeCell ref="E5746:F5746"/>
    <mergeCell ref="E5747:F5747"/>
    <mergeCell ref="E5736:F5736"/>
    <mergeCell ref="E5737:F5737"/>
    <mergeCell ref="E5738:F5738"/>
    <mergeCell ref="E5739:F5739"/>
    <mergeCell ref="E5740:F5740"/>
    <mergeCell ref="E5741:F5741"/>
    <mergeCell ref="E5730:F5730"/>
    <mergeCell ref="E5731:F5731"/>
    <mergeCell ref="E5732:F5732"/>
    <mergeCell ref="E5733:F5733"/>
    <mergeCell ref="E5734:F5734"/>
    <mergeCell ref="E5735:F5735"/>
    <mergeCell ref="E5724:F5724"/>
    <mergeCell ref="E5725:F5725"/>
    <mergeCell ref="E5726:F5726"/>
    <mergeCell ref="E5727:F5727"/>
    <mergeCell ref="E5728:F5728"/>
    <mergeCell ref="E5729:F5729"/>
    <mergeCell ref="E5790:F5790"/>
    <mergeCell ref="E5791:F5791"/>
    <mergeCell ref="E5792:F5792"/>
    <mergeCell ref="E5793:F5793"/>
    <mergeCell ref="E5794:F5794"/>
    <mergeCell ref="E5795:F5795"/>
    <mergeCell ref="E5784:F5784"/>
    <mergeCell ref="E5785:F5785"/>
    <mergeCell ref="E5786:F5786"/>
    <mergeCell ref="E5787:F5787"/>
    <mergeCell ref="E5788:F5788"/>
    <mergeCell ref="E5789:F5789"/>
    <mergeCell ref="E5778:F5778"/>
    <mergeCell ref="E5779:F5779"/>
    <mergeCell ref="E5780:F5780"/>
    <mergeCell ref="E5781:F5781"/>
    <mergeCell ref="E5782:F5782"/>
    <mergeCell ref="E5783:F5783"/>
    <mergeCell ref="E5772:F5772"/>
    <mergeCell ref="E5773:F5773"/>
    <mergeCell ref="E5774:F5774"/>
    <mergeCell ref="E5775:F5775"/>
    <mergeCell ref="E5776:F5776"/>
    <mergeCell ref="E5777:F5777"/>
    <mergeCell ref="E5766:F5766"/>
    <mergeCell ref="E5767:F5767"/>
    <mergeCell ref="E5768:F5768"/>
    <mergeCell ref="E5769:F5769"/>
    <mergeCell ref="E5770:F5770"/>
    <mergeCell ref="E5771:F5771"/>
    <mergeCell ref="E5760:F5760"/>
    <mergeCell ref="E5761:F5761"/>
    <mergeCell ref="E5762:F5762"/>
    <mergeCell ref="E5763:F5763"/>
    <mergeCell ref="E5764:F5764"/>
    <mergeCell ref="E5765:F5765"/>
    <mergeCell ref="E5826:F5826"/>
    <mergeCell ref="E5827:F5827"/>
    <mergeCell ref="E5828:F5828"/>
    <mergeCell ref="E5829:F5829"/>
    <mergeCell ref="E5830:F5830"/>
    <mergeCell ref="E5831:F5831"/>
    <mergeCell ref="E5820:F5820"/>
    <mergeCell ref="E5821:F5821"/>
    <mergeCell ref="E5822:F5822"/>
    <mergeCell ref="E5823:F5823"/>
    <mergeCell ref="E5824:F5824"/>
    <mergeCell ref="E5825:F5825"/>
    <mergeCell ref="E5814:F5814"/>
    <mergeCell ref="E5815:F5815"/>
    <mergeCell ref="E5816:F5816"/>
    <mergeCell ref="E5817:F5817"/>
    <mergeCell ref="E5818:F5818"/>
    <mergeCell ref="E5819:F5819"/>
    <mergeCell ref="E5808:F5808"/>
    <mergeCell ref="E5809:F5809"/>
    <mergeCell ref="E5810:F5810"/>
    <mergeCell ref="E5811:F5811"/>
    <mergeCell ref="E5812:F5812"/>
    <mergeCell ref="E5813:F5813"/>
    <mergeCell ref="E5802:F5802"/>
    <mergeCell ref="E5803:F5803"/>
    <mergeCell ref="E5804:F5804"/>
    <mergeCell ref="E5805:F5805"/>
    <mergeCell ref="E5806:F5806"/>
    <mergeCell ref="E5807:F5807"/>
    <mergeCell ref="E5796:F5796"/>
    <mergeCell ref="E5797:F5797"/>
    <mergeCell ref="E5798:F5798"/>
    <mergeCell ref="E5799:F5799"/>
    <mergeCell ref="E5800:F5800"/>
    <mergeCell ref="E5801:F5801"/>
    <mergeCell ref="E5862:F5862"/>
    <mergeCell ref="E5863:F5863"/>
    <mergeCell ref="E5864:F5864"/>
    <mergeCell ref="E5865:F5865"/>
    <mergeCell ref="E5866:F5866"/>
    <mergeCell ref="E5867:F5867"/>
    <mergeCell ref="E5856:F5856"/>
    <mergeCell ref="E5857:F5857"/>
    <mergeCell ref="E5858:F5858"/>
    <mergeCell ref="E5859:F5859"/>
    <mergeCell ref="E5860:F5860"/>
    <mergeCell ref="E5861:F5861"/>
    <mergeCell ref="E5850:F5850"/>
    <mergeCell ref="E5851:F5851"/>
    <mergeCell ref="E5852:F5852"/>
    <mergeCell ref="E5853:F5853"/>
    <mergeCell ref="E5854:F5854"/>
    <mergeCell ref="E5855:F5855"/>
    <mergeCell ref="E5844:F5844"/>
    <mergeCell ref="E5845:F5845"/>
    <mergeCell ref="E5846:F5846"/>
    <mergeCell ref="E5847:F5847"/>
    <mergeCell ref="E5848:F5848"/>
    <mergeCell ref="E5849:F5849"/>
    <mergeCell ref="E5838:F5838"/>
    <mergeCell ref="E5839:F5839"/>
    <mergeCell ref="E5840:F5840"/>
    <mergeCell ref="E5841:F5841"/>
    <mergeCell ref="E5842:F5842"/>
    <mergeCell ref="E5843:F5843"/>
    <mergeCell ref="E5832:F5832"/>
    <mergeCell ref="E5833:F5833"/>
    <mergeCell ref="E5834:F5834"/>
    <mergeCell ref="E5835:F5835"/>
    <mergeCell ref="E5836:F5836"/>
    <mergeCell ref="E5837:F5837"/>
    <mergeCell ref="E5898:F5898"/>
    <mergeCell ref="E5899:F5899"/>
    <mergeCell ref="E5900:F5900"/>
    <mergeCell ref="E5901:F5901"/>
    <mergeCell ref="E5902:F5902"/>
    <mergeCell ref="E5903:F5903"/>
    <mergeCell ref="E5892:F5892"/>
    <mergeCell ref="E5893:F5893"/>
    <mergeCell ref="E5894:F5894"/>
    <mergeCell ref="E5895:F5895"/>
    <mergeCell ref="E5896:F5896"/>
    <mergeCell ref="E5897:F5897"/>
    <mergeCell ref="E5886:F5886"/>
    <mergeCell ref="E5887:F5887"/>
    <mergeCell ref="E5888:F5888"/>
    <mergeCell ref="E5889:F5889"/>
    <mergeCell ref="E5890:F5890"/>
    <mergeCell ref="E5891:F5891"/>
    <mergeCell ref="E5880:F5880"/>
    <mergeCell ref="E5881:F5881"/>
    <mergeCell ref="E5882:F5882"/>
    <mergeCell ref="E5883:F5883"/>
    <mergeCell ref="E5884:F5884"/>
    <mergeCell ref="E5885:F5885"/>
    <mergeCell ref="E5874:F5874"/>
    <mergeCell ref="E5875:F5875"/>
    <mergeCell ref="E5876:F5876"/>
    <mergeCell ref="E5877:F5877"/>
    <mergeCell ref="E5878:F5878"/>
    <mergeCell ref="E5879:F5879"/>
    <mergeCell ref="E5868:F5868"/>
    <mergeCell ref="E5869:F5869"/>
    <mergeCell ref="E5870:F5870"/>
    <mergeCell ref="E5871:F5871"/>
    <mergeCell ref="E5872:F5872"/>
    <mergeCell ref="E5873:F5873"/>
    <mergeCell ref="E5934:F5934"/>
    <mergeCell ref="E5935:F5935"/>
    <mergeCell ref="E5936:F5936"/>
    <mergeCell ref="E5937:F5937"/>
    <mergeCell ref="E5938:F5938"/>
    <mergeCell ref="E5939:F5939"/>
    <mergeCell ref="E5928:F5928"/>
    <mergeCell ref="E5929:F5929"/>
    <mergeCell ref="E5930:F5930"/>
    <mergeCell ref="E5931:F5931"/>
    <mergeCell ref="E5932:F5932"/>
    <mergeCell ref="E5933:F5933"/>
    <mergeCell ref="E5922:F5922"/>
    <mergeCell ref="E5923:F5923"/>
    <mergeCell ref="E5924:F5924"/>
    <mergeCell ref="E5925:F5925"/>
    <mergeCell ref="E5926:F5926"/>
    <mergeCell ref="E5927:F5927"/>
    <mergeCell ref="E5916:F5916"/>
    <mergeCell ref="E5917:F5917"/>
    <mergeCell ref="E5918:F5918"/>
    <mergeCell ref="E5919:F5919"/>
    <mergeCell ref="E5920:F5920"/>
    <mergeCell ref="E5921:F5921"/>
    <mergeCell ref="E5910:F5910"/>
    <mergeCell ref="E5911:F5911"/>
    <mergeCell ref="E5912:F5912"/>
    <mergeCell ref="E5913:F5913"/>
    <mergeCell ref="E5914:F5914"/>
    <mergeCell ref="E5915:F5915"/>
    <mergeCell ref="E5904:F5904"/>
    <mergeCell ref="E5905:F5905"/>
    <mergeCell ref="E5906:F5906"/>
    <mergeCell ref="E5907:F5907"/>
    <mergeCell ref="E5908:F5908"/>
    <mergeCell ref="E5909:F5909"/>
    <mergeCell ref="E5970:F5970"/>
    <mergeCell ref="E5971:F5971"/>
    <mergeCell ref="E5972:F5972"/>
    <mergeCell ref="E5973:F5973"/>
    <mergeCell ref="E5974:F5974"/>
    <mergeCell ref="E5975:F5975"/>
    <mergeCell ref="E5964:F5964"/>
    <mergeCell ref="E5965:F5965"/>
    <mergeCell ref="E5966:F5966"/>
    <mergeCell ref="E5967:F5967"/>
    <mergeCell ref="E5968:F5968"/>
    <mergeCell ref="E5969:F5969"/>
    <mergeCell ref="E5958:F5958"/>
    <mergeCell ref="E5959:F5959"/>
    <mergeCell ref="E5960:F5960"/>
    <mergeCell ref="E5961:F5961"/>
    <mergeCell ref="E5962:F5962"/>
    <mergeCell ref="E5963:F5963"/>
    <mergeCell ref="E5952:F5952"/>
    <mergeCell ref="E5953:F5953"/>
    <mergeCell ref="E5954:F5954"/>
    <mergeCell ref="E5955:F5955"/>
    <mergeCell ref="E5956:F5956"/>
    <mergeCell ref="E5957:F5957"/>
    <mergeCell ref="E5946:F5946"/>
    <mergeCell ref="E5947:F5947"/>
    <mergeCell ref="E5948:F5948"/>
    <mergeCell ref="E5949:F5949"/>
    <mergeCell ref="E5950:F5950"/>
    <mergeCell ref="E5951:F5951"/>
    <mergeCell ref="E5940:F5940"/>
    <mergeCell ref="E5941:F5941"/>
    <mergeCell ref="E5942:F5942"/>
    <mergeCell ref="E5943:F5943"/>
    <mergeCell ref="E5944:F5944"/>
    <mergeCell ref="E5945:F5945"/>
    <mergeCell ref="E6006:F6006"/>
    <mergeCell ref="E6007:F6007"/>
    <mergeCell ref="E6008:F6008"/>
    <mergeCell ref="E6009:F6009"/>
    <mergeCell ref="E6010:F6010"/>
    <mergeCell ref="E6011:F6011"/>
    <mergeCell ref="E6000:F6000"/>
    <mergeCell ref="E6001:F6001"/>
    <mergeCell ref="E6002:F6002"/>
    <mergeCell ref="E6003:F6003"/>
    <mergeCell ref="E6004:F6004"/>
    <mergeCell ref="E6005:F6005"/>
    <mergeCell ref="E5994:F5994"/>
    <mergeCell ref="E5995:F5995"/>
    <mergeCell ref="E5996:F5996"/>
    <mergeCell ref="E5997:F5997"/>
    <mergeCell ref="E5998:F5998"/>
    <mergeCell ref="E5999:F5999"/>
    <mergeCell ref="E5988:F5988"/>
    <mergeCell ref="E5989:F5989"/>
    <mergeCell ref="E5990:F5990"/>
    <mergeCell ref="E5991:F5991"/>
    <mergeCell ref="E5992:F5992"/>
    <mergeCell ref="E5993:F5993"/>
    <mergeCell ref="E5982:F5982"/>
    <mergeCell ref="E5983:F5983"/>
    <mergeCell ref="E5984:F5984"/>
    <mergeCell ref="E5985:F5985"/>
    <mergeCell ref="E5986:F5986"/>
    <mergeCell ref="E5987:F5987"/>
    <mergeCell ref="E5976:F5976"/>
    <mergeCell ref="E5977:F5977"/>
    <mergeCell ref="E5978:F5978"/>
    <mergeCell ref="E5979:F5979"/>
    <mergeCell ref="E5980:F5980"/>
    <mergeCell ref="E5981:F5981"/>
    <mergeCell ref="E6042:F6042"/>
    <mergeCell ref="E6043:F6043"/>
    <mergeCell ref="E6044:F6044"/>
    <mergeCell ref="E6045:F6045"/>
    <mergeCell ref="E6046:F6046"/>
    <mergeCell ref="E6047:F6047"/>
    <mergeCell ref="E6036:F6036"/>
    <mergeCell ref="E6037:F6037"/>
    <mergeCell ref="E6038:F6038"/>
    <mergeCell ref="E6039:F6039"/>
    <mergeCell ref="E6040:F6040"/>
    <mergeCell ref="E6041:F6041"/>
    <mergeCell ref="E6030:F6030"/>
    <mergeCell ref="E6031:F6031"/>
    <mergeCell ref="E6032:F6032"/>
    <mergeCell ref="E6033:F6033"/>
    <mergeCell ref="E6034:F6034"/>
    <mergeCell ref="E6035:F6035"/>
    <mergeCell ref="E6024:F6024"/>
    <mergeCell ref="E6025:F6025"/>
    <mergeCell ref="E6026:F6026"/>
    <mergeCell ref="E6027:F6027"/>
    <mergeCell ref="E6028:F6028"/>
    <mergeCell ref="E6029:F6029"/>
    <mergeCell ref="E6018:F6018"/>
    <mergeCell ref="E6019:F6019"/>
    <mergeCell ref="E6020:F6020"/>
    <mergeCell ref="E6021:F6021"/>
    <mergeCell ref="E6022:F6022"/>
    <mergeCell ref="E6023:F6023"/>
    <mergeCell ref="E6012:F6012"/>
    <mergeCell ref="E6013:F6013"/>
    <mergeCell ref="E6014:F6014"/>
    <mergeCell ref="E6015:F6015"/>
    <mergeCell ref="E6016:F6016"/>
    <mergeCell ref="E6017:F6017"/>
    <mergeCell ref="E6078:F6078"/>
    <mergeCell ref="E6079:F6079"/>
    <mergeCell ref="E6080:F6080"/>
    <mergeCell ref="E6081:F6081"/>
    <mergeCell ref="E6082:F6082"/>
    <mergeCell ref="E6083:F6083"/>
    <mergeCell ref="E6072:F6072"/>
    <mergeCell ref="E6073:F6073"/>
    <mergeCell ref="E6074:F6074"/>
    <mergeCell ref="E6075:F6075"/>
    <mergeCell ref="E6076:F6076"/>
    <mergeCell ref="E6077:F6077"/>
    <mergeCell ref="E6066:F6066"/>
    <mergeCell ref="E6067:F6067"/>
    <mergeCell ref="E6068:F6068"/>
    <mergeCell ref="E6069:F6069"/>
    <mergeCell ref="E6070:F6070"/>
    <mergeCell ref="E6071:F6071"/>
    <mergeCell ref="E6060:F6060"/>
    <mergeCell ref="E6061:F6061"/>
    <mergeCell ref="E6062:F6062"/>
    <mergeCell ref="E6063:F6063"/>
    <mergeCell ref="E6064:F6064"/>
    <mergeCell ref="E6065:F6065"/>
    <mergeCell ref="E6054:F6054"/>
    <mergeCell ref="E6055:F6055"/>
    <mergeCell ref="E6056:F6056"/>
    <mergeCell ref="E6057:F6057"/>
    <mergeCell ref="E6058:F6058"/>
    <mergeCell ref="E6059:F6059"/>
    <mergeCell ref="E6048:F6048"/>
    <mergeCell ref="E6049:F6049"/>
    <mergeCell ref="E6050:F6050"/>
    <mergeCell ref="E6051:F6051"/>
    <mergeCell ref="E6052:F6052"/>
    <mergeCell ref="E6053:F6053"/>
    <mergeCell ref="E6114:F6114"/>
    <mergeCell ref="E6115:F6115"/>
    <mergeCell ref="E6116:F6116"/>
    <mergeCell ref="E6117:F6117"/>
    <mergeCell ref="E6118:F6118"/>
    <mergeCell ref="E6119:F6119"/>
    <mergeCell ref="E6108:F6108"/>
    <mergeCell ref="E6109:F6109"/>
    <mergeCell ref="E6110:F6110"/>
    <mergeCell ref="E6111:F6111"/>
    <mergeCell ref="E6112:F6112"/>
    <mergeCell ref="E6113:F6113"/>
    <mergeCell ref="E6102:F6102"/>
    <mergeCell ref="E6103:F6103"/>
    <mergeCell ref="E6104:F6104"/>
    <mergeCell ref="E6105:F6105"/>
    <mergeCell ref="E6106:F6106"/>
    <mergeCell ref="E6107:F6107"/>
    <mergeCell ref="E6096:F6096"/>
    <mergeCell ref="E6097:F6097"/>
    <mergeCell ref="E6098:F6098"/>
    <mergeCell ref="E6099:F6099"/>
    <mergeCell ref="E6100:F6100"/>
    <mergeCell ref="E6101:F6101"/>
    <mergeCell ref="E6090:F6090"/>
    <mergeCell ref="E6091:F6091"/>
    <mergeCell ref="E6092:F6092"/>
    <mergeCell ref="E6093:F6093"/>
    <mergeCell ref="E6094:F6094"/>
    <mergeCell ref="E6095:F6095"/>
    <mergeCell ref="E6084:F6084"/>
    <mergeCell ref="E6085:F6085"/>
    <mergeCell ref="E6086:F6086"/>
    <mergeCell ref="E6087:F6087"/>
    <mergeCell ref="E6088:F6088"/>
    <mergeCell ref="E6089:F6089"/>
    <mergeCell ref="E6150:F6150"/>
    <mergeCell ref="E6151:F6151"/>
    <mergeCell ref="E6152:F6152"/>
    <mergeCell ref="E6153:F6153"/>
    <mergeCell ref="E6154:F6154"/>
    <mergeCell ref="E6155:F6155"/>
    <mergeCell ref="E6144:F6144"/>
    <mergeCell ref="E6145:F6145"/>
    <mergeCell ref="E6146:F6146"/>
    <mergeCell ref="E6147:F6147"/>
    <mergeCell ref="E6148:F6148"/>
    <mergeCell ref="E6149:F6149"/>
    <mergeCell ref="E6138:F6138"/>
    <mergeCell ref="E6139:F6139"/>
    <mergeCell ref="E6140:F6140"/>
    <mergeCell ref="E6141:F6141"/>
    <mergeCell ref="E6142:F6142"/>
    <mergeCell ref="E6143:F6143"/>
    <mergeCell ref="E6132:F6132"/>
    <mergeCell ref="E6133:F6133"/>
    <mergeCell ref="E6134:F6134"/>
    <mergeCell ref="E6135:F6135"/>
    <mergeCell ref="E6136:F6136"/>
    <mergeCell ref="E6137:F6137"/>
    <mergeCell ref="E6126:F6126"/>
    <mergeCell ref="E6127:F6127"/>
    <mergeCell ref="E6128:F6128"/>
    <mergeCell ref="E6129:F6129"/>
    <mergeCell ref="E6130:F6130"/>
    <mergeCell ref="E6131:F6131"/>
    <mergeCell ref="E6120:F6120"/>
    <mergeCell ref="E6121:F6121"/>
    <mergeCell ref="E6122:F6122"/>
    <mergeCell ref="E6123:F6123"/>
    <mergeCell ref="E6124:F6124"/>
    <mergeCell ref="E6125:F6125"/>
    <mergeCell ref="E6186:F6186"/>
    <mergeCell ref="E6187:F6187"/>
    <mergeCell ref="E6188:F6188"/>
    <mergeCell ref="E6189:F6189"/>
    <mergeCell ref="E6190:F6190"/>
    <mergeCell ref="E6191:F6191"/>
    <mergeCell ref="E6180:F6180"/>
    <mergeCell ref="E6181:F6181"/>
    <mergeCell ref="E6182:F6182"/>
    <mergeCell ref="E6183:F6183"/>
    <mergeCell ref="E6184:F6184"/>
    <mergeCell ref="E6185:F6185"/>
    <mergeCell ref="E6174:F6174"/>
    <mergeCell ref="E6175:F6175"/>
    <mergeCell ref="E6176:F6176"/>
    <mergeCell ref="E6177:F6177"/>
    <mergeCell ref="E6178:F6178"/>
    <mergeCell ref="E6179:F6179"/>
    <mergeCell ref="E6168:F6168"/>
    <mergeCell ref="E6169:F6169"/>
    <mergeCell ref="E6170:F6170"/>
    <mergeCell ref="E6171:F6171"/>
    <mergeCell ref="E6172:F6172"/>
    <mergeCell ref="E6173:F6173"/>
    <mergeCell ref="E6162:F6162"/>
    <mergeCell ref="E6163:F6163"/>
    <mergeCell ref="E6164:F6164"/>
    <mergeCell ref="E6165:F6165"/>
    <mergeCell ref="E6166:F6166"/>
    <mergeCell ref="E6167:F6167"/>
    <mergeCell ref="E6156:F6156"/>
    <mergeCell ref="E6157:F6157"/>
    <mergeCell ref="E6158:F6158"/>
    <mergeCell ref="E6159:F6159"/>
    <mergeCell ref="E6160:F6160"/>
    <mergeCell ref="E6161:F6161"/>
    <mergeCell ref="E6222:F6222"/>
    <mergeCell ref="E6223:F6223"/>
    <mergeCell ref="E6224:F6224"/>
    <mergeCell ref="E6225:F6225"/>
    <mergeCell ref="E6226:F6226"/>
    <mergeCell ref="E6227:F6227"/>
    <mergeCell ref="E6216:F6216"/>
    <mergeCell ref="E6217:F6217"/>
    <mergeCell ref="E6218:F6218"/>
    <mergeCell ref="E6219:F6219"/>
    <mergeCell ref="E6220:F6220"/>
    <mergeCell ref="E6221:F6221"/>
    <mergeCell ref="E6210:F6210"/>
    <mergeCell ref="E6211:F6211"/>
    <mergeCell ref="E6212:F6212"/>
    <mergeCell ref="E6213:F6213"/>
    <mergeCell ref="E6214:F6214"/>
    <mergeCell ref="E6215:F6215"/>
    <mergeCell ref="E6204:F6204"/>
    <mergeCell ref="E6205:F6205"/>
    <mergeCell ref="E6206:F6206"/>
    <mergeCell ref="E6207:F6207"/>
    <mergeCell ref="E6208:F6208"/>
    <mergeCell ref="E6209:F6209"/>
    <mergeCell ref="E6198:F6198"/>
    <mergeCell ref="E6199:F6199"/>
    <mergeCell ref="E6200:F6200"/>
    <mergeCell ref="E6201:F6201"/>
    <mergeCell ref="E6202:F6202"/>
    <mergeCell ref="E6203:F6203"/>
    <mergeCell ref="E6192:F6192"/>
    <mergeCell ref="E6193:F6193"/>
    <mergeCell ref="E6194:F6194"/>
    <mergeCell ref="E6195:F6195"/>
    <mergeCell ref="E6196:F6196"/>
    <mergeCell ref="E6197:F6197"/>
    <mergeCell ref="E6258:F6258"/>
    <mergeCell ref="E6259:F6259"/>
    <mergeCell ref="E6260:F6260"/>
    <mergeCell ref="E6261:F6261"/>
    <mergeCell ref="E6262:F6262"/>
    <mergeCell ref="E6263:F6263"/>
    <mergeCell ref="E6252:F6252"/>
    <mergeCell ref="E6253:F6253"/>
    <mergeCell ref="E6254:F6254"/>
    <mergeCell ref="E6255:F6255"/>
    <mergeCell ref="E6256:F6256"/>
    <mergeCell ref="E6257:F6257"/>
    <mergeCell ref="E6246:F6246"/>
    <mergeCell ref="E6247:F6247"/>
    <mergeCell ref="E6248:F6248"/>
    <mergeCell ref="E6249:F6249"/>
    <mergeCell ref="E6250:F6250"/>
    <mergeCell ref="E6251:F6251"/>
    <mergeCell ref="E6240:F6240"/>
    <mergeCell ref="E6241:F6241"/>
    <mergeCell ref="E6242:F6242"/>
    <mergeCell ref="E6243:F6243"/>
    <mergeCell ref="E6244:F6244"/>
    <mergeCell ref="E6245:F6245"/>
    <mergeCell ref="E6234:F6234"/>
    <mergeCell ref="E6235:F6235"/>
    <mergeCell ref="E6236:F6236"/>
    <mergeCell ref="E6237:F6237"/>
    <mergeCell ref="E6238:F6238"/>
    <mergeCell ref="E6239:F6239"/>
    <mergeCell ref="E6228:F6228"/>
    <mergeCell ref="E6229:F6229"/>
    <mergeCell ref="E6230:F6230"/>
    <mergeCell ref="E6231:F6231"/>
    <mergeCell ref="E6232:F6232"/>
    <mergeCell ref="E6233:F6233"/>
    <mergeCell ref="E6294:F6294"/>
    <mergeCell ref="E6295:F6295"/>
    <mergeCell ref="E6296:F6296"/>
    <mergeCell ref="E6297:F6297"/>
    <mergeCell ref="E6298:F6298"/>
    <mergeCell ref="E6299:F6299"/>
    <mergeCell ref="E6288:F6288"/>
    <mergeCell ref="E6289:F6289"/>
    <mergeCell ref="E6290:F6290"/>
    <mergeCell ref="E6291:F6291"/>
    <mergeCell ref="E6292:F6292"/>
    <mergeCell ref="E6293:F6293"/>
    <mergeCell ref="E6282:F6282"/>
    <mergeCell ref="E6283:F6283"/>
    <mergeCell ref="E6284:F6284"/>
    <mergeCell ref="E6285:F6285"/>
    <mergeCell ref="E6286:F6286"/>
    <mergeCell ref="E6287:F6287"/>
    <mergeCell ref="E6276:F6276"/>
    <mergeCell ref="E6277:F6277"/>
    <mergeCell ref="E6278:F6278"/>
    <mergeCell ref="E6279:F6279"/>
    <mergeCell ref="E6280:F6280"/>
    <mergeCell ref="E6281:F6281"/>
    <mergeCell ref="E6270:F6270"/>
    <mergeCell ref="E6271:F6271"/>
    <mergeCell ref="E6272:F6272"/>
    <mergeCell ref="E6273:F6273"/>
    <mergeCell ref="E6274:F6274"/>
    <mergeCell ref="E6275:F6275"/>
    <mergeCell ref="E6264:F6264"/>
    <mergeCell ref="E6265:F6265"/>
    <mergeCell ref="E6266:F6266"/>
    <mergeCell ref="E6267:F6267"/>
    <mergeCell ref="E6268:F6268"/>
    <mergeCell ref="E6269:F6269"/>
    <mergeCell ref="E6330:F6330"/>
    <mergeCell ref="E6331:F6331"/>
    <mergeCell ref="E6332:F6332"/>
    <mergeCell ref="E6333:F6333"/>
    <mergeCell ref="E6334:F6334"/>
    <mergeCell ref="E6335:F6335"/>
    <mergeCell ref="E6324:F6324"/>
    <mergeCell ref="E6325:F6325"/>
    <mergeCell ref="E6326:F6326"/>
    <mergeCell ref="E6327:F6327"/>
    <mergeCell ref="E6328:F6328"/>
    <mergeCell ref="E6329:F6329"/>
    <mergeCell ref="E6318:F6318"/>
    <mergeCell ref="E6319:F6319"/>
    <mergeCell ref="E6320:F6320"/>
    <mergeCell ref="E6321:F6321"/>
    <mergeCell ref="E6322:F6322"/>
    <mergeCell ref="E6323:F6323"/>
    <mergeCell ref="E6312:F6312"/>
    <mergeCell ref="E6313:F6313"/>
    <mergeCell ref="E6314:F6314"/>
    <mergeCell ref="E6315:F6315"/>
    <mergeCell ref="E6316:F6316"/>
    <mergeCell ref="E6317:F6317"/>
    <mergeCell ref="E6306:F6306"/>
    <mergeCell ref="E6307:F6307"/>
    <mergeCell ref="E6308:F6308"/>
    <mergeCell ref="E6309:F6309"/>
    <mergeCell ref="E6310:F6310"/>
    <mergeCell ref="E6311:F6311"/>
    <mergeCell ref="E6300:F6300"/>
    <mergeCell ref="E6301:F6301"/>
    <mergeCell ref="E6302:F6302"/>
    <mergeCell ref="E6303:F6303"/>
    <mergeCell ref="E6304:F6304"/>
    <mergeCell ref="E6305:F6305"/>
    <mergeCell ref="E6366:F6366"/>
    <mergeCell ref="E6367:F6367"/>
    <mergeCell ref="E6368:F6368"/>
    <mergeCell ref="E6369:F6369"/>
    <mergeCell ref="E6370:F6370"/>
    <mergeCell ref="E6371:F6371"/>
    <mergeCell ref="E6360:F6360"/>
    <mergeCell ref="E6361:F6361"/>
    <mergeCell ref="E6362:F6362"/>
    <mergeCell ref="E6363:F6363"/>
    <mergeCell ref="E6364:F6364"/>
    <mergeCell ref="E6365:F6365"/>
    <mergeCell ref="E6354:F6354"/>
    <mergeCell ref="E6355:F6355"/>
    <mergeCell ref="E6356:F6356"/>
    <mergeCell ref="E6357:F6357"/>
    <mergeCell ref="E6358:F6358"/>
    <mergeCell ref="E6359:F6359"/>
    <mergeCell ref="E6348:F6348"/>
    <mergeCell ref="E6349:F6349"/>
    <mergeCell ref="E6350:F6350"/>
    <mergeCell ref="E6351:F6351"/>
    <mergeCell ref="E6352:F6352"/>
    <mergeCell ref="E6353:F6353"/>
    <mergeCell ref="E6342:F6342"/>
    <mergeCell ref="E6343:F6343"/>
    <mergeCell ref="E6344:F6344"/>
    <mergeCell ref="E6345:F6345"/>
    <mergeCell ref="E6346:F6346"/>
    <mergeCell ref="E6347:F6347"/>
    <mergeCell ref="E6336:F6336"/>
    <mergeCell ref="E6337:F6337"/>
    <mergeCell ref="E6338:F6338"/>
    <mergeCell ref="E6339:F6339"/>
    <mergeCell ref="E6340:F6340"/>
    <mergeCell ref="E6341:F6341"/>
    <mergeCell ref="E6402:F6402"/>
    <mergeCell ref="E6403:F6403"/>
    <mergeCell ref="E6404:F6404"/>
    <mergeCell ref="E6405:F6405"/>
    <mergeCell ref="E6406:F6406"/>
    <mergeCell ref="E6407:F6407"/>
    <mergeCell ref="E6396:F6396"/>
    <mergeCell ref="E6397:F6397"/>
    <mergeCell ref="E6398:F6398"/>
    <mergeCell ref="E6399:F6399"/>
    <mergeCell ref="E6400:F6400"/>
    <mergeCell ref="E6401:F6401"/>
    <mergeCell ref="E6390:F6390"/>
    <mergeCell ref="E6391:F6391"/>
    <mergeCell ref="E6392:F6392"/>
    <mergeCell ref="E6393:F6393"/>
    <mergeCell ref="E6394:F6394"/>
    <mergeCell ref="E6395:F6395"/>
    <mergeCell ref="E6384:F6384"/>
    <mergeCell ref="E6385:F6385"/>
    <mergeCell ref="E6386:F6386"/>
    <mergeCell ref="E6387:F6387"/>
    <mergeCell ref="E6388:F6388"/>
    <mergeCell ref="E6389:F6389"/>
    <mergeCell ref="E6378:F6378"/>
    <mergeCell ref="E6379:F6379"/>
    <mergeCell ref="E6380:F6380"/>
    <mergeCell ref="E6381:F6381"/>
    <mergeCell ref="E6382:F6382"/>
    <mergeCell ref="E6383:F6383"/>
    <mergeCell ref="E6372:F6372"/>
    <mergeCell ref="E6373:F6373"/>
    <mergeCell ref="E6374:F6374"/>
    <mergeCell ref="E6375:F6375"/>
    <mergeCell ref="E6376:F6376"/>
    <mergeCell ref="E6377:F6377"/>
    <mergeCell ref="E6438:F6438"/>
    <mergeCell ref="E6439:F6439"/>
    <mergeCell ref="E6440:F6440"/>
    <mergeCell ref="E6441:F6441"/>
    <mergeCell ref="E6442:F6442"/>
    <mergeCell ref="E6443:F6443"/>
    <mergeCell ref="E6432:F6432"/>
    <mergeCell ref="E6433:F6433"/>
    <mergeCell ref="E6434:F6434"/>
    <mergeCell ref="E6435:F6435"/>
    <mergeCell ref="E6436:F6436"/>
    <mergeCell ref="E6437:F6437"/>
    <mergeCell ref="E6426:F6426"/>
    <mergeCell ref="E6427:F6427"/>
    <mergeCell ref="E6428:F6428"/>
    <mergeCell ref="E6429:F6429"/>
    <mergeCell ref="E6430:F6430"/>
    <mergeCell ref="E6431:F6431"/>
    <mergeCell ref="E6420:F6420"/>
    <mergeCell ref="E6421:F6421"/>
    <mergeCell ref="E6422:F6422"/>
    <mergeCell ref="E6423:F6423"/>
    <mergeCell ref="E6424:F6424"/>
    <mergeCell ref="E6425:F6425"/>
    <mergeCell ref="E6414:F6414"/>
    <mergeCell ref="E6415:F6415"/>
    <mergeCell ref="E6416:F6416"/>
    <mergeCell ref="E6417:F6417"/>
    <mergeCell ref="E6418:F6418"/>
    <mergeCell ref="E6419:F6419"/>
    <mergeCell ref="E6408:F6408"/>
    <mergeCell ref="E6409:F6409"/>
    <mergeCell ref="E6410:F6410"/>
    <mergeCell ref="E6411:F6411"/>
    <mergeCell ref="E6412:F6412"/>
    <mergeCell ref="E6413:F6413"/>
    <mergeCell ref="E6474:F6474"/>
    <mergeCell ref="E6475:F6475"/>
    <mergeCell ref="E6476:F6476"/>
    <mergeCell ref="E6477:F6477"/>
    <mergeCell ref="E6478:F6478"/>
    <mergeCell ref="E6479:F6479"/>
    <mergeCell ref="E6468:F6468"/>
    <mergeCell ref="E6469:F6469"/>
    <mergeCell ref="E6470:F6470"/>
    <mergeCell ref="E6471:F6471"/>
    <mergeCell ref="E6472:F6472"/>
    <mergeCell ref="E6473:F6473"/>
    <mergeCell ref="E6462:F6462"/>
    <mergeCell ref="E6463:F6463"/>
    <mergeCell ref="E6464:F6464"/>
    <mergeCell ref="E6465:F6465"/>
    <mergeCell ref="E6466:F6466"/>
    <mergeCell ref="E6467:F6467"/>
    <mergeCell ref="E6456:F6456"/>
    <mergeCell ref="E6457:F6457"/>
    <mergeCell ref="E6458:F6458"/>
    <mergeCell ref="E6459:F6459"/>
    <mergeCell ref="E6460:F6460"/>
    <mergeCell ref="E6461:F6461"/>
    <mergeCell ref="E6450:F6450"/>
    <mergeCell ref="E6451:F6451"/>
    <mergeCell ref="E6452:F6452"/>
    <mergeCell ref="E6453:F6453"/>
    <mergeCell ref="E6454:F6454"/>
    <mergeCell ref="E6455:F6455"/>
    <mergeCell ref="E6444:F6444"/>
    <mergeCell ref="E6445:F6445"/>
    <mergeCell ref="E6446:F6446"/>
    <mergeCell ref="E6447:F6447"/>
    <mergeCell ref="E6448:F6448"/>
    <mergeCell ref="E6449:F6449"/>
    <mergeCell ref="E6510:F6510"/>
    <mergeCell ref="E6511:F6511"/>
    <mergeCell ref="E6512:F6512"/>
    <mergeCell ref="E6513:F6513"/>
    <mergeCell ref="E6514:F6514"/>
    <mergeCell ref="E6515:F6515"/>
    <mergeCell ref="E6504:F6504"/>
    <mergeCell ref="E6505:F6505"/>
    <mergeCell ref="E6506:F6506"/>
    <mergeCell ref="E6507:F6507"/>
    <mergeCell ref="E6508:F6508"/>
    <mergeCell ref="E6509:F6509"/>
    <mergeCell ref="E6498:F6498"/>
    <mergeCell ref="E6499:F6499"/>
    <mergeCell ref="E6500:F6500"/>
    <mergeCell ref="E6501:F6501"/>
    <mergeCell ref="E6502:F6502"/>
    <mergeCell ref="E6503:F6503"/>
    <mergeCell ref="E6492:F6492"/>
    <mergeCell ref="E6493:F6493"/>
    <mergeCell ref="E6494:F6494"/>
    <mergeCell ref="E6495:F6495"/>
    <mergeCell ref="E6496:F6496"/>
    <mergeCell ref="E6497:F6497"/>
    <mergeCell ref="E6486:F6486"/>
    <mergeCell ref="E6487:F6487"/>
    <mergeCell ref="E6488:F6488"/>
    <mergeCell ref="E6489:F6489"/>
    <mergeCell ref="E6490:F6490"/>
    <mergeCell ref="E6491:F6491"/>
    <mergeCell ref="E6480:F6480"/>
    <mergeCell ref="E6481:F6481"/>
    <mergeCell ref="E6482:F6482"/>
    <mergeCell ref="E6483:F6483"/>
    <mergeCell ref="E6484:F6484"/>
    <mergeCell ref="E6485:F6485"/>
    <mergeCell ref="E6546:F6546"/>
    <mergeCell ref="E6547:F6547"/>
    <mergeCell ref="E6548:F6548"/>
    <mergeCell ref="E6549:F6549"/>
    <mergeCell ref="E6550:F6550"/>
    <mergeCell ref="E6551:F6551"/>
    <mergeCell ref="E6540:F6540"/>
    <mergeCell ref="E6541:F6541"/>
    <mergeCell ref="E6542:F6542"/>
    <mergeCell ref="E6543:F6543"/>
    <mergeCell ref="E6544:F6544"/>
    <mergeCell ref="E6545:F6545"/>
    <mergeCell ref="E6534:F6534"/>
    <mergeCell ref="E6535:F6535"/>
    <mergeCell ref="E6536:F6536"/>
    <mergeCell ref="E6537:F6537"/>
    <mergeCell ref="E6538:F6538"/>
    <mergeCell ref="E6539:F6539"/>
    <mergeCell ref="E6528:F6528"/>
    <mergeCell ref="E6529:F6529"/>
    <mergeCell ref="E6530:F6530"/>
    <mergeCell ref="E6531:F6531"/>
    <mergeCell ref="E6532:F6532"/>
    <mergeCell ref="E6533:F6533"/>
    <mergeCell ref="E6522:F6522"/>
    <mergeCell ref="E6523:F6523"/>
    <mergeCell ref="E6524:F6524"/>
    <mergeCell ref="E6525:F6525"/>
    <mergeCell ref="E6526:F6526"/>
    <mergeCell ref="E6527:F6527"/>
    <mergeCell ref="E6516:F6516"/>
    <mergeCell ref="E6517:F6517"/>
    <mergeCell ref="E6518:F6518"/>
    <mergeCell ref="E6519:F6519"/>
    <mergeCell ref="E6520:F6520"/>
    <mergeCell ref="E6521:F6521"/>
    <mergeCell ref="E6582:F6582"/>
    <mergeCell ref="E6583:F6583"/>
    <mergeCell ref="E6584:F6584"/>
    <mergeCell ref="E6585:F6585"/>
    <mergeCell ref="E6586:F6586"/>
    <mergeCell ref="E6587:F6587"/>
    <mergeCell ref="E6576:F6576"/>
    <mergeCell ref="E6577:F6577"/>
    <mergeCell ref="E6578:F6578"/>
    <mergeCell ref="E6579:F6579"/>
    <mergeCell ref="E6580:F6580"/>
    <mergeCell ref="E6581:F6581"/>
    <mergeCell ref="E6570:F6570"/>
    <mergeCell ref="E6571:F6571"/>
    <mergeCell ref="E6572:F6572"/>
    <mergeCell ref="E6573:F6573"/>
    <mergeCell ref="E6574:F6574"/>
    <mergeCell ref="E6575:F6575"/>
    <mergeCell ref="E6564:F6564"/>
    <mergeCell ref="E6565:F6565"/>
    <mergeCell ref="E6566:F6566"/>
    <mergeCell ref="E6567:F6567"/>
    <mergeCell ref="E6568:F6568"/>
    <mergeCell ref="E6569:F6569"/>
    <mergeCell ref="E6558:F6558"/>
    <mergeCell ref="E6559:F6559"/>
    <mergeCell ref="E6560:F6560"/>
    <mergeCell ref="E6561:F6561"/>
    <mergeCell ref="E6562:F6562"/>
    <mergeCell ref="E6563:F6563"/>
    <mergeCell ref="E6552:F6552"/>
    <mergeCell ref="E6553:F6553"/>
    <mergeCell ref="E6554:F6554"/>
    <mergeCell ref="E6555:F6555"/>
    <mergeCell ref="E6556:F6556"/>
    <mergeCell ref="E6557:F6557"/>
    <mergeCell ref="E6618:F6618"/>
    <mergeCell ref="E6619:F6619"/>
    <mergeCell ref="E6620:F6620"/>
    <mergeCell ref="E6621:F6621"/>
    <mergeCell ref="E6622:F6622"/>
    <mergeCell ref="E6623:F6623"/>
    <mergeCell ref="E6612:F6612"/>
    <mergeCell ref="E6613:F6613"/>
    <mergeCell ref="E6614:F6614"/>
    <mergeCell ref="E6615:F6615"/>
    <mergeCell ref="E6616:F6616"/>
    <mergeCell ref="E6617:F6617"/>
    <mergeCell ref="E6606:F6606"/>
    <mergeCell ref="E6607:F6607"/>
    <mergeCell ref="E6608:F6608"/>
    <mergeCell ref="E6609:F6609"/>
    <mergeCell ref="E6610:F6610"/>
    <mergeCell ref="E6611:F6611"/>
    <mergeCell ref="E6600:F6600"/>
    <mergeCell ref="E6601:F6601"/>
    <mergeCell ref="E6602:F6602"/>
    <mergeCell ref="E6603:F6603"/>
    <mergeCell ref="E6604:F6604"/>
    <mergeCell ref="E6605:F6605"/>
    <mergeCell ref="E6594:F6594"/>
    <mergeCell ref="E6595:F6595"/>
    <mergeCell ref="E6596:F6596"/>
    <mergeCell ref="E6597:F6597"/>
    <mergeCell ref="E6598:F6598"/>
    <mergeCell ref="E6599:F6599"/>
    <mergeCell ref="E6588:F6588"/>
    <mergeCell ref="E6589:F6589"/>
    <mergeCell ref="E6590:F6590"/>
    <mergeCell ref="E6591:F6591"/>
    <mergeCell ref="E6592:F6592"/>
    <mergeCell ref="E6593:F6593"/>
    <mergeCell ref="E6654:F6654"/>
    <mergeCell ref="E6655:F6655"/>
    <mergeCell ref="E6656:F6656"/>
    <mergeCell ref="E6657:F6657"/>
    <mergeCell ref="E6658:F6658"/>
    <mergeCell ref="E6659:F6659"/>
    <mergeCell ref="E6648:F6648"/>
    <mergeCell ref="E6649:F6649"/>
    <mergeCell ref="E6650:F6650"/>
    <mergeCell ref="E6651:F6651"/>
    <mergeCell ref="E6652:F6652"/>
    <mergeCell ref="E6653:F6653"/>
    <mergeCell ref="E6642:F6642"/>
    <mergeCell ref="E6643:F6643"/>
    <mergeCell ref="E6644:F6644"/>
    <mergeCell ref="E6645:F6645"/>
    <mergeCell ref="E6646:F6646"/>
    <mergeCell ref="E6647:F6647"/>
    <mergeCell ref="E6636:F6636"/>
    <mergeCell ref="E6637:F6637"/>
    <mergeCell ref="E6638:F6638"/>
    <mergeCell ref="E6639:F6639"/>
    <mergeCell ref="E6640:F6640"/>
    <mergeCell ref="E6641:F6641"/>
    <mergeCell ref="E6630:F6630"/>
    <mergeCell ref="E6631:F6631"/>
    <mergeCell ref="E6632:F6632"/>
    <mergeCell ref="E6633:F6633"/>
    <mergeCell ref="E6634:F6634"/>
    <mergeCell ref="E6635:F6635"/>
    <mergeCell ref="E6624:F6624"/>
    <mergeCell ref="E6625:F6625"/>
    <mergeCell ref="E6626:F6626"/>
    <mergeCell ref="E6627:F6627"/>
    <mergeCell ref="E6628:F6628"/>
    <mergeCell ref="E6629:F6629"/>
    <mergeCell ref="E6690:F6690"/>
    <mergeCell ref="E6691:F6691"/>
    <mergeCell ref="E6692:F6692"/>
    <mergeCell ref="E6693:F6693"/>
    <mergeCell ref="E6694:F6694"/>
    <mergeCell ref="E6695:F6695"/>
    <mergeCell ref="E6684:F6684"/>
    <mergeCell ref="E6685:F6685"/>
    <mergeCell ref="E6686:F6686"/>
    <mergeCell ref="E6687:F6687"/>
    <mergeCell ref="E6688:F6688"/>
    <mergeCell ref="E6689:F6689"/>
    <mergeCell ref="E6678:F6678"/>
    <mergeCell ref="E6679:F6679"/>
    <mergeCell ref="E6680:F6680"/>
    <mergeCell ref="E6681:F6681"/>
    <mergeCell ref="E6682:F6682"/>
    <mergeCell ref="E6683:F6683"/>
    <mergeCell ref="E6672:F6672"/>
    <mergeCell ref="E6673:F6673"/>
    <mergeCell ref="E6674:F6674"/>
    <mergeCell ref="E6675:F6675"/>
    <mergeCell ref="E6676:F6676"/>
    <mergeCell ref="E6677:F6677"/>
    <mergeCell ref="E6666:F6666"/>
    <mergeCell ref="E6667:F6667"/>
    <mergeCell ref="E6668:F6668"/>
    <mergeCell ref="E6669:F6669"/>
    <mergeCell ref="E6670:F6670"/>
    <mergeCell ref="E6671:F6671"/>
    <mergeCell ref="E6660:F6660"/>
    <mergeCell ref="E6661:F6661"/>
    <mergeCell ref="E6662:F6662"/>
    <mergeCell ref="E6663:F6663"/>
    <mergeCell ref="E6664:F6664"/>
    <mergeCell ref="E6665:F6665"/>
    <mergeCell ref="E6726:F6726"/>
    <mergeCell ref="E6727:F6727"/>
    <mergeCell ref="E6728:F6728"/>
    <mergeCell ref="E6729:F6729"/>
    <mergeCell ref="E6730:F6730"/>
    <mergeCell ref="E6731:F6731"/>
    <mergeCell ref="E6720:F6720"/>
    <mergeCell ref="E6721:F6721"/>
    <mergeCell ref="E6722:F6722"/>
    <mergeCell ref="E6723:F6723"/>
    <mergeCell ref="E6724:F6724"/>
    <mergeCell ref="E6725:F6725"/>
    <mergeCell ref="E6714:F6714"/>
    <mergeCell ref="E6715:F6715"/>
    <mergeCell ref="E6716:F6716"/>
    <mergeCell ref="E6717:F6717"/>
    <mergeCell ref="E6718:F6718"/>
    <mergeCell ref="E6719:F6719"/>
    <mergeCell ref="E6708:F6708"/>
    <mergeCell ref="E6709:F6709"/>
    <mergeCell ref="E6710:F6710"/>
    <mergeCell ref="E6711:F6711"/>
    <mergeCell ref="E6712:F6712"/>
    <mergeCell ref="E6713:F6713"/>
    <mergeCell ref="E6702:F6702"/>
    <mergeCell ref="E6703:F6703"/>
    <mergeCell ref="E6704:F6704"/>
    <mergeCell ref="E6705:F6705"/>
    <mergeCell ref="E6706:F6706"/>
    <mergeCell ref="E6707:F6707"/>
    <mergeCell ref="E6696:F6696"/>
    <mergeCell ref="E6697:F6697"/>
    <mergeCell ref="E6698:F6698"/>
    <mergeCell ref="E6699:F6699"/>
    <mergeCell ref="E6700:F6700"/>
    <mergeCell ref="E6701:F6701"/>
    <mergeCell ref="E6762:F6762"/>
    <mergeCell ref="E6763:F6763"/>
    <mergeCell ref="E6764:F6764"/>
    <mergeCell ref="E6765:F6765"/>
    <mergeCell ref="E6766:F6766"/>
    <mergeCell ref="E6767:F6767"/>
    <mergeCell ref="E6756:F6756"/>
    <mergeCell ref="E6757:F6757"/>
    <mergeCell ref="E6758:F6758"/>
    <mergeCell ref="E6759:F6759"/>
    <mergeCell ref="E6760:F6760"/>
    <mergeCell ref="E6761:F6761"/>
    <mergeCell ref="E6750:F6750"/>
    <mergeCell ref="E6751:F6751"/>
    <mergeCell ref="E6752:F6752"/>
    <mergeCell ref="E6753:F6753"/>
    <mergeCell ref="E6754:F6754"/>
    <mergeCell ref="E6755:F6755"/>
    <mergeCell ref="E6744:F6744"/>
    <mergeCell ref="E6745:F6745"/>
    <mergeCell ref="E6746:F6746"/>
    <mergeCell ref="E6747:F6747"/>
    <mergeCell ref="E6748:F6748"/>
    <mergeCell ref="E6749:F6749"/>
    <mergeCell ref="E6738:F6738"/>
    <mergeCell ref="E6739:F6739"/>
    <mergeCell ref="E6740:F6740"/>
    <mergeCell ref="E6741:F6741"/>
    <mergeCell ref="E6742:F6742"/>
    <mergeCell ref="E6743:F6743"/>
    <mergeCell ref="E6732:F6732"/>
    <mergeCell ref="E6733:F6733"/>
    <mergeCell ref="E6734:F6734"/>
    <mergeCell ref="E6735:F6735"/>
    <mergeCell ref="E6736:F6736"/>
    <mergeCell ref="E6737:F6737"/>
    <mergeCell ref="E6798:F6798"/>
    <mergeCell ref="E6799:F6799"/>
    <mergeCell ref="E6800:F6800"/>
    <mergeCell ref="E6801:F6801"/>
    <mergeCell ref="E6802:F6802"/>
    <mergeCell ref="E6803:F6803"/>
    <mergeCell ref="E6792:F6792"/>
    <mergeCell ref="E6793:F6793"/>
    <mergeCell ref="E6794:F6794"/>
    <mergeCell ref="E6795:F6795"/>
    <mergeCell ref="E6796:F6796"/>
    <mergeCell ref="E6797:F6797"/>
    <mergeCell ref="E6786:F6786"/>
    <mergeCell ref="E6787:F6787"/>
    <mergeCell ref="E6788:F6788"/>
    <mergeCell ref="E6789:F6789"/>
    <mergeCell ref="E6790:F6790"/>
    <mergeCell ref="E6791:F6791"/>
    <mergeCell ref="E6780:F6780"/>
    <mergeCell ref="E6781:F6781"/>
    <mergeCell ref="E6782:F6782"/>
    <mergeCell ref="E6783:F6783"/>
    <mergeCell ref="E6784:F6784"/>
    <mergeCell ref="E6785:F6785"/>
    <mergeCell ref="E6774:F6774"/>
    <mergeCell ref="E6775:F6775"/>
    <mergeCell ref="E6776:F6776"/>
    <mergeCell ref="E6777:F6777"/>
    <mergeCell ref="E6778:F6778"/>
    <mergeCell ref="E6779:F6779"/>
    <mergeCell ref="E6768:F6768"/>
    <mergeCell ref="E6769:F6769"/>
    <mergeCell ref="E6770:F6770"/>
    <mergeCell ref="E6771:F6771"/>
    <mergeCell ref="E6772:F6772"/>
    <mergeCell ref="E6773:F6773"/>
    <mergeCell ref="E6834:F6834"/>
    <mergeCell ref="E6835:F6835"/>
    <mergeCell ref="E6836:F6836"/>
    <mergeCell ref="E6837:F6837"/>
    <mergeCell ref="E6838:F6838"/>
    <mergeCell ref="E6839:F6839"/>
    <mergeCell ref="E6828:F6828"/>
    <mergeCell ref="E6829:F6829"/>
    <mergeCell ref="E6830:F6830"/>
    <mergeCell ref="E6831:F6831"/>
    <mergeCell ref="E6832:F6832"/>
    <mergeCell ref="E6833:F6833"/>
    <mergeCell ref="E6822:F6822"/>
    <mergeCell ref="E6823:F6823"/>
    <mergeCell ref="E6824:F6824"/>
    <mergeCell ref="E6825:F6825"/>
    <mergeCell ref="E6826:F6826"/>
    <mergeCell ref="E6827:F6827"/>
    <mergeCell ref="E6816:F6816"/>
    <mergeCell ref="E6817:F6817"/>
    <mergeCell ref="E6818:F6818"/>
    <mergeCell ref="E6819:F6819"/>
    <mergeCell ref="E6820:F6820"/>
    <mergeCell ref="E6821:F6821"/>
    <mergeCell ref="E6810:F6810"/>
    <mergeCell ref="E6811:F6811"/>
    <mergeCell ref="E6812:F6812"/>
    <mergeCell ref="E6813:F6813"/>
    <mergeCell ref="E6814:F6814"/>
    <mergeCell ref="E6815:F6815"/>
    <mergeCell ref="E6804:F6804"/>
    <mergeCell ref="E6805:F6805"/>
    <mergeCell ref="E6806:F6806"/>
    <mergeCell ref="E6807:F6807"/>
    <mergeCell ref="E6808:F6808"/>
    <mergeCell ref="E6809:F6809"/>
    <mergeCell ref="E6870:F6870"/>
    <mergeCell ref="E6871:F6871"/>
    <mergeCell ref="E6872:F6872"/>
    <mergeCell ref="E6873:F6873"/>
    <mergeCell ref="E6874:F6874"/>
    <mergeCell ref="E6875:F6875"/>
    <mergeCell ref="E6864:F6864"/>
    <mergeCell ref="E6865:F6865"/>
    <mergeCell ref="E6866:F6866"/>
    <mergeCell ref="E6867:F6867"/>
    <mergeCell ref="E6868:F6868"/>
    <mergeCell ref="E6869:F6869"/>
    <mergeCell ref="E6858:F6858"/>
    <mergeCell ref="E6859:F6859"/>
    <mergeCell ref="E6860:F6860"/>
    <mergeCell ref="E6861:F6861"/>
    <mergeCell ref="E6862:F6862"/>
    <mergeCell ref="E6863:F6863"/>
    <mergeCell ref="E6852:F6852"/>
    <mergeCell ref="E6853:F6853"/>
    <mergeCell ref="E6854:F6854"/>
    <mergeCell ref="E6855:F6855"/>
    <mergeCell ref="E6856:F6856"/>
    <mergeCell ref="E6857:F6857"/>
    <mergeCell ref="E6846:F6846"/>
    <mergeCell ref="E6847:F6847"/>
    <mergeCell ref="E6848:F6848"/>
    <mergeCell ref="E6849:F6849"/>
    <mergeCell ref="E6850:F6850"/>
    <mergeCell ref="E6851:F6851"/>
    <mergeCell ref="E6840:F6840"/>
    <mergeCell ref="E6841:F6841"/>
    <mergeCell ref="E6842:F6842"/>
    <mergeCell ref="E6843:F6843"/>
    <mergeCell ref="E6844:F6844"/>
    <mergeCell ref="E6845:F6845"/>
    <mergeCell ref="E6906:F6906"/>
    <mergeCell ref="E6907:F6907"/>
    <mergeCell ref="E6908:F6908"/>
    <mergeCell ref="E6909:F6909"/>
    <mergeCell ref="E6910:F6910"/>
    <mergeCell ref="E6911:F6911"/>
    <mergeCell ref="E6900:F6900"/>
    <mergeCell ref="E6901:F6901"/>
    <mergeCell ref="E6902:F6902"/>
    <mergeCell ref="E6903:F6903"/>
    <mergeCell ref="E6904:F6904"/>
    <mergeCell ref="E6905:F6905"/>
    <mergeCell ref="E6894:F6894"/>
    <mergeCell ref="E6895:F6895"/>
    <mergeCell ref="E6896:F6896"/>
    <mergeCell ref="E6897:F6897"/>
    <mergeCell ref="E6898:F6898"/>
    <mergeCell ref="E6899:F6899"/>
    <mergeCell ref="E6888:F6888"/>
    <mergeCell ref="E6889:F6889"/>
    <mergeCell ref="E6890:F6890"/>
    <mergeCell ref="E6891:F6891"/>
    <mergeCell ref="E6892:F6892"/>
    <mergeCell ref="E6893:F6893"/>
    <mergeCell ref="E6882:F6882"/>
    <mergeCell ref="E6883:F6883"/>
    <mergeCell ref="E6884:F6884"/>
    <mergeCell ref="E6885:F6885"/>
    <mergeCell ref="E6886:F6886"/>
    <mergeCell ref="E6887:F6887"/>
    <mergeCell ref="E6876:F6876"/>
    <mergeCell ref="E6877:F6877"/>
    <mergeCell ref="E6878:F6878"/>
    <mergeCell ref="E6879:F6879"/>
    <mergeCell ref="E6880:F6880"/>
    <mergeCell ref="E6881:F6881"/>
    <mergeCell ref="E6942:F6942"/>
    <mergeCell ref="E6943:F6943"/>
    <mergeCell ref="E6944:F6944"/>
    <mergeCell ref="E6945:F6945"/>
    <mergeCell ref="E6946:F6946"/>
    <mergeCell ref="E6947:F6947"/>
    <mergeCell ref="E6936:F6936"/>
    <mergeCell ref="E6937:F6937"/>
    <mergeCell ref="E6938:F6938"/>
    <mergeCell ref="E6939:F6939"/>
    <mergeCell ref="E6940:F6940"/>
    <mergeCell ref="E6941:F6941"/>
    <mergeCell ref="E6930:F6930"/>
    <mergeCell ref="E6931:F6931"/>
    <mergeCell ref="E6932:F6932"/>
    <mergeCell ref="E6933:F6933"/>
    <mergeCell ref="E6934:F6934"/>
    <mergeCell ref="E6935:F6935"/>
    <mergeCell ref="E6924:F6924"/>
    <mergeCell ref="E6925:F6925"/>
    <mergeCell ref="E6926:F6926"/>
    <mergeCell ref="E6927:F6927"/>
    <mergeCell ref="E6928:F6928"/>
    <mergeCell ref="E6929:F6929"/>
    <mergeCell ref="E6918:F6918"/>
    <mergeCell ref="E6919:F6919"/>
    <mergeCell ref="E6920:F6920"/>
    <mergeCell ref="E6921:F6921"/>
    <mergeCell ref="E6922:F6922"/>
    <mergeCell ref="E6923:F6923"/>
    <mergeCell ref="E6912:F6912"/>
    <mergeCell ref="E6913:F6913"/>
    <mergeCell ref="E6914:F6914"/>
    <mergeCell ref="E6915:F6915"/>
    <mergeCell ref="E6916:F6916"/>
    <mergeCell ref="E6917:F6917"/>
    <mergeCell ref="E6978:F6978"/>
    <mergeCell ref="E6979:F6979"/>
    <mergeCell ref="E6980:F6980"/>
    <mergeCell ref="E6981:F6981"/>
    <mergeCell ref="E6982:F6982"/>
    <mergeCell ref="E6983:F6983"/>
    <mergeCell ref="E6972:F6972"/>
    <mergeCell ref="E6973:F6973"/>
    <mergeCell ref="E6974:F6974"/>
    <mergeCell ref="E6975:F6975"/>
    <mergeCell ref="E6976:F6976"/>
    <mergeCell ref="E6977:F6977"/>
    <mergeCell ref="E6966:F6966"/>
    <mergeCell ref="E6967:F6967"/>
    <mergeCell ref="E6968:F6968"/>
    <mergeCell ref="E6969:F6969"/>
    <mergeCell ref="E6970:F6970"/>
    <mergeCell ref="E6971:F6971"/>
    <mergeCell ref="E6960:F6960"/>
    <mergeCell ref="E6961:F6961"/>
    <mergeCell ref="E6962:F6962"/>
    <mergeCell ref="E6963:F6963"/>
    <mergeCell ref="E6964:F6964"/>
    <mergeCell ref="E6965:F6965"/>
    <mergeCell ref="E6954:F6954"/>
    <mergeCell ref="E6955:F6955"/>
    <mergeCell ref="E6956:F6956"/>
    <mergeCell ref="E6957:F6957"/>
    <mergeCell ref="E6958:F6958"/>
    <mergeCell ref="E6959:F6959"/>
    <mergeCell ref="E6948:F6948"/>
    <mergeCell ref="E6949:F6949"/>
    <mergeCell ref="E6950:F6950"/>
    <mergeCell ref="E6951:F6951"/>
    <mergeCell ref="E6952:F6952"/>
    <mergeCell ref="E6953:F6953"/>
    <mergeCell ref="E7014:F7014"/>
    <mergeCell ref="E7015:F7015"/>
    <mergeCell ref="E7016:F7016"/>
    <mergeCell ref="E7017:F7017"/>
    <mergeCell ref="E7018:F7018"/>
    <mergeCell ref="E7019:F7019"/>
    <mergeCell ref="E7008:F7008"/>
    <mergeCell ref="E7009:F7009"/>
    <mergeCell ref="E7010:F7010"/>
    <mergeCell ref="E7011:F7011"/>
    <mergeCell ref="E7012:F7012"/>
    <mergeCell ref="E7013:F7013"/>
    <mergeCell ref="E7002:F7002"/>
    <mergeCell ref="E7003:F7003"/>
    <mergeCell ref="E7004:F7004"/>
    <mergeCell ref="E7005:F7005"/>
    <mergeCell ref="E7006:F7006"/>
    <mergeCell ref="E7007:F7007"/>
    <mergeCell ref="E6996:F6996"/>
    <mergeCell ref="E6997:F6997"/>
    <mergeCell ref="E6998:F6998"/>
    <mergeCell ref="E6999:F6999"/>
    <mergeCell ref="E7000:F7000"/>
    <mergeCell ref="E7001:F7001"/>
    <mergeCell ref="E6990:F6990"/>
    <mergeCell ref="E6991:F6991"/>
    <mergeCell ref="E6992:F6992"/>
    <mergeCell ref="E6993:F6993"/>
    <mergeCell ref="E6994:F6994"/>
    <mergeCell ref="E6995:F6995"/>
    <mergeCell ref="E6984:F6984"/>
    <mergeCell ref="E6985:F6985"/>
    <mergeCell ref="E6986:F6986"/>
    <mergeCell ref="E6987:F6987"/>
    <mergeCell ref="E6988:F6988"/>
    <mergeCell ref="E6989:F6989"/>
    <mergeCell ref="E7050:F7050"/>
    <mergeCell ref="E7051:F7051"/>
    <mergeCell ref="E7052:F7052"/>
    <mergeCell ref="E7053:F7053"/>
    <mergeCell ref="E7054:F7054"/>
    <mergeCell ref="E7055:F7055"/>
    <mergeCell ref="E7044:F7044"/>
    <mergeCell ref="E7045:F7045"/>
    <mergeCell ref="E7046:F7046"/>
    <mergeCell ref="E7047:F7047"/>
    <mergeCell ref="E7048:F7048"/>
    <mergeCell ref="E7049:F7049"/>
    <mergeCell ref="E7038:F7038"/>
    <mergeCell ref="E7039:F7039"/>
    <mergeCell ref="E7040:F7040"/>
    <mergeCell ref="E7041:F7041"/>
    <mergeCell ref="E7042:F7042"/>
    <mergeCell ref="E7043:F7043"/>
    <mergeCell ref="E7032:F7032"/>
    <mergeCell ref="E7033:F7033"/>
    <mergeCell ref="E7034:F7034"/>
    <mergeCell ref="E7035:F7035"/>
    <mergeCell ref="E7036:F7036"/>
    <mergeCell ref="E7037:F7037"/>
    <mergeCell ref="E7026:F7026"/>
    <mergeCell ref="E7027:F7027"/>
    <mergeCell ref="E7028:F7028"/>
    <mergeCell ref="E7029:F7029"/>
    <mergeCell ref="E7030:F7030"/>
    <mergeCell ref="E7031:F7031"/>
    <mergeCell ref="E7020:F7020"/>
    <mergeCell ref="E7021:F7021"/>
    <mergeCell ref="E7022:F7022"/>
    <mergeCell ref="E7023:F7023"/>
    <mergeCell ref="E7024:F7024"/>
    <mergeCell ref="E7025:F7025"/>
    <mergeCell ref="E7086:F7086"/>
    <mergeCell ref="E7087:F7087"/>
    <mergeCell ref="E7088:F7088"/>
    <mergeCell ref="E7089:F7089"/>
    <mergeCell ref="E7090:F7090"/>
    <mergeCell ref="E7091:F7091"/>
    <mergeCell ref="E7080:F7080"/>
    <mergeCell ref="E7081:F7081"/>
    <mergeCell ref="E7082:F7082"/>
    <mergeCell ref="E7083:F7083"/>
    <mergeCell ref="E7084:F7084"/>
    <mergeCell ref="E7085:F7085"/>
    <mergeCell ref="E7074:F7074"/>
    <mergeCell ref="E7075:F7075"/>
    <mergeCell ref="E7076:F7076"/>
    <mergeCell ref="E7077:F7077"/>
    <mergeCell ref="E7078:F7078"/>
    <mergeCell ref="E7079:F7079"/>
    <mergeCell ref="E7068:F7068"/>
    <mergeCell ref="E7069:F7069"/>
    <mergeCell ref="E7070:F7070"/>
    <mergeCell ref="E7071:F7071"/>
    <mergeCell ref="E7072:F7072"/>
    <mergeCell ref="E7073:F7073"/>
    <mergeCell ref="E7062:F7062"/>
    <mergeCell ref="E7063:F7063"/>
    <mergeCell ref="E7064:F7064"/>
    <mergeCell ref="E7065:F7065"/>
    <mergeCell ref="E7066:F7066"/>
    <mergeCell ref="E7067:F7067"/>
    <mergeCell ref="E7056:F7056"/>
    <mergeCell ref="E7057:F7057"/>
    <mergeCell ref="E7058:F7058"/>
    <mergeCell ref="E7059:F7059"/>
    <mergeCell ref="E7060:F7060"/>
    <mergeCell ref="E7061:F7061"/>
    <mergeCell ref="E7122:F7122"/>
    <mergeCell ref="E7123:F7123"/>
    <mergeCell ref="E7124:F7124"/>
    <mergeCell ref="E7125:F7125"/>
    <mergeCell ref="E7126:F7126"/>
    <mergeCell ref="E7127:F7127"/>
    <mergeCell ref="E7116:F7116"/>
    <mergeCell ref="E7117:F7117"/>
    <mergeCell ref="E7118:F7118"/>
    <mergeCell ref="E7119:F7119"/>
    <mergeCell ref="E7120:F7120"/>
    <mergeCell ref="E7121:F7121"/>
    <mergeCell ref="E7110:F7110"/>
    <mergeCell ref="E7111:F7111"/>
    <mergeCell ref="E7112:F7112"/>
    <mergeCell ref="E7113:F7113"/>
    <mergeCell ref="E7114:F7114"/>
    <mergeCell ref="E7115:F7115"/>
    <mergeCell ref="E7104:F7104"/>
    <mergeCell ref="E7105:F7105"/>
    <mergeCell ref="E7106:F7106"/>
    <mergeCell ref="E7107:F7107"/>
    <mergeCell ref="E7108:F7108"/>
    <mergeCell ref="E7109:F7109"/>
    <mergeCell ref="E7098:F7098"/>
    <mergeCell ref="E7099:F7099"/>
    <mergeCell ref="E7100:F7100"/>
    <mergeCell ref="E7101:F7101"/>
    <mergeCell ref="E7102:F7102"/>
    <mergeCell ref="E7103:F7103"/>
    <mergeCell ref="E7092:F7092"/>
    <mergeCell ref="E7093:F7093"/>
    <mergeCell ref="E7094:F7094"/>
    <mergeCell ref="E7095:F7095"/>
    <mergeCell ref="E7096:F7096"/>
    <mergeCell ref="E7097:F7097"/>
    <mergeCell ref="E7158:F7158"/>
    <mergeCell ref="E7159:F7159"/>
    <mergeCell ref="E7160:F7160"/>
    <mergeCell ref="E7161:F7161"/>
    <mergeCell ref="E7162:F7162"/>
    <mergeCell ref="E7163:F7163"/>
    <mergeCell ref="E7152:F7152"/>
    <mergeCell ref="E7153:F7153"/>
    <mergeCell ref="E7154:F7154"/>
    <mergeCell ref="E7155:F7155"/>
    <mergeCell ref="E7156:F7156"/>
    <mergeCell ref="E7157:F7157"/>
    <mergeCell ref="E7146:F7146"/>
    <mergeCell ref="E7147:F7147"/>
    <mergeCell ref="E7148:F7148"/>
    <mergeCell ref="E7149:F7149"/>
    <mergeCell ref="E7150:F7150"/>
    <mergeCell ref="E7151:F7151"/>
    <mergeCell ref="E7140:F7140"/>
    <mergeCell ref="E7141:F7141"/>
    <mergeCell ref="E7142:F7142"/>
    <mergeCell ref="E7143:F7143"/>
    <mergeCell ref="E7144:F7144"/>
    <mergeCell ref="E7145:F7145"/>
    <mergeCell ref="E7134:F7134"/>
    <mergeCell ref="E7135:F7135"/>
    <mergeCell ref="E7136:F7136"/>
    <mergeCell ref="E7137:F7137"/>
    <mergeCell ref="E7138:F7138"/>
    <mergeCell ref="E7139:F7139"/>
    <mergeCell ref="E7128:F7128"/>
    <mergeCell ref="E7129:F7129"/>
    <mergeCell ref="E7130:F7130"/>
    <mergeCell ref="E7131:F7131"/>
    <mergeCell ref="E7132:F7132"/>
    <mergeCell ref="E7133:F7133"/>
    <mergeCell ref="E7194:F7194"/>
    <mergeCell ref="E7195:F7195"/>
    <mergeCell ref="E7196:F7196"/>
    <mergeCell ref="E7197:F7197"/>
    <mergeCell ref="E7198:F7198"/>
    <mergeCell ref="E7199:F7199"/>
    <mergeCell ref="E7188:F7188"/>
    <mergeCell ref="E7189:F7189"/>
    <mergeCell ref="E7190:F7190"/>
    <mergeCell ref="E7191:F7191"/>
    <mergeCell ref="E7192:F7192"/>
    <mergeCell ref="E7193:F7193"/>
    <mergeCell ref="E7182:F7182"/>
    <mergeCell ref="E7183:F7183"/>
    <mergeCell ref="E7184:F7184"/>
    <mergeCell ref="E7185:F7185"/>
    <mergeCell ref="E7186:F7186"/>
    <mergeCell ref="E7187:F7187"/>
    <mergeCell ref="E7176:F7176"/>
    <mergeCell ref="E7177:F7177"/>
    <mergeCell ref="E7178:F7178"/>
    <mergeCell ref="E7179:F7179"/>
    <mergeCell ref="E7180:F7180"/>
    <mergeCell ref="E7181:F7181"/>
    <mergeCell ref="E7170:F7170"/>
    <mergeCell ref="E7171:F7171"/>
    <mergeCell ref="E7172:F7172"/>
    <mergeCell ref="E7173:F7173"/>
    <mergeCell ref="E7174:F7174"/>
    <mergeCell ref="E7175:F7175"/>
    <mergeCell ref="E7164:F7164"/>
    <mergeCell ref="E7165:F7165"/>
    <mergeCell ref="E7166:F7166"/>
    <mergeCell ref="E7167:F7167"/>
    <mergeCell ref="E7168:F7168"/>
    <mergeCell ref="E7169:F7169"/>
    <mergeCell ref="E7230:F7230"/>
    <mergeCell ref="E7231:F7231"/>
    <mergeCell ref="E7232:F7232"/>
    <mergeCell ref="E7233:F7233"/>
    <mergeCell ref="E7234:F7234"/>
    <mergeCell ref="E7235:F7235"/>
    <mergeCell ref="E7224:F7224"/>
    <mergeCell ref="E7225:F7225"/>
    <mergeCell ref="E7226:F7226"/>
    <mergeCell ref="E7227:F7227"/>
    <mergeCell ref="E7228:F7228"/>
    <mergeCell ref="E7229:F7229"/>
    <mergeCell ref="E7218:F7218"/>
    <mergeCell ref="E7219:F7219"/>
    <mergeCell ref="E7220:F7220"/>
    <mergeCell ref="E7221:F7221"/>
    <mergeCell ref="E7222:F7222"/>
    <mergeCell ref="E7223:F7223"/>
    <mergeCell ref="E7212:F7212"/>
    <mergeCell ref="E7213:F7213"/>
    <mergeCell ref="E7214:F7214"/>
    <mergeCell ref="E7215:F7215"/>
    <mergeCell ref="E7216:F7216"/>
    <mergeCell ref="E7217:F7217"/>
    <mergeCell ref="E7206:F7206"/>
    <mergeCell ref="E7207:F7207"/>
    <mergeCell ref="E7208:F7208"/>
    <mergeCell ref="E7209:F7209"/>
    <mergeCell ref="E7210:F7210"/>
    <mergeCell ref="E7211:F7211"/>
    <mergeCell ref="E7200:F7200"/>
    <mergeCell ref="E7201:F7201"/>
    <mergeCell ref="E7202:F7202"/>
    <mergeCell ref="E7203:F7203"/>
    <mergeCell ref="E7204:F7204"/>
    <mergeCell ref="E7205:F7205"/>
    <mergeCell ref="E7266:F7266"/>
    <mergeCell ref="E7267:F7267"/>
    <mergeCell ref="E7268:F7268"/>
    <mergeCell ref="E7269:F7269"/>
    <mergeCell ref="E7270:F7270"/>
    <mergeCell ref="E7271:F7271"/>
    <mergeCell ref="E7260:F7260"/>
    <mergeCell ref="E7261:F7261"/>
    <mergeCell ref="E7262:F7262"/>
    <mergeCell ref="E7263:F7263"/>
    <mergeCell ref="E7264:F7264"/>
    <mergeCell ref="E7265:F7265"/>
    <mergeCell ref="E7254:F7254"/>
    <mergeCell ref="E7255:F7255"/>
    <mergeCell ref="E7256:F7256"/>
    <mergeCell ref="E7257:F7257"/>
    <mergeCell ref="E7258:F7258"/>
    <mergeCell ref="E7259:F7259"/>
    <mergeCell ref="E7248:F7248"/>
    <mergeCell ref="E7249:F7249"/>
    <mergeCell ref="E7250:F7250"/>
    <mergeCell ref="E7251:F7251"/>
    <mergeCell ref="E7252:F7252"/>
    <mergeCell ref="E7253:F7253"/>
    <mergeCell ref="E7242:F7242"/>
    <mergeCell ref="E7243:F7243"/>
    <mergeCell ref="E7244:F7244"/>
    <mergeCell ref="E7245:F7245"/>
    <mergeCell ref="E7246:F7246"/>
    <mergeCell ref="E7247:F7247"/>
    <mergeCell ref="E7236:F7236"/>
    <mergeCell ref="E7237:F7237"/>
    <mergeCell ref="E7238:F7238"/>
    <mergeCell ref="E7239:F7239"/>
    <mergeCell ref="E7240:F7240"/>
    <mergeCell ref="E7241:F7241"/>
    <mergeCell ref="E7302:F7302"/>
    <mergeCell ref="E7303:F7303"/>
    <mergeCell ref="E7304:F7304"/>
    <mergeCell ref="E7305:F7305"/>
    <mergeCell ref="E7306:F7306"/>
    <mergeCell ref="E7307:F7307"/>
    <mergeCell ref="E7296:F7296"/>
    <mergeCell ref="E7297:F7297"/>
    <mergeCell ref="E7298:F7298"/>
    <mergeCell ref="E7299:F7299"/>
    <mergeCell ref="E7300:F7300"/>
    <mergeCell ref="E7301:F7301"/>
    <mergeCell ref="E7290:F7290"/>
    <mergeCell ref="E7291:F7291"/>
    <mergeCell ref="E7292:F7292"/>
    <mergeCell ref="E7293:F7293"/>
    <mergeCell ref="E7294:F7294"/>
    <mergeCell ref="E7295:F7295"/>
    <mergeCell ref="E7284:F7284"/>
    <mergeCell ref="E7285:F7285"/>
    <mergeCell ref="E7286:F7286"/>
    <mergeCell ref="E7287:F7287"/>
    <mergeCell ref="E7288:F7288"/>
    <mergeCell ref="E7289:F7289"/>
    <mergeCell ref="E7278:F7278"/>
    <mergeCell ref="E7279:F7279"/>
    <mergeCell ref="E7280:F7280"/>
    <mergeCell ref="E7281:F7281"/>
    <mergeCell ref="E7282:F7282"/>
    <mergeCell ref="E7283:F7283"/>
    <mergeCell ref="E7272:F7272"/>
    <mergeCell ref="E7273:F7273"/>
    <mergeCell ref="E7274:F7274"/>
    <mergeCell ref="E7275:F7275"/>
    <mergeCell ref="E7276:F7276"/>
    <mergeCell ref="E7277:F7277"/>
    <mergeCell ref="E7338:F7338"/>
    <mergeCell ref="E7339:F7339"/>
    <mergeCell ref="E7340:F7340"/>
    <mergeCell ref="E7341:F7341"/>
    <mergeCell ref="E7342:F7342"/>
    <mergeCell ref="E7343:F7343"/>
    <mergeCell ref="E7332:F7332"/>
    <mergeCell ref="E7333:F7333"/>
    <mergeCell ref="E7334:F7334"/>
    <mergeCell ref="E7335:F7335"/>
    <mergeCell ref="E7336:F7336"/>
    <mergeCell ref="E7337:F7337"/>
    <mergeCell ref="E7326:F7326"/>
    <mergeCell ref="E7327:F7327"/>
    <mergeCell ref="E7328:F7328"/>
    <mergeCell ref="E7329:F7329"/>
    <mergeCell ref="E7330:F7330"/>
    <mergeCell ref="E7331:F7331"/>
    <mergeCell ref="E7320:F7320"/>
    <mergeCell ref="E7321:F7321"/>
    <mergeCell ref="E7322:F7322"/>
    <mergeCell ref="E7323:F7323"/>
    <mergeCell ref="E7324:F7324"/>
    <mergeCell ref="E7325:F7325"/>
    <mergeCell ref="E7314:F7314"/>
    <mergeCell ref="E7315:F7315"/>
    <mergeCell ref="E7316:F7316"/>
    <mergeCell ref="E7317:F7317"/>
    <mergeCell ref="E7318:F7318"/>
    <mergeCell ref="E7319:F7319"/>
    <mergeCell ref="E7308:F7308"/>
    <mergeCell ref="E7309:F7309"/>
    <mergeCell ref="E7310:F7310"/>
    <mergeCell ref="E7311:F7311"/>
    <mergeCell ref="E7312:F7312"/>
    <mergeCell ref="E7313:F7313"/>
    <mergeCell ref="E7374:F7374"/>
    <mergeCell ref="E7375:F7375"/>
    <mergeCell ref="E7376:F7376"/>
    <mergeCell ref="E7377:F7377"/>
    <mergeCell ref="E7378:F7378"/>
    <mergeCell ref="E7379:F7379"/>
    <mergeCell ref="E7368:F7368"/>
    <mergeCell ref="E7369:F7369"/>
    <mergeCell ref="E7370:F7370"/>
    <mergeCell ref="E7371:F7371"/>
    <mergeCell ref="E7372:F7372"/>
    <mergeCell ref="E7373:F7373"/>
    <mergeCell ref="E7362:F7362"/>
    <mergeCell ref="E7363:F7363"/>
    <mergeCell ref="E7364:F7364"/>
    <mergeCell ref="E7365:F7365"/>
    <mergeCell ref="E7366:F7366"/>
    <mergeCell ref="E7367:F7367"/>
    <mergeCell ref="E7356:F7356"/>
    <mergeCell ref="E7357:F7357"/>
    <mergeCell ref="E7358:F7358"/>
    <mergeCell ref="E7359:F7359"/>
    <mergeCell ref="E7360:F7360"/>
    <mergeCell ref="E7361:F7361"/>
    <mergeCell ref="E7350:F7350"/>
    <mergeCell ref="E7351:F7351"/>
    <mergeCell ref="E7352:F7352"/>
    <mergeCell ref="E7353:F7353"/>
    <mergeCell ref="E7354:F7354"/>
    <mergeCell ref="E7355:F7355"/>
    <mergeCell ref="E7344:F7344"/>
    <mergeCell ref="E7345:F7345"/>
    <mergeCell ref="E7346:F7346"/>
    <mergeCell ref="E7347:F7347"/>
    <mergeCell ref="E7348:F7348"/>
    <mergeCell ref="E7349:F7349"/>
    <mergeCell ref="E7410:F7410"/>
    <mergeCell ref="E7411:F7411"/>
    <mergeCell ref="E7412:F7412"/>
    <mergeCell ref="E7413:F7413"/>
    <mergeCell ref="E7414:F7414"/>
    <mergeCell ref="E7415:F7415"/>
    <mergeCell ref="E7404:F7404"/>
    <mergeCell ref="E7405:F7405"/>
    <mergeCell ref="E7406:F7406"/>
    <mergeCell ref="E7407:F7407"/>
    <mergeCell ref="E7408:F7408"/>
    <mergeCell ref="E7409:F7409"/>
    <mergeCell ref="E7398:F7398"/>
    <mergeCell ref="E7399:F7399"/>
    <mergeCell ref="E7400:F7400"/>
    <mergeCell ref="E7401:F7401"/>
    <mergeCell ref="E7402:F7402"/>
    <mergeCell ref="E7403:F7403"/>
    <mergeCell ref="E7392:F7392"/>
    <mergeCell ref="E7393:F7393"/>
    <mergeCell ref="E7394:F7394"/>
    <mergeCell ref="E7395:F7395"/>
    <mergeCell ref="E7396:F7396"/>
    <mergeCell ref="E7397:F7397"/>
    <mergeCell ref="E7386:F7386"/>
    <mergeCell ref="E7387:F7387"/>
    <mergeCell ref="E7388:F7388"/>
    <mergeCell ref="E7389:F7389"/>
    <mergeCell ref="E7390:F7390"/>
    <mergeCell ref="E7391:F7391"/>
    <mergeCell ref="E7380:F7380"/>
    <mergeCell ref="E7381:F7381"/>
    <mergeCell ref="E7382:F7382"/>
    <mergeCell ref="E7383:F7383"/>
    <mergeCell ref="E7384:F7384"/>
    <mergeCell ref="E7385:F7385"/>
    <mergeCell ref="E7446:F7446"/>
    <mergeCell ref="E7447:F7447"/>
    <mergeCell ref="E7448:F7448"/>
    <mergeCell ref="E7449:F7449"/>
    <mergeCell ref="E7450:F7450"/>
    <mergeCell ref="E7451:F7451"/>
    <mergeCell ref="E7440:F7440"/>
    <mergeCell ref="E7441:F7441"/>
    <mergeCell ref="E7442:F7442"/>
    <mergeCell ref="E7443:F7443"/>
    <mergeCell ref="E7444:F7444"/>
    <mergeCell ref="E7445:F7445"/>
    <mergeCell ref="E7434:F7434"/>
    <mergeCell ref="E7435:F7435"/>
    <mergeCell ref="E7436:F7436"/>
    <mergeCell ref="E7437:F7437"/>
    <mergeCell ref="E7438:F7438"/>
    <mergeCell ref="E7439:F7439"/>
    <mergeCell ref="E7428:F7428"/>
    <mergeCell ref="E7429:F7429"/>
    <mergeCell ref="E7430:F7430"/>
    <mergeCell ref="E7431:F7431"/>
    <mergeCell ref="E7432:F7432"/>
    <mergeCell ref="E7433:F7433"/>
    <mergeCell ref="E7422:F7422"/>
    <mergeCell ref="E7423:F7423"/>
    <mergeCell ref="E7424:F7424"/>
    <mergeCell ref="E7425:F7425"/>
    <mergeCell ref="E7426:F7426"/>
    <mergeCell ref="E7427:F7427"/>
    <mergeCell ref="E7416:F7416"/>
    <mergeCell ref="E7417:F7417"/>
    <mergeCell ref="E7418:F7418"/>
    <mergeCell ref="E7419:F7419"/>
    <mergeCell ref="E7420:F7420"/>
    <mergeCell ref="E7421:F7421"/>
    <mergeCell ref="E7482:F7482"/>
    <mergeCell ref="E7483:F7483"/>
    <mergeCell ref="E7484:F7484"/>
    <mergeCell ref="E7485:F7485"/>
    <mergeCell ref="E7486:F7486"/>
    <mergeCell ref="E7487:F7487"/>
    <mergeCell ref="E7476:F7476"/>
    <mergeCell ref="E7477:F7477"/>
    <mergeCell ref="E7478:F7478"/>
    <mergeCell ref="E7479:F7479"/>
    <mergeCell ref="E7480:F7480"/>
    <mergeCell ref="E7481:F7481"/>
    <mergeCell ref="E7470:F7470"/>
    <mergeCell ref="E7471:F7471"/>
    <mergeCell ref="E7472:F7472"/>
    <mergeCell ref="E7473:F7473"/>
    <mergeCell ref="E7474:F7474"/>
    <mergeCell ref="E7475:F7475"/>
    <mergeCell ref="E7464:F7464"/>
    <mergeCell ref="E7465:F7465"/>
    <mergeCell ref="E7466:F7466"/>
    <mergeCell ref="E7467:F7467"/>
    <mergeCell ref="E7468:F7468"/>
    <mergeCell ref="E7469:F7469"/>
    <mergeCell ref="E7458:F7458"/>
    <mergeCell ref="E7459:F7459"/>
    <mergeCell ref="E7460:F7460"/>
    <mergeCell ref="E7461:F7461"/>
    <mergeCell ref="E7462:F7462"/>
    <mergeCell ref="E7463:F7463"/>
    <mergeCell ref="E7452:F7452"/>
    <mergeCell ref="E7453:F7453"/>
    <mergeCell ref="E7454:F7454"/>
    <mergeCell ref="E7455:F7455"/>
    <mergeCell ref="E7456:F7456"/>
    <mergeCell ref="E7457:F7457"/>
    <mergeCell ref="E7518:F7518"/>
    <mergeCell ref="E7519:F7519"/>
    <mergeCell ref="E7520:F7520"/>
    <mergeCell ref="E7521:F7521"/>
    <mergeCell ref="E7522:F7522"/>
    <mergeCell ref="E7523:F7523"/>
    <mergeCell ref="E7512:F7512"/>
    <mergeCell ref="E7513:F7513"/>
    <mergeCell ref="E7514:F7514"/>
    <mergeCell ref="E7515:F7515"/>
    <mergeCell ref="E7516:F7516"/>
    <mergeCell ref="E7517:F7517"/>
    <mergeCell ref="E7506:F7506"/>
    <mergeCell ref="E7507:F7507"/>
    <mergeCell ref="E7508:F7508"/>
    <mergeCell ref="E7509:F7509"/>
    <mergeCell ref="E7510:F7510"/>
    <mergeCell ref="E7511:F7511"/>
    <mergeCell ref="E7500:F7500"/>
    <mergeCell ref="E7501:F7501"/>
    <mergeCell ref="E7502:F7502"/>
    <mergeCell ref="E7503:F7503"/>
    <mergeCell ref="E7504:F7504"/>
    <mergeCell ref="E7505:F7505"/>
    <mergeCell ref="E7494:F7494"/>
    <mergeCell ref="E7495:F7495"/>
    <mergeCell ref="E7496:F7496"/>
    <mergeCell ref="E7497:F7497"/>
    <mergeCell ref="E7498:F7498"/>
    <mergeCell ref="E7499:F7499"/>
    <mergeCell ref="E7488:F7488"/>
    <mergeCell ref="E7489:F7489"/>
    <mergeCell ref="E7490:F7490"/>
    <mergeCell ref="E7491:F7491"/>
    <mergeCell ref="E7492:F7492"/>
    <mergeCell ref="E7493:F7493"/>
    <mergeCell ref="E7554:F7554"/>
    <mergeCell ref="E7555:F7555"/>
    <mergeCell ref="E7556:F7556"/>
    <mergeCell ref="E7557:F7557"/>
    <mergeCell ref="E7558:F7558"/>
    <mergeCell ref="E7559:F7559"/>
    <mergeCell ref="E7548:F7548"/>
    <mergeCell ref="E7549:F7549"/>
    <mergeCell ref="E7550:F7550"/>
    <mergeCell ref="E7551:F7551"/>
    <mergeCell ref="E7552:F7552"/>
    <mergeCell ref="E7553:F7553"/>
    <mergeCell ref="E7542:F7542"/>
    <mergeCell ref="E7543:F7543"/>
    <mergeCell ref="E7544:F7544"/>
    <mergeCell ref="E7545:F7545"/>
    <mergeCell ref="E7546:F7546"/>
    <mergeCell ref="E7547:F7547"/>
    <mergeCell ref="E7536:F7536"/>
    <mergeCell ref="E7537:F7537"/>
    <mergeCell ref="E7538:F7538"/>
    <mergeCell ref="E7539:F7539"/>
    <mergeCell ref="E7540:F7540"/>
    <mergeCell ref="E7541:F7541"/>
    <mergeCell ref="E7530:F7530"/>
    <mergeCell ref="E7531:F7531"/>
    <mergeCell ref="E7532:F7532"/>
    <mergeCell ref="E7533:F7533"/>
    <mergeCell ref="E7534:F7534"/>
    <mergeCell ref="E7535:F7535"/>
    <mergeCell ref="E7524:F7524"/>
    <mergeCell ref="E7525:F7525"/>
    <mergeCell ref="E7526:F7526"/>
    <mergeCell ref="E7527:F7527"/>
    <mergeCell ref="E7528:F7528"/>
    <mergeCell ref="E7529:F7529"/>
    <mergeCell ref="E7590:F7590"/>
    <mergeCell ref="E7591:F7591"/>
    <mergeCell ref="E7592:F7592"/>
    <mergeCell ref="E7593:F7593"/>
    <mergeCell ref="E7594:F7594"/>
    <mergeCell ref="E7595:F7595"/>
    <mergeCell ref="E7584:F7584"/>
    <mergeCell ref="E7585:F7585"/>
    <mergeCell ref="E7586:F7586"/>
    <mergeCell ref="E7587:F7587"/>
    <mergeCell ref="E7588:F7588"/>
    <mergeCell ref="E7589:F7589"/>
    <mergeCell ref="E7578:F7578"/>
    <mergeCell ref="E7579:F7579"/>
    <mergeCell ref="E7580:F7580"/>
    <mergeCell ref="E7581:F7581"/>
    <mergeCell ref="E7582:F7582"/>
    <mergeCell ref="E7583:F7583"/>
    <mergeCell ref="E7572:F7572"/>
    <mergeCell ref="E7573:F7573"/>
    <mergeCell ref="E7574:F7574"/>
    <mergeCell ref="E7575:F7575"/>
    <mergeCell ref="E7576:F7576"/>
    <mergeCell ref="E7577:F7577"/>
    <mergeCell ref="E7566:F7566"/>
    <mergeCell ref="E7567:F7567"/>
    <mergeCell ref="E7568:F7568"/>
    <mergeCell ref="E7569:F7569"/>
    <mergeCell ref="E7570:F7570"/>
    <mergeCell ref="E7571:F7571"/>
    <mergeCell ref="E7560:F7560"/>
    <mergeCell ref="E7561:F7561"/>
    <mergeCell ref="E7562:F7562"/>
    <mergeCell ref="E7563:F7563"/>
    <mergeCell ref="E7564:F7564"/>
    <mergeCell ref="E7565:F7565"/>
    <mergeCell ref="E7626:F7626"/>
    <mergeCell ref="E7627:F7627"/>
    <mergeCell ref="E7628:F7628"/>
    <mergeCell ref="E7629:F7629"/>
    <mergeCell ref="E7630:F7630"/>
    <mergeCell ref="E7631:F7631"/>
    <mergeCell ref="E7620:F7620"/>
    <mergeCell ref="E7621:F7621"/>
    <mergeCell ref="E7622:F7622"/>
    <mergeCell ref="E7623:F7623"/>
    <mergeCell ref="E7624:F7624"/>
    <mergeCell ref="E7625:F7625"/>
    <mergeCell ref="E7614:F7614"/>
    <mergeCell ref="E7615:F7615"/>
    <mergeCell ref="E7616:F7616"/>
    <mergeCell ref="E7617:F7617"/>
    <mergeCell ref="E7618:F7618"/>
    <mergeCell ref="E7619:F7619"/>
    <mergeCell ref="E7608:F7608"/>
    <mergeCell ref="E7609:F7609"/>
    <mergeCell ref="E7610:F7610"/>
    <mergeCell ref="E7611:F7611"/>
    <mergeCell ref="E7612:F7612"/>
    <mergeCell ref="E7613:F7613"/>
    <mergeCell ref="E7602:F7602"/>
    <mergeCell ref="E7603:F7603"/>
    <mergeCell ref="E7604:F7604"/>
    <mergeCell ref="E7605:F7605"/>
    <mergeCell ref="E7606:F7606"/>
    <mergeCell ref="E7607:F7607"/>
    <mergeCell ref="E7596:F7596"/>
    <mergeCell ref="E7597:F7597"/>
    <mergeCell ref="E7598:F7598"/>
    <mergeCell ref="E7599:F7599"/>
    <mergeCell ref="E7600:F7600"/>
    <mergeCell ref="E7601:F7601"/>
    <mergeCell ref="E7662:F7662"/>
    <mergeCell ref="E7663:F7663"/>
    <mergeCell ref="E7664:F7664"/>
    <mergeCell ref="E7665:F7665"/>
    <mergeCell ref="E7666:F7666"/>
    <mergeCell ref="E7667:F7667"/>
    <mergeCell ref="E7656:F7656"/>
    <mergeCell ref="E7657:F7657"/>
    <mergeCell ref="E7658:F7658"/>
    <mergeCell ref="E7659:F7659"/>
    <mergeCell ref="E7660:F7660"/>
    <mergeCell ref="E7661:F7661"/>
    <mergeCell ref="E7650:F7650"/>
    <mergeCell ref="E7651:F7651"/>
    <mergeCell ref="E7652:F7652"/>
    <mergeCell ref="E7653:F7653"/>
    <mergeCell ref="E7654:F7654"/>
    <mergeCell ref="E7655:F7655"/>
    <mergeCell ref="E7644:F7644"/>
    <mergeCell ref="E7645:F7645"/>
    <mergeCell ref="E7646:F7646"/>
    <mergeCell ref="E7647:F7647"/>
    <mergeCell ref="E7648:F7648"/>
    <mergeCell ref="E7649:F7649"/>
    <mergeCell ref="E7638:F7638"/>
    <mergeCell ref="E7639:F7639"/>
    <mergeCell ref="E7640:F7640"/>
    <mergeCell ref="E7641:F7641"/>
    <mergeCell ref="E7642:F7642"/>
    <mergeCell ref="E7643:F7643"/>
    <mergeCell ref="E7632:F7632"/>
    <mergeCell ref="E7633:F7633"/>
    <mergeCell ref="E7634:F7634"/>
    <mergeCell ref="E7635:F7635"/>
    <mergeCell ref="E7636:F7636"/>
    <mergeCell ref="E7637:F7637"/>
    <mergeCell ref="E7698:F7698"/>
    <mergeCell ref="E7699:F7699"/>
    <mergeCell ref="E7700:F7700"/>
    <mergeCell ref="E7701:F7701"/>
    <mergeCell ref="E7702:F7702"/>
    <mergeCell ref="E7703:F7703"/>
    <mergeCell ref="E7692:F7692"/>
    <mergeCell ref="E7693:F7693"/>
    <mergeCell ref="E7694:F7694"/>
    <mergeCell ref="E7695:F7695"/>
    <mergeCell ref="E7696:F7696"/>
    <mergeCell ref="E7697:F7697"/>
    <mergeCell ref="E7686:F7686"/>
    <mergeCell ref="E7687:F7687"/>
    <mergeCell ref="E7688:F7688"/>
    <mergeCell ref="E7689:F7689"/>
    <mergeCell ref="E7690:F7690"/>
    <mergeCell ref="E7691:F7691"/>
    <mergeCell ref="E7680:F7680"/>
    <mergeCell ref="E7681:F7681"/>
    <mergeCell ref="E7682:F7682"/>
    <mergeCell ref="E7683:F7683"/>
    <mergeCell ref="E7684:F7684"/>
    <mergeCell ref="E7685:F7685"/>
    <mergeCell ref="E7674:F7674"/>
    <mergeCell ref="E7675:F7675"/>
    <mergeCell ref="E7676:F7676"/>
    <mergeCell ref="E7677:F7677"/>
    <mergeCell ref="E7678:F7678"/>
    <mergeCell ref="E7679:F7679"/>
    <mergeCell ref="E7668:F7668"/>
    <mergeCell ref="E7669:F7669"/>
    <mergeCell ref="E7670:F7670"/>
    <mergeCell ref="E7671:F7671"/>
    <mergeCell ref="E7672:F7672"/>
    <mergeCell ref="E7673:F7673"/>
    <mergeCell ref="E7734:F7734"/>
    <mergeCell ref="E7735:F7735"/>
    <mergeCell ref="E7736:F7736"/>
    <mergeCell ref="E7737:F7737"/>
    <mergeCell ref="E7738:F7738"/>
    <mergeCell ref="E7739:F7739"/>
    <mergeCell ref="E7728:F7728"/>
    <mergeCell ref="E7729:F7729"/>
    <mergeCell ref="E7730:F7730"/>
    <mergeCell ref="E7731:F7731"/>
    <mergeCell ref="E7732:F7732"/>
    <mergeCell ref="E7733:F7733"/>
    <mergeCell ref="E7722:F7722"/>
    <mergeCell ref="E7723:F7723"/>
    <mergeCell ref="E7724:F7724"/>
    <mergeCell ref="E7725:F7725"/>
    <mergeCell ref="E7726:F7726"/>
    <mergeCell ref="E7727:F7727"/>
    <mergeCell ref="E7716:F7716"/>
    <mergeCell ref="E7717:F7717"/>
    <mergeCell ref="E7718:F7718"/>
    <mergeCell ref="E7719:F7719"/>
    <mergeCell ref="E7720:F7720"/>
    <mergeCell ref="E7721:F7721"/>
    <mergeCell ref="E7710:F7710"/>
    <mergeCell ref="E7711:F7711"/>
    <mergeCell ref="E7712:F7712"/>
    <mergeCell ref="E7713:F7713"/>
    <mergeCell ref="E7714:F7714"/>
    <mergeCell ref="E7715:F7715"/>
    <mergeCell ref="E7704:F7704"/>
    <mergeCell ref="E7705:F7705"/>
    <mergeCell ref="E7706:F7706"/>
    <mergeCell ref="E7707:F7707"/>
    <mergeCell ref="E7708:F7708"/>
    <mergeCell ref="E7709:F7709"/>
    <mergeCell ref="E7770:F7770"/>
    <mergeCell ref="E7771:F7771"/>
    <mergeCell ref="E7772:F7772"/>
    <mergeCell ref="E7773:F7773"/>
    <mergeCell ref="E7774:F7774"/>
    <mergeCell ref="E7775:F7775"/>
    <mergeCell ref="E7764:F7764"/>
    <mergeCell ref="E7765:F7765"/>
    <mergeCell ref="E7766:F7766"/>
    <mergeCell ref="E7767:F7767"/>
    <mergeCell ref="E7768:F7768"/>
    <mergeCell ref="E7769:F7769"/>
    <mergeCell ref="E7758:F7758"/>
    <mergeCell ref="E7759:F7759"/>
    <mergeCell ref="E7760:F7760"/>
    <mergeCell ref="E7761:F7761"/>
    <mergeCell ref="E7762:F7762"/>
    <mergeCell ref="E7763:F7763"/>
    <mergeCell ref="E7752:F7752"/>
    <mergeCell ref="E7753:F7753"/>
    <mergeCell ref="E7754:F7754"/>
    <mergeCell ref="E7755:F7755"/>
    <mergeCell ref="E7756:F7756"/>
    <mergeCell ref="E7757:F7757"/>
    <mergeCell ref="E7746:F7746"/>
    <mergeCell ref="E7747:F7747"/>
    <mergeCell ref="E7748:F7748"/>
    <mergeCell ref="E7749:F7749"/>
    <mergeCell ref="E7750:F7750"/>
    <mergeCell ref="E7751:F7751"/>
    <mergeCell ref="E7740:F7740"/>
    <mergeCell ref="E7741:F7741"/>
    <mergeCell ref="E7742:F7742"/>
    <mergeCell ref="E7743:F7743"/>
    <mergeCell ref="E7744:F7744"/>
    <mergeCell ref="E7745:F7745"/>
    <mergeCell ref="E7806:F7806"/>
    <mergeCell ref="E7807:F7807"/>
    <mergeCell ref="E7808:F7808"/>
    <mergeCell ref="E7809:F7809"/>
    <mergeCell ref="E7810:F7810"/>
    <mergeCell ref="E7811:F7811"/>
    <mergeCell ref="E7800:F7800"/>
    <mergeCell ref="E7801:F7801"/>
    <mergeCell ref="E7802:F7802"/>
    <mergeCell ref="E7803:F7803"/>
    <mergeCell ref="E7804:F7804"/>
    <mergeCell ref="E7805:F7805"/>
    <mergeCell ref="E7794:F7794"/>
    <mergeCell ref="E7795:F7795"/>
    <mergeCell ref="E7796:F7796"/>
    <mergeCell ref="E7797:F7797"/>
    <mergeCell ref="E7798:F7798"/>
    <mergeCell ref="E7799:F7799"/>
    <mergeCell ref="E7788:F7788"/>
    <mergeCell ref="E7789:F7789"/>
    <mergeCell ref="E7790:F7790"/>
    <mergeCell ref="E7791:F7791"/>
    <mergeCell ref="E7792:F7792"/>
    <mergeCell ref="E7793:F7793"/>
    <mergeCell ref="E7782:F7782"/>
    <mergeCell ref="E7783:F7783"/>
    <mergeCell ref="E7784:F7784"/>
    <mergeCell ref="E7785:F7785"/>
    <mergeCell ref="E7786:F7786"/>
    <mergeCell ref="E7787:F7787"/>
    <mergeCell ref="E7776:F7776"/>
    <mergeCell ref="E7777:F7777"/>
    <mergeCell ref="E7778:F7778"/>
    <mergeCell ref="E7779:F7779"/>
    <mergeCell ref="E7780:F7780"/>
    <mergeCell ref="E7781:F7781"/>
    <mergeCell ref="E7842:F7842"/>
    <mergeCell ref="E7843:F7843"/>
    <mergeCell ref="E7844:F7844"/>
    <mergeCell ref="E7845:F7845"/>
    <mergeCell ref="E7846:F7846"/>
    <mergeCell ref="E7847:F7847"/>
    <mergeCell ref="E7836:F7836"/>
    <mergeCell ref="E7837:F7837"/>
    <mergeCell ref="E7838:F7838"/>
    <mergeCell ref="E7839:F7839"/>
    <mergeCell ref="E7840:F7840"/>
    <mergeCell ref="E7841:F7841"/>
    <mergeCell ref="E7830:F7830"/>
    <mergeCell ref="E7831:F7831"/>
    <mergeCell ref="E7832:F7832"/>
    <mergeCell ref="E7833:F7833"/>
    <mergeCell ref="E7834:F7834"/>
    <mergeCell ref="E7835:F7835"/>
    <mergeCell ref="E7824:F7824"/>
    <mergeCell ref="E7825:F7825"/>
    <mergeCell ref="E7826:F7826"/>
    <mergeCell ref="E7827:F7827"/>
    <mergeCell ref="E7828:F7828"/>
    <mergeCell ref="E7829:F7829"/>
    <mergeCell ref="E7818:F7818"/>
    <mergeCell ref="E7819:F7819"/>
    <mergeCell ref="E7820:F7820"/>
    <mergeCell ref="E7821:F7821"/>
    <mergeCell ref="E7822:F7822"/>
    <mergeCell ref="E7823:F7823"/>
    <mergeCell ref="E7812:F7812"/>
    <mergeCell ref="E7813:F7813"/>
    <mergeCell ref="E7814:F7814"/>
    <mergeCell ref="E7815:F7815"/>
    <mergeCell ref="E7816:F7816"/>
    <mergeCell ref="E7817:F7817"/>
    <mergeCell ref="E7878:F7878"/>
    <mergeCell ref="E7879:F7879"/>
    <mergeCell ref="E7880:F7880"/>
    <mergeCell ref="E7881:F7881"/>
    <mergeCell ref="E7882:F7882"/>
    <mergeCell ref="E7883:F7883"/>
    <mergeCell ref="E7872:F7872"/>
    <mergeCell ref="E7873:F7873"/>
    <mergeCell ref="E7874:F7874"/>
    <mergeCell ref="E7875:F7875"/>
    <mergeCell ref="E7876:F7876"/>
    <mergeCell ref="E7877:F7877"/>
    <mergeCell ref="E7866:F7866"/>
    <mergeCell ref="E7867:F7867"/>
    <mergeCell ref="E7868:F7868"/>
    <mergeCell ref="E7869:F7869"/>
    <mergeCell ref="E7870:F7870"/>
    <mergeCell ref="E7871:F7871"/>
    <mergeCell ref="E7860:F7860"/>
    <mergeCell ref="E7861:F7861"/>
    <mergeCell ref="E7862:F7862"/>
    <mergeCell ref="E7863:F7863"/>
    <mergeCell ref="E7864:F7864"/>
    <mergeCell ref="E7865:F7865"/>
    <mergeCell ref="E7854:F7854"/>
    <mergeCell ref="E7855:F7855"/>
    <mergeCell ref="E7856:F7856"/>
    <mergeCell ref="E7857:F7857"/>
    <mergeCell ref="E7858:F7858"/>
    <mergeCell ref="E7859:F7859"/>
    <mergeCell ref="E7848:F7848"/>
    <mergeCell ref="E7849:F7849"/>
    <mergeCell ref="E7850:F7850"/>
    <mergeCell ref="E7851:F7851"/>
    <mergeCell ref="E7852:F7852"/>
    <mergeCell ref="E7853:F7853"/>
    <mergeCell ref="E7914:F7914"/>
    <mergeCell ref="E7915:F7915"/>
    <mergeCell ref="E7916:F7916"/>
    <mergeCell ref="E7917:F7917"/>
    <mergeCell ref="E7918:F7918"/>
    <mergeCell ref="E7919:F7919"/>
    <mergeCell ref="E7908:F7908"/>
    <mergeCell ref="E7909:F7909"/>
    <mergeCell ref="E7910:F7910"/>
    <mergeCell ref="E7911:F7911"/>
    <mergeCell ref="E7912:F7912"/>
    <mergeCell ref="E7913:F7913"/>
    <mergeCell ref="E7902:F7902"/>
    <mergeCell ref="E7903:F7903"/>
    <mergeCell ref="E7904:F7904"/>
    <mergeCell ref="E7905:F7905"/>
    <mergeCell ref="E7906:F7906"/>
    <mergeCell ref="E7907:F7907"/>
    <mergeCell ref="E7896:F7896"/>
    <mergeCell ref="E7897:F7897"/>
    <mergeCell ref="E7898:F7898"/>
    <mergeCell ref="E7899:F7899"/>
    <mergeCell ref="E7900:F7900"/>
    <mergeCell ref="E7901:F7901"/>
    <mergeCell ref="E7890:F7890"/>
    <mergeCell ref="E7891:F7891"/>
    <mergeCell ref="E7892:F7892"/>
    <mergeCell ref="E7893:F7893"/>
    <mergeCell ref="E7894:F7894"/>
    <mergeCell ref="E7895:F7895"/>
    <mergeCell ref="E7884:F7884"/>
    <mergeCell ref="E7885:F7885"/>
    <mergeCell ref="E7886:F7886"/>
    <mergeCell ref="E7887:F7887"/>
    <mergeCell ref="E7888:F7888"/>
    <mergeCell ref="E7889:F7889"/>
    <mergeCell ref="E7950:F7950"/>
    <mergeCell ref="E7951:F7951"/>
    <mergeCell ref="E7952:F7952"/>
    <mergeCell ref="E7953:F7953"/>
    <mergeCell ref="E7954:F7954"/>
    <mergeCell ref="E7955:F7955"/>
    <mergeCell ref="E7944:F7944"/>
    <mergeCell ref="E7945:F7945"/>
    <mergeCell ref="E7946:F7946"/>
    <mergeCell ref="E7947:F7947"/>
    <mergeCell ref="E7948:F7948"/>
    <mergeCell ref="E7949:F7949"/>
    <mergeCell ref="E7938:F7938"/>
    <mergeCell ref="E7939:F7939"/>
    <mergeCell ref="E7940:F7940"/>
    <mergeCell ref="E7941:F7941"/>
    <mergeCell ref="E7942:F7942"/>
    <mergeCell ref="E7943:F7943"/>
    <mergeCell ref="E7932:F7932"/>
    <mergeCell ref="E7933:F7933"/>
    <mergeCell ref="E7934:F7934"/>
    <mergeCell ref="E7935:F7935"/>
    <mergeCell ref="E7936:F7936"/>
    <mergeCell ref="E7937:F7937"/>
    <mergeCell ref="E7926:F7926"/>
    <mergeCell ref="E7927:F7927"/>
    <mergeCell ref="E7928:F7928"/>
    <mergeCell ref="E7929:F7929"/>
    <mergeCell ref="E7930:F7930"/>
    <mergeCell ref="E7931:F7931"/>
    <mergeCell ref="E7920:F7920"/>
    <mergeCell ref="E7921:F7921"/>
    <mergeCell ref="E7922:F7922"/>
    <mergeCell ref="E7923:F7923"/>
    <mergeCell ref="E7924:F7924"/>
    <mergeCell ref="E7925:F7925"/>
    <mergeCell ref="E7986:F7986"/>
    <mergeCell ref="E7987:F7987"/>
    <mergeCell ref="E7988:F7988"/>
    <mergeCell ref="E7989:F7989"/>
    <mergeCell ref="E7990:F7990"/>
    <mergeCell ref="E7991:F7991"/>
    <mergeCell ref="E7980:F7980"/>
    <mergeCell ref="E7981:F7981"/>
    <mergeCell ref="E7982:F7982"/>
    <mergeCell ref="E7983:F7983"/>
    <mergeCell ref="E7984:F7984"/>
    <mergeCell ref="E7985:F7985"/>
    <mergeCell ref="E7974:F7974"/>
    <mergeCell ref="E7975:F7975"/>
    <mergeCell ref="E7976:F7976"/>
    <mergeCell ref="E7977:F7977"/>
    <mergeCell ref="E7978:F7978"/>
    <mergeCell ref="E7979:F7979"/>
    <mergeCell ref="E7968:F7968"/>
    <mergeCell ref="E7969:F7969"/>
    <mergeCell ref="E7970:F7970"/>
    <mergeCell ref="E7971:F7971"/>
    <mergeCell ref="E7972:F7972"/>
    <mergeCell ref="E7973:F7973"/>
    <mergeCell ref="E7962:F7962"/>
    <mergeCell ref="E7963:F7963"/>
    <mergeCell ref="E7964:F7964"/>
    <mergeCell ref="E7965:F7965"/>
    <mergeCell ref="E7966:F7966"/>
    <mergeCell ref="E7967:F7967"/>
    <mergeCell ref="E7956:F7956"/>
    <mergeCell ref="E7957:F7957"/>
    <mergeCell ref="E7958:F7958"/>
    <mergeCell ref="E7959:F7959"/>
    <mergeCell ref="E7960:F7960"/>
    <mergeCell ref="E7961:F7961"/>
    <mergeCell ref="E8022:F8022"/>
    <mergeCell ref="E8023:F8023"/>
    <mergeCell ref="E8024:F8024"/>
    <mergeCell ref="E8025:F8025"/>
    <mergeCell ref="E8026:F8026"/>
    <mergeCell ref="E8027:F8027"/>
    <mergeCell ref="E8016:F8016"/>
    <mergeCell ref="E8017:F8017"/>
    <mergeCell ref="E8018:F8018"/>
    <mergeCell ref="E8019:F8019"/>
    <mergeCell ref="E8020:F8020"/>
    <mergeCell ref="E8021:F8021"/>
    <mergeCell ref="E8010:F8010"/>
    <mergeCell ref="E8011:F8011"/>
    <mergeCell ref="E8012:F8012"/>
    <mergeCell ref="E8013:F8013"/>
    <mergeCell ref="E8014:F8014"/>
    <mergeCell ref="E8015:F8015"/>
    <mergeCell ref="E8004:F8004"/>
    <mergeCell ref="E8005:F8005"/>
    <mergeCell ref="E8006:F8006"/>
    <mergeCell ref="E8007:F8007"/>
    <mergeCell ref="E8008:F8008"/>
    <mergeCell ref="E8009:F8009"/>
    <mergeCell ref="E7998:F7998"/>
    <mergeCell ref="E7999:F7999"/>
    <mergeCell ref="E8000:F8000"/>
    <mergeCell ref="E8001:F8001"/>
    <mergeCell ref="E8002:F8002"/>
    <mergeCell ref="E8003:F8003"/>
    <mergeCell ref="E7992:F7992"/>
    <mergeCell ref="E7993:F7993"/>
    <mergeCell ref="E7994:F7994"/>
    <mergeCell ref="E7995:F7995"/>
    <mergeCell ref="E7996:F7996"/>
    <mergeCell ref="E7997:F7997"/>
    <mergeCell ref="E8058:F8058"/>
    <mergeCell ref="E8059:F8059"/>
    <mergeCell ref="E8060:F8060"/>
    <mergeCell ref="E8061:F8061"/>
    <mergeCell ref="E8062:F8062"/>
    <mergeCell ref="E8063:F8063"/>
    <mergeCell ref="E8052:F8052"/>
    <mergeCell ref="E8053:F8053"/>
    <mergeCell ref="E8054:F8054"/>
    <mergeCell ref="E8055:F8055"/>
    <mergeCell ref="E8056:F8056"/>
    <mergeCell ref="E8057:F8057"/>
    <mergeCell ref="E8046:F8046"/>
    <mergeCell ref="E8047:F8047"/>
    <mergeCell ref="E8048:F8048"/>
    <mergeCell ref="E8049:F8049"/>
    <mergeCell ref="E8050:F8050"/>
    <mergeCell ref="E8051:F8051"/>
    <mergeCell ref="E8040:F8040"/>
    <mergeCell ref="E8041:F8041"/>
    <mergeCell ref="E8042:F8042"/>
    <mergeCell ref="E8043:F8043"/>
    <mergeCell ref="E8044:F8044"/>
    <mergeCell ref="E8045:F8045"/>
    <mergeCell ref="E8034:F8034"/>
    <mergeCell ref="E8035:F8035"/>
    <mergeCell ref="E8036:F8036"/>
    <mergeCell ref="E8037:F8037"/>
    <mergeCell ref="E8038:F8038"/>
    <mergeCell ref="E8039:F8039"/>
    <mergeCell ref="E8028:F8028"/>
    <mergeCell ref="E8029:F8029"/>
    <mergeCell ref="E8030:F8030"/>
    <mergeCell ref="E8031:F8031"/>
    <mergeCell ref="E8032:F8032"/>
    <mergeCell ref="E8033:F8033"/>
    <mergeCell ref="E8094:F8094"/>
    <mergeCell ref="E8095:F8095"/>
    <mergeCell ref="E8096:F8096"/>
    <mergeCell ref="E8097:F8097"/>
    <mergeCell ref="E8098:F8098"/>
    <mergeCell ref="E8099:F8099"/>
    <mergeCell ref="E8088:F8088"/>
    <mergeCell ref="E8089:F8089"/>
    <mergeCell ref="E8090:F8090"/>
    <mergeCell ref="E8091:F8091"/>
    <mergeCell ref="E8092:F8092"/>
    <mergeCell ref="E8093:F8093"/>
    <mergeCell ref="E8082:F8082"/>
    <mergeCell ref="E8083:F8083"/>
    <mergeCell ref="E8084:F8084"/>
    <mergeCell ref="E8085:F8085"/>
    <mergeCell ref="E8086:F8086"/>
    <mergeCell ref="E8087:F8087"/>
    <mergeCell ref="E8076:F8076"/>
    <mergeCell ref="E8077:F8077"/>
    <mergeCell ref="E8078:F8078"/>
    <mergeCell ref="E8079:F8079"/>
    <mergeCell ref="E8080:F8080"/>
    <mergeCell ref="E8081:F8081"/>
    <mergeCell ref="E8070:F8070"/>
    <mergeCell ref="E8071:F8071"/>
    <mergeCell ref="E8072:F8072"/>
    <mergeCell ref="E8073:F8073"/>
    <mergeCell ref="E8074:F8074"/>
    <mergeCell ref="E8075:F8075"/>
    <mergeCell ref="E8064:F8064"/>
    <mergeCell ref="E8065:F8065"/>
    <mergeCell ref="E8066:F8066"/>
    <mergeCell ref="E8067:F8067"/>
    <mergeCell ref="E8068:F8068"/>
    <mergeCell ref="E8069:F8069"/>
    <mergeCell ref="E8130:F8130"/>
    <mergeCell ref="E8131:F8131"/>
    <mergeCell ref="E8132:F8132"/>
    <mergeCell ref="E8133:F8133"/>
    <mergeCell ref="E8134:F8134"/>
    <mergeCell ref="E8135:F8135"/>
    <mergeCell ref="E8124:F8124"/>
    <mergeCell ref="E8125:F8125"/>
    <mergeCell ref="E8126:F8126"/>
    <mergeCell ref="E8127:F8127"/>
    <mergeCell ref="E8128:F8128"/>
    <mergeCell ref="E8129:F8129"/>
    <mergeCell ref="E8118:F8118"/>
    <mergeCell ref="E8119:F8119"/>
    <mergeCell ref="E8120:F8120"/>
    <mergeCell ref="E8121:F8121"/>
    <mergeCell ref="E8122:F8122"/>
    <mergeCell ref="E8123:F8123"/>
    <mergeCell ref="E8112:F8112"/>
    <mergeCell ref="E8113:F8113"/>
    <mergeCell ref="E8114:F8114"/>
    <mergeCell ref="E8115:F8115"/>
    <mergeCell ref="E8116:F8116"/>
    <mergeCell ref="E8117:F8117"/>
    <mergeCell ref="E8106:F8106"/>
    <mergeCell ref="E8107:F8107"/>
    <mergeCell ref="E8108:F8108"/>
    <mergeCell ref="E8109:F8109"/>
    <mergeCell ref="E8110:F8110"/>
    <mergeCell ref="E8111:F8111"/>
    <mergeCell ref="E8100:F8100"/>
    <mergeCell ref="E8101:F8101"/>
    <mergeCell ref="E8102:F8102"/>
    <mergeCell ref="E8103:F8103"/>
    <mergeCell ref="E8104:F8104"/>
    <mergeCell ref="E8105:F8105"/>
    <mergeCell ref="E8166:F8166"/>
    <mergeCell ref="E8167:F8167"/>
    <mergeCell ref="E8168:F8168"/>
    <mergeCell ref="E8169:F8169"/>
    <mergeCell ref="E8170:F8170"/>
    <mergeCell ref="E8171:F8171"/>
    <mergeCell ref="E8160:F8160"/>
    <mergeCell ref="E8161:F8161"/>
    <mergeCell ref="E8162:F8162"/>
    <mergeCell ref="E8163:F8163"/>
    <mergeCell ref="E8164:F8164"/>
    <mergeCell ref="E8165:F8165"/>
    <mergeCell ref="E8154:F8154"/>
    <mergeCell ref="E8155:F8155"/>
    <mergeCell ref="E8156:F8156"/>
    <mergeCell ref="E8157:F8157"/>
    <mergeCell ref="E8158:F8158"/>
    <mergeCell ref="E8159:F8159"/>
    <mergeCell ref="E8148:F8148"/>
    <mergeCell ref="E8149:F8149"/>
    <mergeCell ref="E8150:F8150"/>
    <mergeCell ref="E8151:F8151"/>
    <mergeCell ref="E8152:F8152"/>
    <mergeCell ref="E8153:F8153"/>
    <mergeCell ref="E8142:F8142"/>
    <mergeCell ref="E8143:F8143"/>
    <mergeCell ref="E8144:F8144"/>
    <mergeCell ref="E8145:F8145"/>
    <mergeCell ref="E8146:F8146"/>
    <mergeCell ref="E8147:F8147"/>
    <mergeCell ref="E8136:F8136"/>
    <mergeCell ref="E8137:F8137"/>
    <mergeCell ref="E8138:F8138"/>
    <mergeCell ref="E8139:F8139"/>
    <mergeCell ref="E8140:F8140"/>
    <mergeCell ref="E8141:F8141"/>
    <mergeCell ref="E8202:F8202"/>
    <mergeCell ref="E8203:F8203"/>
    <mergeCell ref="E8204:F8204"/>
    <mergeCell ref="E8205:F8205"/>
    <mergeCell ref="E8206:F8206"/>
    <mergeCell ref="E8207:F8207"/>
    <mergeCell ref="E8196:F8196"/>
    <mergeCell ref="E8197:F8197"/>
    <mergeCell ref="E8198:F8198"/>
    <mergeCell ref="E8199:F8199"/>
    <mergeCell ref="E8200:F8200"/>
    <mergeCell ref="E8201:F8201"/>
    <mergeCell ref="E8190:F8190"/>
    <mergeCell ref="E8191:F8191"/>
    <mergeCell ref="E8192:F8192"/>
    <mergeCell ref="E8193:F8193"/>
    <mergeCell ref="E8194:F8194"/>
    <mergeCell ref="E8195:F8195"/>
    <mergeCell ref="E8184:F8184"/>
    <mergeCell ref="E8185:F8185"/>
    <mergeCell ref="E8186:F8186"/>
    <mergeCell ref="E8187:F8187"/>
    <mergeCell ref="E8188:F8188"/>
    <mergeCell ref="E8189:F8189"/>
    <mergeCell ref="E8178:F8178"/>
    <mergeCell ref="E8179:F8179"/>
    <mergeCell ref="E8180:F8180"/>
    <mergeCell ref="E8181:F8181"/>
    <mergeCell ref="E8182:F8182"/>
    <mergeCell ref="E8183:F8183"/>
    <mergeCell ref="E8172:F8172"/>
    <mergeCell ref="E8173:F8173"/>
    <mergeCell ref="E8174:F8174"/>
    <mergeCell ref="E8175:F8175"/>
    <mergeCell ref="E8176:F8176"/>
    <mergeCell ref="E8177:F8177"/>
    <mergeCell ref="E8238:F8238"/>
    <mergeCell ref="E8239:F8239"/>
    <mergeCell ref="E8240:F8240"/>
    <mergeCell ref="E8241:F8241"/>
    <mergeCell ref="E8242:F8242"/>
    <mergeCell ref="E8243:F8243"/>
    <mergeCell ref="E8232:F8232"/>
    <mergeCell ref="E8233:F8233"/>
    <mergeCell ref="E8234:F8234"/>
    <mergeCell ref="E8235:F8235"/>
    <mergeCell ref="E8236:F8236"/>
    <mergeCell ref="E8237:F8237"/>
    <mergeCell ref="E8226:F8226"/>
    <mergeCell ref="E8227:F8227"/>
    <mergeCell ref="E8228:F8228"/>
    <mergeCell ref="E8229:F8229"/>
    <mergeCell ref="E8230:F8230"/>
    <mergeCell ref="E8231:F8231"/>
    <mergeCell ref="E8220:F8220"/>
    <mergeCell ref="E8221:F8221"/>
    <mergeCell ref="E8222:F8222"/>
    <mergeCell ref="E8223:F8223"/>
    <mergeCell ref="E8224:F8224"/>
    <mergeCell ref="E8225:F8225"/>
    <mergeCell ref="E8214:F8214"/>
    <mergeCell ref="E8215:F8215"/>
    <mergeCell ref="E8216:F8216"/>
    <mergeCell ref="E8217:F8217"/>
    <mergeCell ref="E8218:F8218"/>
    <mergeCell ref="E8219:F8219"/>
    <mergeCell ref="E8208:F8208"/>
    <mergeCell ref="E8209:F8209"/>
    <mergeCell ref="E8210:F8210"/>
    <mergeCell ref="E8211:F8211"/>
    <mergeCell ref="E8212:F8212"/>
    <mergeCell ref="E8213:F8213"/>
    <mergeCell ref="E8274:F8274"/>
    <mergeCell ref="E8275:F8275"/>
    <mergeCell ref="E8276:F8276"/>
    <mergeCell ref="E8277:F8277"/>
    <mergeCell ref="E8278:F8278"/>
    <mergeCell ref="E8279:F8279"/>
    <mergeCell ref="E8268:F8268"/>
    <mergeCell ref="E8269:F8269"/>
    <mergeCell ref="E8270:F8270"/>
    <mergeCell ref="E8271:F8271"/>
    <mergeCell ref="E8272:F8272"/>
    <mergeCell ref="E8273:F8273"/>
    <mergeCell ref="E8262:F8262"/>
    <mergeCell ref="E8263:F8263"/>
    <mergeCell ref="E8264:F8264"/>
    <mergeCell ref="E8265:F8265"/>
    <mergeCell ref="E8266:F8266"/>
    <mergeCell ref="E8267:F8267"/>
    <mergeCell ref="E8256:F8256"/>
    <mergeCell ref="E8257:F8257"/>
    <mergeCell ref="E8258:F8258"/>
    <mergeCell ref="E8259:F8259"/>
    <mergeCell ref="E8260:F8260"/>
    <mergeCell ref="E8261:F8261"/>
    <mergeCell ref="E8250:F8250"/>
    <mergeCell ref="E8251:F8251"/>
    <mergeCell ref="E8252:F8252"/>
    <mergeCell ref="E8253:F8253"/>
    <mergeCell ref="E8254:F8254"/>
    <mergeCell ref="E8255:F8255"/>
    <mergeCell ref="E8244:F8244"/>
    <mergeCell ref="E8245:F8245"/>
    <mergeCell ref="E8246:F8246"/>
    <mergeCell ref="E8247:F8247"/>
    <mergeCell ref="E8248:F8248"/>
    <mergeCell ref="E8249:F8249"/>
    <mergeCell ref="E8310:F8310"/>
    <mergeCell ref="E8311:F8311"/>
    <mergeCell ref="E8312:F8312"/>
    <mergeCell ref="E8313:F8313"/>
    <mergeCell ref="E8314:F8314"/>
    <mergeCell ref="E8315:F8315"/>
    <mergeCell ref="E8304:F8304"/>
    <mergeCell ref="E8305:F8305"/>
    <mergeCell ref="E8306:F8306"/>
    <mergeCell ref="E8307:F8307"/>
    <mergeCell ref="E8308:F8308"/>
    <mergeCell ref="E8309:F8309"/>
    <mergeCell ref="E8298:F8298"/>
    <mergeCell ref="E8299:F8299"/>
    <mergeCell ref="E8300:F8300"/>
    <mergeCell ref="E8301:F8301"/>
    <mergeCell ref="E8302:F8302"/>
    <mergeCell ref="E8303:F8303"/>
    <mergeCell ref="E8292:F8292"/>
    <mergeCell ref="E8293:F8293"/>
    <mergeCell ref="E8294:F8294"/>
    <mergeCell ref="E8295:F8295"/>
    <mergeCell ref="E8296:F8296"/>
    <mergeCell ref="E8297:F8297"/>
    <mergeCell ref="E8286:F8286"/>
    <mergeCell ref="E8287:F8287"/>
    <mergeCell ref="E8288:F8288"/>
    <mergeCell ref="E8289:F8289"/>
    <mergeCell ref="E8290:F8290"/>
    <mergeCell ref="E8291:F8291"/>
    <mergeCell ref="E8280:F8280"/>
    <mergeCell ref="E8281:F8281"/>
    <mergeCell ref="E8282:F8282"/>
    <mergeCell ref="E8283:F8283"/>
    <mergeCell ref="E8284:F8284"/>
    <mergeCell ref="E8285:F8285"/>
    <mergeCell ref="E8346:F8346"/>
    <mergeCell ref="E8347:F8347"/>
    <mergeCell ref="E8348:F8348"/>
    <mergeCell ref="E8349:F8349"/>
    <mergeCell ref="E8350:F8350"/>
    <mergeCell ref="E8351:F8351"/>
    <mergeCell ref="E8340:F8340"/>
    <mergeCell ref="E8341:F8341"/>
    <mergeCell ref="E8342:F8342"/>
    <mergeCell ref="E8343:F8343"/>
    <mergeCell ref="E8344:F8344"/>
    <mergeCell ref="E8345:F8345"/>
    <mergeCell ref="E8334:F8334"/>
    <mergeCell ref="E8335:F8335"/>
    <mergeCell ref="E8336:F8336"/>
    <mergeCell ref="E8337:F8337"/>
    <mergeCell ref="E8338:F8338"/>
    <mergeCell ref="E8339:F8339"/>
    <mergeCell ref="E8328:F8328"/>
    <mergeCell ref="E8329:F8329"/>
    <mergeCell ref="E8330:F8330"/>
    <mergeCell ref="E8331:F8331"/>
    <mergeCell ref="E8332:F8332"/>
    <mergeCell ref="E8333:F8333"/>
    <mergeCell ref="E8322:F8322"/>
    <mergeCell ref="E8323:F8323"/>
    <mergeCell ref="E8324:F8324"/>
    <mergeCell ref="E8325:F8325"/>
    <mergeCell ref="E8326:F8326"/>
    <mergeCell ref="E8327:F8327"/>
    <mergeCell ref="E8316:F8316"/>
    <mergeCell ref="E8317:F8317"/>
    <mergeCell ref="E8318:F8318"/>
    <mergeCell ref="E8319:F8319"/>
    <mergeCell ref="E8320:F8320"/>
    <mergeCell ref="E8321:F8321"/>
    <mergeCell ref="E8382:F8382"/>
    <mergeCell ref="E8383:F8383"/>
    <mergeCell ref="E8384:F8384"/>
    <mergeCell ref="E8385:F8385"/>
    <mergeCell ref="E8386:F8386"/>
    <mergeCell ref="E8387:F8387"/>
    <mergeCell ref="E8376:F8376"/>
    <mergeCell ref="E8377:F8377"/>
    <mergeCell ref="E8378:F8378"/>
    <mergeCell ref="E8379:F8379"/>
    <mergeCell ref="E8380:F8380"/>
    <mergeCell ref="E8381:F8381"/>
    <mergeCell ref="E8370:F8370"/>
    <mergeCell ref="E8371:F8371"/>
    <mergeCell ref="E8372:F8372"/>
    <mergeCell ref="E8373:F8373"/>
    <mergeCell ref="E8374:F8374"/>
    <mergeCell ref="E8375:F8375"/>
    <mergeCell ref="E8364:F8364"/>
    <mergeCell ref="E8365:F8365"/>
    <mergeCell ref="E8366:F8366"/>
    <mergeCell ref="E8367:F8367"/>
    <mergeCell ref="E8368:F8368"/>
    <mergeCell ref="E8369:F8369"/>
    <mergeCell ref="E8358:F8358"/>
    <mergeCell ref="E8359:F8359"/>
    <mergeCell ref="E8360:F8360"/>
    <mergeCell ref="E8361:F8361"/>
    <mergeCell ref="E8362:F8362"/>
    <mergeCell ref="E8363:F8363"/>
    <mergeCell ref="E8352:F8352"/>
    <mergeCell ref="E8353:F8353"/>
    <mergeCell ref="E8354:F8354"/>
    <mergeCell ref="E8355:F8355"/>
    <mergeCell ref="E8356:F8356"/>
    <mergeCell ref="E8357:F8357"/>
    <mergeCell ref="E8418:F8418"/>
    <mergeCell ref="E8419:F8419"/>
    <mergeCell ref="E8420:F8420"/>
    <mergeCell ref="E8421:F8421"/>
    <mergeCell ref="E8422:F8422"/>
    <mergeCell ref="E8423:F8423"/>
    <mergeCell ref="E8412:F8412"/>
    <mergeCell ref="E8413:F8413"/>
    <mergeCell ref="E8414:F8414"/>
    <mergeCell ref="E8415:F8415"/>
    <mergeCell ref="E8416:F8416"/>
    <mergeCell ref="E8417:F8417"/>
    <mergeCell ref="E8406:F8406"/>
    <mergeCell ref="E8407:F8407"/>
    <mergeCell ref="E8408:F8408"/>
    <mergeCell ref="E8409:F8409"/>
    <mergeCell ref="E8410:F8410"/>
    <mergeCell ref="E8411:F8411"/>
    <mergeCell ref="E8400:F8400"/>
    <mergeCell ref="E8401:F8401"/>
    <mergeCell ref="E8402:F8402"/>
    <mergeCell ref="E8403:F8403"/>
    <mergeCell ref="E8404:F8404"/>
    <mergeCell ref="E8405:F8405"/>
    <mergeCell ref="E8394:F8394"/>
    <mergeCell ref="E8395:F8395"/>
    <mergeCell ref="E8396:F8396"/>
    <mergeCell ref="E8397:F8397"/>
    <mergeCell ref="E8398:F8398"/>
    <mergeCell ref="E8399:F8399"/>
    <mergeCell ref="E8388:F8388"/>
    <mergeCell ref="E8389:F8389"/>
    <mergeCell ref="E8390:F8390"/>
    <mergeCell ref="E8391:F8391"/>
    <mergeCell ref="E8392:F8392"/>
    <mergeCell ref="E8393:F8393"/>
    <mergeCell ref="E8454:F8454"/>
    <mergeCell ref="E8455:F8455"/>
    <mergeCell ref="E8456:F8456"/>
    <mergeCell ref="E8457:F8457"/>
    <mergeCell ref="E8458:F8458"/>
    <mergeCell ref="E8459:F8459"/>
    <mergeCell ref="E8448:F8448"/>
    <mergeCell ref="E8449:F8449"/>
    <mergeCell ref="E8450:F8450"/>
    <mergeCell ref="E8451:F8451"/>
    <mergeCell ref="E8452:F8452"/>
    <mergeCell ref="E8453:F8453"/>
    <mergeCell ref="E8442:F8442"/>
    <mergeCell ref="E8443:F8443"/>
    <mergeCell ref="E8444:F8444"/>
    <mergeCell ref="E8445:F8445"/>
    <mergeCell ref="E8446:F8446"/>
    <mergeCell ref="E8447:F8447"/>
    <mergeCell ref="E8436:F8436"/>
    <mergeCell ref="E8437:F8437"/>
    <mergeCell ref="E8438:F8438"/>
    <mergeCell ref="E8439:F8439"/>
    <mergeCell ref="E8440:F8440"/>
    <mergeCell ref="E8441:F8441"/>
    <mergeCell ref="E8430:F8430"/>
    <mergeCell ref="E8431:F8431"/>
    <mergeCell ref="E8432:F8432"/>
    <mergeCell ref="E8433:F8433"/>
    <mergeCell ref="E8434:F8434"/>
    <mergeCell ref="E8435:F8435"/>
    <mergeCell ref="E8424:F8424"/>
    <mergeCell ref="E8425:F8425"/>
    <mergeCell ref="E8426:F8426"/>
    <mergeCell ref="E8427:F8427"/>
    <mergeCell ref="E8428:F8428"/>
    <mergeCell ref="E8429:F8429"/>
    <mergeCell ref="E8490:F8490"/>
    <mergeCell ref="E8491:F8491"/>
    <mergeCell ref="E8492:F8492"/>
    <mergeCell ref="E8493:F8493"/>
    <mergeCell ref="E8494:F8494"/>
    <mergeCell ref="E8495:F8495"/>
    <mergeCell ref="E8484:F8484"/>
    <mergeCell ref="E8485:F8485"/>
    <mergeCell ref="E8486:F8486"/>
    <mergeCell ref="E8487:F8487"/>
    <mergeCell ref="E8488:F8488"/>
    <mergeCell ref="E8489:F8489"/>
    <mergeCell ref="E8478:F8478"/>
    <mergeCell ref="E8479:F8479"/>
    <mergeCell ref="E8480:F8480"/>
    <mergeCell ref="E8481:F8481"/>
    <mergeCell ref="E8482:F8482"/>
    <mergeCell ref="E8483:F8483"/>
    <mergeCell ref="E8472:F8472"/>
    <mergeCell ref="E8473:F8473"/>
    <mergeCell ref="E8474:F8474"/>
    <mergeCell ref="E8475:F8475"/>
    <mergeCell ref="E8476:F8476"/>
    <mergeCell ref="E8477:F8477"/>
    <mergeCell ref="E8466:F8466"/>
    <mergeCell ref="E8467:F8467"/>
    <mergeCell ref="E8468:F8468"/>
    <mergeCell ref="E8469:F8469"/>
    <mergeCell ref="E8470:F8470"/>
    <mergeCell ref="E8471:F8471"/>
    <mergeCell ref="E8460:F8460"/>
    <mergeCell ref="E8461:F8461"/>
    <mergeCell ref="E8462:F8462"/>
    <mergeCell ref="E8463:F8463"/>
    <mergeCell ref="E8464:F8464"/>
    <mergeCell ref="E8465:F8465"/>
    <mergeCell ref="E8526:F8526"/>
    <mergeCell ref="E8527:F8527"/>
    <mergeCell ref="E8528:F8528"/>
    <mergeCell ref="E8529:F8529"/>
    <mergeCell ref="E8530:F8530"/>
    <mergeCell ref="E8531:F8531"/>
    <mergeCell ref="E8520:F8520"/>
    <mergeCell ref="E8521:F8521"/>
    <mergeCell ref="E8522:F8522"/>
    <mergeCell ref="E8523:F8523"/>
    <mergeCell ref="E8524:F8524"/>
    <mergeCell ref="E8525:F8525"/>
    <mergeCell ref="E8514:F8514"/>
    <mergeCell ref="E8515:F8515"/>
    <mergeCell ref="E8516:F8516"/>
    <mergeCell ref="E8517:F8517"/>
    <mergeCell ref="E8518:F8518"/>
    <mergeCell ref="E8519:F8519"/>
    <mergeCell ref="E8508:F8508"/>
    <mergeCell ref="E8509:F8509"/>
    <mergeCell ref="E8510:F8510"/>
    <mergeCell ref="E8511:F8511"/>
    <mergeCell ref="E8512:F8512"/>
    <mergeCell ref="E8513:F8513"/>
    <mergeCell ref="E8502:F8502"/>
    <mergeCell ref="E8503:F8503"/>
    <mergeCell ref="E8504:F8504"/>
    <mergeCell ref="E8505:F8505"/>
    <mergeCell ref="E8506:F8506"/>
    <mergeCell ref="E8507:F8507"/>
    <mergeCell ref="E8496:F8496"/>
    <mergeCell ref="E8497:F8497"/>
    <mergeCell ref="E8498:F8498"/>
    <mergeCell ref="E8499:F8499"/>
    <mergeCell ref="E8500:F8500"/>
    <mergeCell ref="E8501:F8501"/>
    <mergeCell ref="E8562:F8562"/>
    <mergeCell ref="E8563:F8563"/>
    <mergeCell ref="E8564:F8564"/>
    <mergeCell ref="E8565:F8565"/>
    <mergeCell ref="E8566:F8566"/>
    <mergeCell ref="E8567:F8567"/>
    <mergeCell ref="E8556:F8556"/>
    <mergeCell ref="E8557:F8557"/>
    <mergeCell ref="E8558:F8558"/>
    <mergeCell ref="E8559:F8559"/>
    <mergeCell ref="E8560:F8560"/>
    <mergeCell ref="E8561:F8561"/>
    <mergeCell ref="E8550:F8550"/>
    <mergeCell ref="E8551:F8551"/>
    <mergeCell ref="E8552:F8552"/>
    <mergeCell ref="E8553:F8553"/>
    <mergeCell ref="E8554:F8554"/>
    <mergeCell ref="E8555:F8555"/>
    <mergeCell ref="E8544:F8544"/>
    <mergeCell ref="E8545:F8545"/>
    <mergeCell ref="E8546:F8546"/>
    <mergeCell ref="E8547:F8547"/>
    <mergeCell ref="E8548:F8548"/>
    <mergeCell ref="E8549:F8549"/>
    <mergeCell ref="E8538:F8538"/>
    <mergeCell ref="E8539:F8539"/>
    <mergeCell ref="E8540:F8540"/>
    <mergeCell ref="E8541:F8541"/>
    <mergeCell ref="E8542:F8542"/>
    <mergeCell ref="E8543:F8543"/>
    <mergeCell ref="E8532:F8532"/>
    <mergeCell ref="E8533:F8533"/>
    <mergeCell ref="E8534:F8534"/>
    <mergeCell ref="E8535:F8535"/>
    <mergeCell ref="E8536:F8536"/>
    <mergeCell ref="E8537:F8537"/>
    <mergeCell ref="E8598:F8598"/>
    <mergeCell ref="E8599:F8599"/>
    <mergeCell ref="E8600:F8600"/>
    <mergeCell ref="E8601:F8601"/>
    <mergeCell ref="E8602:F8602"/>
    <mergeCell ref="E8603:F8603"/>
    <mergeCell ref="E8592:F8592"/>
    <mergeCell ref="E8593:F8593"/>
    <mergeCell ref="E8594:F8594"/>
    <mergeCell ref="E8595:F8595"/>
    <mergeCell ref="E8596:F8596"/>
    <mergeCell ref="E8597:F8597"/>
    <mergeCell ref="E8586:F8586"/>
    <mergeCell ref="E8587:F8587"/>
    <mergeCell ref="E8588:F8588"/>
    <mergeCell ref="E8589:F8589"/>
    <mergeCell ref="E8590:F8590"/>
    <mergeCell ref="E8591:F8591"/>
    <mergeCell ref="E8580:F8580"/>
    <mergeCell ref="E8581:F8581"/>
    <mergeCell ref="E8582:F8582"/>
    <mergeCell ref="E8583:F8583"/>
    <mergeCell ref="E8584:F8584"/>
    <mergeCell ref="E8585:F8585"/>
    <mergeCell ref="E8574:F8574"/>
    <mergeCell ref="E8575:F8575"/>
    <mergeCell ref="E8576:F8576"/>
    <mergeCell ref="E8577:F8577"/>
    <mergeCell ref="E8578:F8578"/>
    <mergeCell ref="E8579:F8579"/>
    <mergeCell ref="E8568:F8568"/>
    <mergeCell ref="E8569:F8569"/>
    <mergeCell ref="E8570:F8570"/>
    <mergeCell ref="E8571:F8571"/>
    <mergeCell ref="E8572:F8572"/>
    <mergeCell ref="E8573:F8573"/>
    <mergeCell ref="E8634:F8634"/>
    <mergeCell ref="E8635:F8635"/>
    <mergeCell ref="E8636:F8636"/>
    <mergeCell ref="E8637:F8637"/>
    <mergeCell ref="E8638:F8638"/>
    <mergeCell ref="E8639:F8639"/>
    <mergeCell ref="E8628:F8628"/>
    <mergeCell ref="E8629:F8629"/>
    <mergeCell ref="E8630:F8630"/>
    <mergeCell ref="E8631:F8631"/>
    <mergeCell ref="E8632:F8632"/>
    <mergeCell ref="E8633:F8633"/>
    <mergeCell ref="E8622:F8622"/>
    <mergeCell ref="E8623:F8623"/>
    <mergeCell ref="E8624:F8624"/>
    <mergeCell ref="E8625:F8625"/>
    <mergeCell ref="E8626:F8626"/>
    <mergeCell ref="E8627:F8627"/>
    <mergeCell ref="E8616:F8616"/>
    <mergeCell ref="E8617:F8617"/>
    <mergeCell ref="E8618:F8618"/>
    <mergeCell ref="E8619:F8619"/>
    <mergeCell ref="E8620:F8620"/>
    <mergeCell ref="E8621:F8621"/>
    <mergeCell ref="E8610:F8610"/>
    <mergeCell ref="E8611:F8611"/>
    <mergeCell ref="E8612:F8612"/>
    <mergeCell ref="E8613:F8613"/>
    <mergeCell ref="E8614:F8614"/>
    <mergeCell ref="E8615:F8615"/>
    <mergeCell ref="E8604:F8604"/>
    <mergeCell ref="E8605:F8605"/>
    <mergeCell ref="E8606:F8606"/>
    <mergeCell ref="E8607:F8607"/>
    <mergeCell ref="E8608:F8608"/>
    <mergeCell ref="E8609:F8609"/>
    <mergeCell ref="E8670:F8670"/>
    <mergeCell ref="E8671:F8671"/>
    <mergeCell ref="E8672:F8672"/>
    <mergeCell ref="E8673:F8673"/>
    <mergeCell ref="E8674:F8674"/>
    <mergeCell ref="E8675:F8675"/>
    <mergeCell ref="E8664:F8664"/>
    <mergeCell ref="E8665:F8665"/>
    <mergeCell ref="E8666:F8666"/>
    <mergeCell ref="E8667:F8667"/>
    <mergeCell ref="E8668:F8668"/>
    <mergeCell ref="E8669:F8669"/>
    <mergeCell ref="E8658:F8658"/>
    <mergeCell ref="E8659:F8659"/>
    <mergeCell ref="E8660:F8660"/>
    <mergeCell ref="E8661:F8661"/>
    <mergeCell ref="E8662:F8662"/>
    <mergeCell ref="E8663:F8663"/>
    <mergeCell ref="E8652:F8652"/>
    <mergeCell ref="E8653:F8653"/>
    <mergeCell ref="E8654:F8654"/>
    <mergeCell ref="E8655:F8655"/>
    <mergeCell ref="E8656:F8656"/>
    <mergeCell ref="E8657:F8657"/>
    <mergeCell ref="E8646:F8646"/>
    <mergeCell ref="E8647:F8647"/>
    <mergeCell ref="E8648:F8648"/>
    <mergeCell ref="E8649:F8649"/>
    <mergeCell ref="E8650:F8650"/>
    <mergeCell ref="E8651:F8651"/>
    <mergeCell ref="E8640:F8640"/>
    <mergeCell ref="E8641:F8641"/>
    <mergeCell ref="E8642:F8642"/>
    <mergeCell ref="E8643:F8643"/>
    <mergeCell ref="E8644:F8644"/>
    <mergeCell ref="E8645:F8645"/>
    <mergeCell ref="E8706:F8706"/>
    <mergeCell ref="E8707:F8707"/>
    <mergeCell ref="E8708:F8708"/>
    <mergeCell ref="E8709:F8709"/>
    <mergeCell ref="E8710:F8710"/>
    <mergeCell ref="E8711:F8711"/>
    <mergeCell ref="E8700:F8700"/>
    <mergeCell ref="E8701:F8701"/>
    <mergeCell ref="E8702:F8702"/>
    <mergeCell ref="E8703:F8703"/>
    <mergeCell ref="E8704:F8704"/>
    <mergeCell ref="E8705:F8705"/>
    <mergeCell ref="E8694:F8694"/>
    <mergeCell ref="E8695:F8695"/>
    <mergeCell ref="E8696:F8696"/>
    <mergeCell ref="E8697:F8697"/>
    <mergeCell ref="E8698:F8698"/>
    <mergeCell ref="E8699:F8699"/>
    <mergeCell ref="E8688:F8688"/>
    <mergeCell ref="E8689:F8689"/>
    <mergeCell ref="E8690:F8690"/>
    <mergeCell ref="E8691:F8691"/>
    <mergeCell ref="E8692:F8692"/>
    <mergeCell ref="E8693:F8693"/>
    <mergeCell ref="E8682:F8682"/>
    <mergeCell ref="E8683:F8683"/>
    <mergeCell ref="E8684:F8684"/>
    <mergeCell ref="E8685:F8685"/>
    <mergeCell ref="E8686:F8686"/>
    <mergeCell ref="E8687:F8687"/>
    <mergeCell ref="E8676:F8676"/>
    <mergeCell ref="E8677:F8677"/>
    <mergeCell ref="E8678:F8678"/>
    <mergeCell ref="E8679:F8679"/>
    <mergeCell ref="E8680:F8680"/>
    <mergeCell ref="E8681:F8681"/>
    <mergeCell ref="E8742:F8742"/>
    <mergeCell ref="E8743:F8743"/>
    <mergeCell ref="E8744:F8744"/>
    <mergeCell ref="E8745:F8745"/>
    <mergeCell ref="E8746:F8746"/>
    <mergeCell ref="E8747:F8747"/>
    <mergeCell ref="E8736:F8736"/>
    <mergeCell ref="E8737:F8737"/>
    <mergeCell ref="E8738:F8738"/>
    <mergeCell ref="E8739:F8739"/>
    <mergeCell ref="E8740:F8740"/>
    <mergeCell ref="E8741:F8741"/>
    <mergeCell ref="E8730:F8730"/>
    <mergeCell ref="E8731:F8731"/>
    <mergeCell ref="E8732:F8732"/>
    <mergeCell ref="E8733:F8733"/>
    <mergeCell ref="E8734:F8734"/>
    <mergeCell ref="E8735:F8735"/>
    <mergeCell ref="E8724:F8724"/>
    <mergeCell ref="E8725:F8725"/>
    <mergeCell ref="E8726:F8726"/>
    <mergeCell ref="E8727:F8727"/>
    <mergeCell ref="E8728:F8728"/>
    <mergeCell ref="E8729:F8729"/>
    <mergeCell ref="E8718:F8718"/>
    <mergeCell ref="E8719:F8719"/>
    <mergeCell ref="E8720:F8720"/>
    <mergeCell ref="E8721:F8721"/>
    <mergeCell ref="E8722:F8722"/>
    <mergeCell ref="E8723:F8723"/>
    <mergeCell ref="E8712:F8712"/>
    <mergeCell ref="E8713:F8713"/>
    <mergeCell ref="E8714:F8714"/>
    <mergeCell ref="E8715:F8715"/>
    <mergeCell ref="E8716:F8716"/>
    <mergeCell ref="E8717:F8717"/>
    <mergeCell ref="E8778:F8778"/>
    <mergeCell ref="E8779:F8779"/>
    <mergeCell ref="E8780:F8780"/>
    <mergeCell ref="E8781:F8781"/>
    <mergeCell ref="E8782:F8782"/>
    <mergeCell ref="E8783:F8783"/>
    <mergeCell ref="E8772:F8772"/>
    <mergeCell ref="E8773:F8773"/>
    <mergeCell ref="E8774:F8774"/>
    <mergeCell ref="E8775:F8775"/>
    <mergeCell ref="E8776:F8776"/>
    <mergeCell ref="E8777:F8777"/>
    <mergeCell ref="E8766:F8766"/>
    <mergeCell ref="E8767:F8767"/>
    <mergeCell ref="E8768:F8768"/>
    <mergeCell ref="E8769:F8769"/>
    <mergeCell ref="E8770:F8770"/>
    <mergeCell ref="E8771:F8771"/>
    <mergeCell ref="E8760:F8760"/>
    <mergeCell ref="E8761:F8761"/>
    <mergeCell ref="E8762:F8762"/>
    <mergeCell ref="E8763:F8763"/>
    <mergeCell ref="E8764:F8764"/>
    <mergeCell ref="E8765:F8765"/>
    <mergeCell ref="E8754:F8754"/>
    <mergeCell ref="E8755:F8755"/>
    <mergeCell ref="E8756:F8756"/>
    <mergeCell ref="E8757:F8757"/>
    <mergeCell ref="E8758:F8758"/>
    <mergeCell ref="E8759:F8759"/>
    <mergeCell ref="E8748:F8748"/>
    <mergeCell ref="E8749:F8749"/>
    <mergeCell ref="E8750:F8750"/>
    <mergeCell ref="E8751:F8751"/>
    <mergeCell ref="E8752:F8752"/>
    <mergeCell ref="E8753:F8753"/>
    <mergeCell ref="E8814:F8814"/>
    <mergeCell ref="E8815:F8815"/>
    <mergeCell ref="E8816:F8816"/>
    <mergeCell ref="E8817:F8817"/>
    <mergeCell ref="E8818:F8818"/>
    <mergeCell ref="E8819:F8819"/>
    <mergeCell ref="E8808:F8808"/>
    <mergeCell ref="E8809:F8809"/>
    <mergeCell ref="E8810:F8810"/>
    <mergeCell ref="E8811:F8811"/>
    <mergeCell ref="E8812:F8812"/>
    <mergeCell ref="E8813:F8813"/>
    <mergeCell ref="E8802:F8802"/>
    <mergeCell ref="E8803:F8803"/>
    <mergeCell ref="E8804:F8804"/>
    <mergeCell ref="E8805:F8805"/>
    <mergeCell ref="E8806:F8806"/>
    <mergeCell ref="E8807:F8807"/>
    <mergeCell ref="E8796:F8796"/>
    <mergeCell ref="E8797:F8797"/>
    <mergeCell ref="E8798:F8798"/>
    <mergeCell ref="E8799:F8799"/>
    <mergeCell ref="E8800:F8800"/>
    <mergeCell ref="E8801:F8801"/>
    <mergeCell ref="E8790:F8790"/>
    <mergeCell ref="E8791:F8791"/>
    <mergeCell ref="E8792:F8792"/>
    <mergeCell ref="E8793:F8793"/>
    <mergeCell ref="E8794:F8794"/>
    <mergeCell ref="E8795:F8795"/>
    <mergeCell ref="E8784:F8784"/>
    <mergeCell ref="E8785:F8785"/>
    <mergeCell ref="E8786:F8786"/>
    <mergeCell ref="E8787:F8787"/>
    <mergeCell ref="E8788:F8788"/>
    <mergeCell ref="E8789:F8789"/>
    <mergeCell ref="E8850:F8850"/>
    <mergeCell ref="E8851:F8851"/>
    <mergeCell ref="E8852:F8852"/>
    <mergeCell ref="E8853:F8853"/>
    <mergeCell ref="E8854:F8854"/>
    <mergeCell ref="E8855:F8855"/>
    <mergeCell ref="E8844:F8844"/>
    <mergeCell ref="E8845:F8845"/>
    <mergeCell ref="E8846:F8846"/>
    <mergeCell ref="E8847:F8847"/>
    <mergeCell ref="E8848:F8848"/>
    <mergeCell ref="E8849:F8849"/>
    <mergeCell ref="E8838:F8838"/>
    <mergeCell ref="E8839:F8839"/>
    <mergeCell ref="E8840:F8840"/>
    <mergeCell ref="E8841:F8841"/>
    <mergeCell ref="E8842:F8842"/>
    <mergeCell ref="E8843:F8843"/>
    <mergeCell ref="E8832:F8832"/>
    <mergeCell ref="E8833:F8833"/>
    <mergeCell ref="E8834:F8834"/>
    <mergeCell ref="E8835:F8835"/>
    <mergeCell ref="E8836:F8836"/>
    <mergeCell ref="E8837:F8837"/>
    <mergeCell ref="E8826:F8826"/>
    <mergeCell ref="E8827:F8827"/>
    <mergeCell ref="E8828:F8828"/>
    <mergeCell ref="E8829:F8829"/>
    <mergeCell ref="E8830:F8830"/>
    <mergeCell ref="E8831:F8831"/>
    <mergeCell ref="E8820:F8820"/>
    <mergeCell ref="E8821:F8821"/>
    <mergeCell ref="E8822:F8822"/>
    <mergeCell ref="E8823:F8823"/>
    <mergeCell ref="E8824:F8824"/>
    <mergeCell ref="E8825:F8825"/>
    <mergeCell ref="E8886:F8886"/>
    <mergeCell ref="E8887:F8887"/>
    <mergeCell ref="E8888:F8888"/>
    <mergeCell ref="E8889:F8889"/>
    <mergeCell ref="E8890:F8890"/>
    <mergeCell ref="E8891:F8891"/>
    <mergeCell ref="E8880:F8880"/>
    <mergeCell ref="E8881:F8881"/>
    <mergeCell ref="E8882:F8882"/>
    <mergeCell ref="E8883:F8883"/>
    <mergeCell ref="E8884:F8884"/>
    <mergeCell ref="E8885:F8885"/>
    <mergeCell ref="E8874:F8874"/>
    <mergeCell ref="E8875:F8875"/>
    <mergeCell ref="E8876:F8876"/>
    <mergeCell ref="E8877:F8877"/>
    <mergeCell ref="E8878:F8878"/>
    <mergeCell ref="E8879:F8879"/>
    <mergeCell ref="E8868:F8868"/>
    <mergeCell ref="E8869:F8869"/>
    <mergeCell ref="E8870:F8870"/>
    <mergeCell ref="E8871:F8871"/>
    <mergeCell ref="E8872:F8872"/>
    <mergeCell ref="E8873:F8873"/>
    <mergeCell ref="E8862:F8862"/>
    <mergeCell ref="E8863:F8863"/>
    <mergeCell ref="E8864:F8864"/>
    <mergeCell ref="E8865:F8865"/>
    <mergeCell ref="E8866:F8866"/>
    <mergeCell ref="E8867:F8867"/>
    <mergeCell ref="E8856:F8856"/>
    <mergeCell ref="E8857:F8857"/>
    <mergeCell ref="E8858:F8858"/>
    <mergeCell ref="E8859:F8859"/>
    <mergeCell ref="E8860:F8860"/>
    <mergeCell ref="E8861:F8861"/>
    <mergeCell ref="E8922:F8922"/>
    <mergeCell ref="E8923:F8923"/>
    <mergeCell ref="E8924:F8924"/>
    <mergeCell ref="E8925:F8925"/>
    <mergeCell ref="E8926:F8926"/>
    <mergeCell ref="E8927:F8927"/>
    <mergeCell ref="E8916:F8916"/>
    <mergeCell ref="E8917:F8917"/>
    <mergeCell ref="E8918:F8918"/>
    <mergeCell ref="E8919:F8919"/>
    <mergeCell ref="E8920:F8920"/>
    <mergeCell ref="E8921:F8921"/>
    <mergeCell ref="E8910:F8910"/>
    <mergeCell ref="E8911:F8911"/>
    <mergeCell ref="E8912:F8912"/>
    <mergeCell ref="E8913:F8913"/>
    <mergeCell ref="E8914:F8914"/>
    <mergeCell ref="E8915:F8915"/>
    <mergeCell ref="E8904:F8904"/>
    <mergeCell ref="E8905:F8905"/>
    <mergeCell ref="E8906:F8906"/>
    <mergeCell ref="E8907:F8907"/>
    <mergeCell ref="E8908:F8908"/>
    <mergeCell ref="E8909:F8909"/>
    <mergeCell ref="E8898:F8898"/>
    <mergeCell ref="E8899:F8899"/>
    <mergeCell ref="E8900:F8900"/>
    <mergeCell ref="E8901:F8901"/>
    <mergeCell ref="E8902:F8902"/>
    <mergeCell ref="E8903:F8903"/>
    <mergeCell ref="E8892:F8892"/>
    <mergeCell ref="E8893:F8893"/>
    <mergeCell ref="E8894:F8894"/>
    <mergeCell ref="E8895:F8895"/>
    <mergeCell ref="E8896:F8896"/>
    <mergeCell ref="E8897:F8897"/>
    <mergeCell ref="E8958:F8958"/>
    <mergeCell ref="E8959:F8959"/>
    <mergeCell ref="E8960:F8960"/>
    <mergeCell ref="E8961:F8961"/>
    <mergeCell ref="E8962:F8962"/>
    <mergeCell ref="E8963:F8963"/>
    <mergeCell ref="E8952:F8952"/>
    <mergeCell ref="E8953:F8953"/>
    <mergeCell ref="E8954:F8954"/>
    <mergeCell ref="E8955:F8955"/>
    <mergeCell ref="E8956:F8956"/>
    <mergeCell ref="E8957:F8957"/>
    <mergeCell ref="E8946:F8946"/>
    <mergeCell ref="E8947:F8947"/>
    <mergeCell ref="E8948:F8948"/>
    <mergeCell ref="E8949:F8949"/>
    <mergeCell ref="E8950:F8950"/>
    <mergeCell ref="E8951:F8951"/>
    <mergeCell ref="E8940:F8940"/>
    <mergeCell ref="E8941:F8941"/>
    <mergeCell ref="E8942:F8942"/>
    <mergeCell ref="E8943:F8943"/>
    <mergeCell ref="E8944:F8944"/>
    <mergeCell ref="E8945:F8945"/>
    <mergeCell ref="E8934:F8934"/>
    <mergeCell ref="E8935:F8935"/>
    <mergeCell ref="E8936:F8936"/>
    <mergeCell ref="E8937:F8937"/>
    <mergeCell ref="E8938:F8938"/>
    <mergeCell ref="E8939:F8939"/>
    <mergeCell ref="E8928:F8928"/>
    <mergeCell ref="E8929:F8929"/>
    <mergeCell ref="E8930:F8930"/>
    <mergeCell ref="E8931:F8931"/>
    <mergeCell ref="E8932:F8932"/>
    <mergeCell ref="E8933:F8933"/>
    <mergeCell ref="E8994:F8994"/>
    <mergeCell ref="E8995:F8995"/>
    <mergeCell ref="E8996:F8996"/>
    <mergeCell ref="E8997:F8997"/>
    <mergeCell ref="E8998:F8998"/>
    <mergeCell ref="E8999:F8999"/>
    <mergeCell ref="E8988:F8988"/>
    <mergeCell ref="E8989:F8989"/>
    <mergeCell ref="E8990:F8990"/>
    <mergeCell ref="E8991:F8991"/>
    <mergeCell ref="E8992:F8992"/>
    <mergeCell ref="E8993:F8993"/>
    <mergeCell ref="E8982:F8982"/>
    <mergeCell ref="E8983:F8983"/>
    <mergeCell ref="E8984:F8984"/>
    <mergeCell ref="E8985:F8985"/>
    <mergeCell ref="E8986:F8986"/>
    <mergeCell ref="E8987:F8987"/>
    <mergeCell ref="E8976:F8976"/>
    <mergeCell ref="E8977:F8977"/>
    <mergeCell ref="E8978:F8978"/>
    <mergeCell ref="E8979:F8979"/>
    <mergeCell ref="E8980:F8980"/>
    <mergeCell ref="E8981:F8981"/>
    <mergeCell ref="E8970:F8970"/>
    <mergeCell ref="E8971:F8971"/>
    <mergeCell ref="E8972:F8972"/>
    <mergeCell ref="E8973:F8973"/>
    <mergeCell ref="E8974:F8974"/>
    <mergeCell ref="E8975:F8975"/>
    <mergeCell ref="E8964:F8964"/>
    <mergeCell ref="E8965:F8965"/>
    <mergeCell ref="E8966:F8966"/>
    <mergeCell ref="E8967:F8967"/>
    <mergeCell ref="E8968:F8968"/>
    <mergeCell ref="E8969:F8969"/>
    <mergeCell ref="E9030:F9030"/>
    <mergeCell ref="E9031:F9031"/>
    <mergeCell ref="E9032:F9032"/>
    <mergeCell ref="E9033:F9033"/>
    <mergeCell ref="E9034:F9034"/>
    <mergeCell ref="E9035:F9035"/>
    <mergeCell ref="E9024:F9024"/>
    <mergeCell ref="E9025:F9025"/>
    <mergeCell ref="E9026:F9026"/>
    <mergeCell ref="E9027:F9027"/>
    <mergeCell ref="E9028:F9028"/>
    <mergeCell ref="E9029:F9029"/>
    <mergeCell ref="E9018:F9018"/>
    <mergeCell ref="E9019:F9019"/>
    <mergeCell ref="E9020:F9020"/>
    <mergeCell ref="E9021:F9021"/>
    <mergeCell ref="E9022:F9022"/>
    <mergeCell ref="E9023:F9023"/>
    <mergeCell ref="E9012:F9012"/>
    <mergeCell ref="E9013:F9013"/>
    <mergeCell ref="E9014:F9014"/>
    <mergeCell ref="E9015:F9015"/>
    <mergeCell ref="E9016:F9016"/>
    <mergeCell ref="E9017:F9017"/>
    <mergeCell ref="E9006:F9006"/>
    <mergeCell ref="E9007:F9007"/>
    <mergeCell ref="E9008:F9008"/>
    <mergeCell ref="E9009:F9009"/>
    <mergeCell ref="E9010:F9010"/>
    <mergeCell ref="E9011:F9011"/>
    <mergeCell ref="E9000:F9000"/>
    <mergeCell ref="E9001:F9001"/>
    <mergeCell ref="E9002:F9002"/>
    <mergeCell ref="E9003:F9003"/>
    <mergeCell ref="E9004:F9004"/>
    <mergeCell ref="E9005:F9005"/>
    <mergeCell ref="E9066:F9066"/>
    <mergeCell ref="E9067:F9067"/>
    <mergeCell ref="E9068:F9068"/>
    <mergeCell ref="E9069:F9069"/>
    <mergeCell ref="E9070:F9070"/>
    <mergeCell ref="E9071:F9071"/>
    <mergeCell ref="E9060:F9060"/>
    <mergeCell ref="E9061:F9061"/>
    <mergeCell ref="E9062:F9062"/>
    <mergeCell ref="E9063:F9063"/>
    <mergeCell ref="E9064:F9064"/>
    <mergeCell ref="E9065:F9065"/>
    <mergeCell ref="E9054:F9054"/>
    <mergeCell ref="E9055:F9055"/>
    <mergeCell ref="E9056:F9056"/>
    <mergeCell ref="E9057:F9057"/>
    <mergeCell ref="E9058:F9058"/>
    <mergeCell ref="E9059:F9059"/>
    <mergeCell ref="E9048:F9048"/>
    <mergeCell ref="E9049:F9049"/>
    <mergeCell ref="E9050:F9050"/>
    <mergeCell ref="E9051:F9051"/>
    <mergeCell ref="E9052:F9052"/>
    <mergeCell ref="E9053:F9053"/>
    <mergeCell ref="E9042:F9042"/>
    <mergeCell ref="E9043:F9043"/>
    <mergeCell ref="E9044:F9044"/>
    <mergeCell ref="E9045:F9045"/>
    <mergeCell ref="E9046:F9046"/>
    <mergeCell ref="E9047:F9047"/>
    <mergeCell ref="E9036:F9036"/>
    <mergeCell ref="E9037:F9037"/>
    <mergeCell ref="E9038:F9038"/>
    <mergeCell ref="E9039:F9039"/>
    <mergeCell ref="E9040:F9040"/>
    <mergeCell ref="E9041:F9041"/>
    <mergeCell ref="E9102:F9102"/>
    <mergeCell ref="E9103:F9103"/>
    <mergeCell ref="E9104:F9104"/>
    <mergeCell ref="E9105:F9105"/>
    <mergeCell ref="E9106:F9106"/>
    <mergeCell ref="E9107:F9107"/>
    <mergeCell ref="E9096:F9096"/>
    <mergeCell ref="E9097:F9097"/>
    <mergeCell ref="E9098:F9098"/>
    <mergeCell ref="E9099:F9099"/>
    <mergeCell ref="E9100:F9100"/>
    <mergeCell ref="E9101:F9101"/>
    <mergeCell ref="E9090:F9090"/>
    <mergeCell ref="E9091:F9091"/>
    <mergeCell ref="E9092:F9092"/>
    <mergeCell ref="E9093:F9093"/>
    <mergeCell ref="E9094:F9094"/>
    <mergeCell ref="E9095:F9095"/>
    <mergeCell ref="E9084:F9084"/>
    <mergeCell ref="E9085:F9085"/>
    <mergeCell ref="E9086:F9086"/>
    <mergeCell ref="E9087:F9087"/>
    <mergeCell ref="E9088:F9088"/>
    <mergeCell ref="E9089:F9089"/>
    <mergeCell ref="E9078:F9078"/>
    <mergeCell ref="E9079:F9079"/>
    <mergeCell ref="E9080:F9080"/>
    <mergeCell ref="E9081:F9081"/>
    <mergeCell ref="E9082:F9082"/>
    <mergeCell ref="E9083:F9083"/>
    <mergeCell ref="E9072:F9072"/>
    <mergeCell ref="E9073:F9073"/>
    <mergeCell ref="E9074:F9074"/>
    <mergeCell ref="E9075:F9075"/>
    <mergeCell ref="E9076:F9076"/>
    <mergeCell ref="E9077:F9077"/>
    <mergeCell ref="E9138:F9138"/>
    <mergeCell ref="E9139:F9139"/>
    <mergeCell ref="E9140:F9140"/>
    <mergeCell ref="E9141:F9141"/>
    <mergeCell ref="E9142:F9142"/>
    <mergeCell ref="E9143:F9143"/>
    <mergeCell ref="E9132:F9132"/>
    <mergeCell ref="E9133:F9133"/>
    <mergeCell ref="E9134:F9134"/>
    <mergeCell ref="E9135:F9135"/>
    <mergeCell ref="E9136:F9136"/>
    <mergeCell ref="E9137:F9137"/>
    <mergeCell ref="E9126:F9126"/>
    <mergeCell ref="E9127:F9127"/>
    <mergeCell ref="E9128:F9128"/>
    <mergeCell ref="E9129:F9129"/>
    <mergeCell ref="E9130:F9130"/>
    <mergeCell ref="E9131:F9131"/>
    <mergeCell ref="E9120:F9120"/>
    <mergeCell ref="E9121:F9121"/>
    <mergeCell ref="E9122:F9122"/>
    <mergeCell ref="E9123:F9123"/>
    <mergeCell ref="E9124:F9124"/>
    <mergeCell ref="E9125:F9125"/>
    <mergeCell ref="E9114:F9114"/>
    <mergeCell ref="E9115:F9115"/>
    <mergeCell ref="E9116:F9116"/>
    <mergeCell ref="E9117:F9117"/>
    <mergeCell ref="E9118:F9118"/>
    <mergeCell ref="E9119:F9119"/>
    <mergeCell ref="E9108:F9108"/>
    <mergeCell ref="E9109:F9109"/>
    <mergeCell ref="E9110:F9110"/>
    <mergeCell ref="E9111:F9111"/>
    <mergeCell ref="E9112:F9112"/>
    <mergeCell ref="E9113:F9113"/>
    <mergeCell ref="E9174:F9174"/>
    <mergeCell ref="E9175:F9175"/>
    <mergeCell ref="E9176:F9176"/>
    <mergeCell ref="E9177:F9177"/>
    <mergeCell ref="E9178:F9178"/>
    <mergeCell ref="E9179:F9179"/>
    <mergeCell ref="E9168:F9168"/>
    <mergeCell ref="E9169:F9169"/>
    <mergeCell ref="E9170:F9170"/>
    <mergeCell ref="E9171:F9171"/>
    <mergeCell ref="E9172:F9172"/>
    <mergeCell ref="E9173:F9173"/>
    <mergeCell ref="E9162:F9162"/>
    <mergeCell ref="E9163:F9163"/>
    <mergeCell ref="E9164:F9164"/>
    <mergeCell ref="E9165:F9165"/>
    <mergeCell ref="E9166:F9166"/>
    <mergeCell ref="E9167:F9167"/>
    <mergeCell ref="E9156:F9156"/>
    <mergeCell ref="E9157:F9157"/>
    <mergeCell ref="E9158:F9158"/>
    <mergeCell ref="E9159:F9159"/>
    <mergeCell ref="E9160:F9160"/>
    <mergeCell ref="E9161:F9161"/>
    <mergeCell ref="E9150:F9150"/>
    <mergeCell ref="E9151:F9151"/>
    <mergeCell ref="E9152:F9152"/>
    <mergeCell ref="E9153:F9153"/>
    <mergeCell ref="E9154:F9154"/>
    <mergeCell ref="E9155:F9155"/>
    <mergeCell ref="E9144:F9144"/>
    <mergeCell ref="E9145:F9145"/>
    <mergeCell ref="E9146:F9146"/>
    <mergeCell ref="E9147:F9147"/>
    <mergeCell ref="E9148:F9148"/>
    <mergeCell ref="E9149:F9149"/>
    <mergeCell ref="E9210:F9210"/>
    <mergeCell ref="E9211:F9211"/>
    <mergeCell ref="E9212:F9212"/>
    <mergeCell ref="E9213:F9213"/>
    <mergeCell ref="E9214:F9214"/>
    <mergeCell ref="E9215:F9215"/>
    <mergeCell ref="E9204:F9204"/>
    <mergeCell ref="E9205:F9205"/>
    <mergeCell ref="E9206:F9206"/>
    <mergeCell ref="E9207:F9207"/>
    <mergeCell ref="E9208:F9208"/>
    <mergeCell ref="E9209:F9209"/>
    <mergeCell ref="E9198:F9198"/>
    <mergeCell ref="E9199:F9199"/>
    <mergeCell ref="E9200:F9200"/>
    <mergeCell ref="E9201:F9201"/>
    <mergeCell ref="E9202:F9202"/>
    <mergeCell ref="E9203:F9203"/>
    <mergeCell ref="E9192:F9192"/>
    <mergeCell ref="E9193:F9193"/>
    <mergeCell ref="E9194:F9194"/>
    <mergeCell ref="E9195:F9195"/>
    <mergeCell ref="E9196:F9196"/>
    <mergeCell ref="E9197:F9197"/>
    <mergeCell ref="E9186:F9186"/>
    <mergeCell ref="E9187:F9187"/>
    <mergeCell ref="E9188:F9188"/>
    <mergeCell ref="E9189:F9189"/>
    <mergeCell ref="E9190:F9190"/>
    <mergeCell ref="E9191:F9191"/>
    <mergeCell ref="E9180:F9180"/>
    <mergeCell ref="E9181:F9181"/>
    <mergeCell ref="E9182:F9182"/>
    <mergeCell ref="E9183:F9183"/>
    <mergeCell ref="E9184:F9184"/>
    <mergeCell ref="E9185:F9185"/>
    <mergeCell ref="E9246:F9246"/>
    <mergeCell ref="E9247:F9247"/>
    <mergeCell ref="E9248:F9248"/>
    <mergeCell ref="E9249:F9249"/>
    <mergeCell ref="E9250:F9250"/>
    <mergeCell ref="E9251:F9251"/>
    <mergeCell ref="E9240:F9240"/>
    <mergeCell ref="E9241:F9241"/>
    <mergeCell ref="E9242:F9242"/>
    <mergeCell ref="E9243:F9243"/>
    <mergeCell ref="E9244:F9244"/>
    <mergeCell ref="E9245:F9245"/>
    <mergeCell ref="E9234:F9234"/>
    <mergeCell ref="E9235:F9235"/>
    <mergeCell ref="E9236:F9236"/>
    <mergeCell ref="E9237:F9237"/>
    <mergeCell ref="E9238:F9238"/>
    <mergeCell ref="E9239:F9239"/>
    <mergeCell ref="E9228:F9228"/>
    <mergeCell ref="E9229:F9229"/>
    <mergeCell ref="E9230:F9230"/>
    <mergeCell ref="E9231:F9231"/>
    <mergeCell ref="E9232:F9232"/>
    <mergeCell ref="E9233:F9233"/>
    <mergeCell ref="E9222:F9222"/>
    <mergeCell ref="E9223:F9223"/>
    <mergeCell ref="E9224:F9224"/>
    <mergeCell ref="E9225:F9225"/>
    <mergeCell ref="E9226:F9226"/>
    <mergeCell ref="E9227:F9227"/>
    <mergeCell ref="E9216:F9216"/>
    <mergeCell ref="E9217:F9217"/>
    <mergeCell ref="E9218:F9218"/>
    <mergeCell ref="E9219:F9219"/>
    <mergeCell ref="E9220:F9220"/>
    <mergeCell ref="E9221:F9221"/>
    <mergeCell ref="E9282:F9282"/>
    <mergeCell ref="E9283:F9283"/>
    <mergeCell ref="E9284:F9284"/>
    <mergeCell ref="E9285:F9285"/>
    <mergeCell ref="E9286:F9286"/>
    <mergeCell ref="E9287:F9287"/>
    <mergeCell ref="E9276:F9276"/>
    <mergeCell ref="E9277:F9277"/>
    <mergeCell ref="E9278:F9278"/>
    <mergeCell ref="E9279:F9279"/>
    <mergeCell ref="E9280:F9280"/>
    <mergeCell ref="E9281:F9281"/>
    <mergeCell ref="E9270:F9270"/>
    <mergeCell ref="E9271:F9271"/>
    <mergeCell ref="E9272:F9272"/>
    <mergeCell ref="E9273:F9273"/>
    <mergeCell ref="E9274:F9274"/>
    <mergeCell ref="E9275:F9275"/>
    <mergeCell ref="E9264:F9264"/>
    <mergeCell ref="E9265:F9265"/>
    <mergeCell ref="E9266:F9266"/>
    <mergeCell ref="E9267:F9267"/>
    <mergeCell ref="E9268:F9268"/>
    <mergeCell ref="E9269:F9269"/>
    <mergeCell ref="E9258:F9258"/>
    <mergeCell ref="E9259:F9259"/>
    <mergeCell ref="E9260:F9260"/>
    <mergeCell ref="E9261:F9261"/>
    <mergeCell ref="E9262:F9262"/>
    <mergeCell ref="E9263:F9263"/>
    <mergeCell ref="E9252:F9252"/>
    <mergeCell ref="E9253:F9253"/>
    <mergeCell ref="E9254:F9254"/>
    <mergeCell ref="E9255:F9255"/>
    <mergeCell ref="E9256:F9256"/>
    <mergeCell ref="E9257:F9257"/>
    <mergeCell ref="E9318:F9318"/>
    <mergeCell ref="E9319:F9319"/>
    <mergeCell ref="E9320:F9320"/>
    <mergeCell ref="E9321:F9321"/>
    <mergeCell ref="E9322:F9322"/>
    <mergeCell ref="E9323:F9323"/>
    <mergeCell ref="E9312:F9312"/>
    <mergeCell ref="E9313:F9313"/>
    <mergeCell ref="E9314:F9314"/>
    <mergeCell ref="E9315:F9315"/>
    <mergeCell ref="E9316:F9316"/>
    <mergeCell ref="E9317:F9317"/>
    <mergeCell ref="E9306:F9306"/>
    <mergeCell ref="E9307:F9307"/>
    <mergeCell ref="E9308:F9308"/>
    <mergeCell ref="E9309:F9309"/>
    <mergeCell ref="E9310:F9310"/>
    <mergeCell ref="E9311:F9311"/>
    <mergeCell ref="E9300:F9300"/>
    <mergeCell ref="E9301:F9301"/>
    <mergeCell ref="E9302:F9302"/>
    <mergeCell ref="E9303:F9303"/>
    <mergeCell ref="E9304:F9304"/>
    <mergeCell ref="E9305:F9305"/>
    <mergeCell ref="E9294:F9294"/>
    <mergeCell ref="E9295:F9295"/>
    <mergeCell ref="E9296:F9296"/>
    <mergeCell ref="E9297:F9297"/>
    <mergeCell ref="E9298:F9298"/>
    <mergeCell ref="E9299:F9299"/>
    <mergeCell ref="E9288:F9288"/>
    <mergeCell ref="E9289:F9289"/>
    <mergeCell ref="E9290:F9290"/>
    <mergeCell ref="E9291:F9291"/>
    <mergeCell ref="E9292:F9292"/>
    <mergeCell ref="E9293:F9293"/>
    <mergeCell ref="E9354:F9354"/>
    <mergeCell ref="E9355:F9355"/>
    <mergeCell ref="E9356:F9356"/>
    <mergeCell ref="E9357:F9357"/>
    <mergeCell ref="E9358:F9358"/>
    <mergeCell ref="E9359:F9359"/>
    <mergeCell ref="E9348:F9348"/>
    <mergeCell ref="E9349:F9349"/>
    <mergeCell ref="E9350:F9350"/>
    <mergeCell ref="E9351:F9351"/>
    <mergeCell ref="E9352:F9352"/>
    <mergeCell ref="E9353:F9353"/>
    <mergeCell ref="E9342:F9342"/>
    <mergeCell ref="E9343:F9343"/>
    <mergeCell ref="E9344:F9344"/>
    <mergeCell ref="E9345:F9345"/>
    <mergeCell ref="E9346:F9346"/>
    <mergeCell ref="E9347:F9347"/>
    <mergeCell ref="E9336:F9336"/>
    <mergeCell ref="E9337:F9337"/>
    <mergeCell ref="E9338:F9338"/>
    <mergeCell ref="E9339:F9339"/>
    <mergeCell ref="E9340:F9340"/>
    <mergeCell ref="E9341:F9341"/>
    <mergeCell ref="E9330:F9330"/>
    <mergeCell ref="E9331:F9331"/>
    <mergeCell ref="E9332:F9332"/>
    <mergeCell ref="E9333:F9333"/>
    <mergeCell ref="E9334:F9334"/>
    <mergeCell ref="E9335:F9335"/>
    <mergeCell ref="E9324:F9324"/>
    <mergeCell ref="E9325:F9325"/>
    <mergeCell ref="E9326:F9326"/>
    <mergeCell ref="E9327:F9327"/>
    <mergeCell ref="E9328:F9328"/>
    <mergeCell ref="E9329:F9329"/>
    <mergeCell ref="E9390:F9390"/>
    <mergeCell ref="E9391:F9391"/>
    <mergeCell ref="E9392:F9392"/>
    <mergeCell ref="E9393:F9393"/>
    <mergeCell ref="E9394:F9394"/>
    <mergeCell ref="E9395:F9395"/>
    <mergeCell ref="E9384:F9384"/>
    <mergeCell ref="E9385:F9385"/>
    <mergeCell ref="E9386:F9386"/>
    <mergeCell ref="E9387:F9387"/>
    <mergeCell ref="E9388:F9388"/>
    <mergeCell ref="E9389:F9389"/>
    <mergeCell ref="E9378:F9378"/>
    <mergeCell ref="E9379:F9379"/>
    <mergeCell ref="E9380:F9380"/>
    <mergeCell ref="E9381:F9381"/>
    <mergeCell ref="E9382:F9382"/>
    <mergeCell ref="E9383:F9383"/>
    <mergeCell ref="E9372:F9372"/>
    <mergeCell ref="E9373:F9373"/>
    <mergeCell ref="E9374:F9374"/>
    <mergeCell ref="E9375:F9375"/>
    <mergeCell ref="E9376:F9376"/>
    <mergeCell ref="E9377:F9377"/>
    <mergeCell ref="E9366:F9366"/>
    <mergeCell ref="E9367:F9367"/>
    <mergeCell ref="E9368:F9368"/>
    <mergeCell ref="E9369:F9369"/>
    <mergeCell ref="E9370:F9370"/>
    <mergeCell ref="E9371:F9371"/>
    <mergeCell ref="E9360:F9360"/>
    <mergeCell ref="E9361:F9361"/>
    <mergeCell ref="E9362:F9362"/>
    <mergeCell ref="E9363:F9363"/>
    <mergeCell ref="E9364:F9364"/>
    <mergeCell ref="E9365:F9365"/>
    <mergeCell ref="E9426:F9426"/>
    <mergeCell ref="E9427:F9427"/>
    <mergeCell ref="E9428:F9428"/>
    <mergeCell ref="E9429:F9429"/>
    <mergeCell ref="E9430:F9430"/>
    <mergeCell ref="E9431:F9431"/>
    <mergeCell ref="E9420:F9420"/>
    <mergeCell ref="E9421:F9421"/>
    <mergeCell ref="E9422:F9422"/>
    <mergeCell ref="E9423:F9423"/>
    <mergeCell ref="E9424:F9424"/>
    <mergeCell ref="E9425:F9425"/>
    <mergeCell ref="E9414:F9414"/>
    <mergeCell ref="E9415:F9415"/>
    <mergeCell ref="E9416:F9416"/>
    <mergeCell ref="E9417:F9417"/>
    <mergeCell ref="E9418:F9418"/>
    <mergeCell ref="E9419:F9419"/>
    <mergeCell ref="E9408:F9408"/>
    <mergeCell ref="E9409:F9409"/>
    <mergeCell ref="E9410:F9410"/>
    <mergeCell ref="E9411:F9411"/>
    <mergeCell ref="E9412:F9412"/>
    <mergeCell ref="E9413:F9413"/>
    <mergeCell ref="E9402:F9402"/>
    <mergeCell ref="E9403:F9403"/>
    <mergeCell ref="E9404:F9404"/>
    <mergeCell ref="E9405:F9405"/>
    <mergeCell ref="E9406:F9406"/>
    <mergeCell ref="E9407:F9407"/>
    <mergeCell ref="E9396:F9396"/>
    <mergeCell ref="E9397:F9397"/>
    <mergeCell ref="E9398:F9398"/>
    <mergeCell ref="E9399:F9399"/>
    <mergeCell ref="E9400:F9400"/>
    <mergeCell ref="E9401:F9401"/>
    <mergeCell ref="E9462:F9462"/>
    <mergeCell ref="E9463:F9463"/>
    <mergeCell ref="E9464:F9464"/>
    <mergeCell ref="E9465:F9465"/>
    <mergeCell ref="E9466:F9466"/>
    <mergeCell ref="E9467:F9467"/>
    <mergeCell ref="E9456:F9456"/>
    <mergeCell ref="E9457:F9457"/>
    <mergeCell ref="E9458:F9458"/>
    <mergeCell ref="E9459:F9459"/>
    <mergeCell ref="E9460:F9460"/>
    <mergeCell ref="E9461:F9461"/>
    <mergeCell ref="E9450:F9450"/>
    <mergeCell ref="E9451:F9451"/>
    <mergeCell ref="E9452:F9452"/>
    <mergeCell ref="E9453:F9453"/>
    <mergeCell ref="E9454:F9454"/>
    <mergeCell ref="E9455:F9455"/>
    <mergeCell ref="E9444:F9444"/>
    <mergeCell ref="E9445:F9445"/>
    <mergeCell ref="E9446:F9446"/>
    <mergeCell ref="E9447:F9447"/>
    <mergeCell ref="E9448:F9448"/>
    <mergeCell ref="E9449:F9449"/>
    <mergeCell ref="E9438:F9438"/>
    <mergeCell ref="E9439:F9439"/>
    <mergeCell ref="E9440:F9440"/>
    <mergeCell ref="E9441:F9441"/>
    <mergeCell ref="E9442:F9442"/>
    <mergeCell ref="E9443:F9443"/>
    <mergeCell ref="E9432:F9432"/>
    <mergeCell ref="E9433:F9433"/>
    <mergeCell ref="E9434:F9434"/>
    <mergeCell ref="E9435:F9435"/>
    <mergeCell ref="E9436:F9436"/>
    <mergeCell ref="E9437:F9437"/>
    <mergeCell ref="E9498:F9498"/>
    <mergeCell ref="E9499:F9499"/>
    <mergeCell ref="E9500:F9500"/>
    <mergeCell ref="E9501:F9501"/>
    <mergeCell ref="E9502:F9502"/>
    <mergeCell ref="E9503:F9503"/>
    <mergeCell ref="E9492:F9492"/>
    <mergeCell ref="E9493:F9493"/>
    <mergeCell ref="E9494:F9494"/>
    <mergeCell ref="E9495:F9495"/>
    <mergeCell ref="E9496:F9496"/>
    <mergeCell ref="E9497:F9497"/>
    <mergeCell ref="E9486:F9486"/>
    <mergeCell ref="E9487:F9487"/>
    <mergeCell ref="E9488:F9488"/>
    <mergeCell ref="E9489:F9489"/>
    <mergeCell ref="E9490:F9490"/>
    <mergeCell ref="E9491:F9491"/>
    <mergeCell ref="E9480:F9480"/>
    <mergeCell ref="E9481:F9481"/>
    <mergeCell ref="E9482:F9482"/>
    <mergeCell ref="E9483:F9483"/>
    <mergeCell ref="E9484:F9484"/>
    <mergeCell ref="E9485:F9485"/>
    <mergeCell ref="E9474:F9474"/>
    <mergeCell ref="E9475:F9475"/>
    <mergeCell ref="E9476:F9476"/>
    <mergeCell ref="E9477:F9477"/>
    <mergeCell ref="E9478:F9478"/>
    <mergeCell ref="E9479:F9479"/>
    <mergeCell ref="E9468:F9468"/>
    <mergeCell ref="E9469:F9469"/>
    <mergeCell ref="E9470:F9470"/>
    <mergeCell ref="E9471:F9471"/>
    <mergeCell ref="E9472:F9472"/>
    <mergeCell ref="E9473:F9473"/>
    <mergeCell ref="E9534:F9534"/>
    <mergeCell ref="E9535:F9535"/>
    <mergeCell ref="E9536:F9536"/>
    <mergeCell ref="E9537:F9537"/>
    <mergeCell ref="E9538:F9538"/>
    <mergeCell ref="E9539:F9539"/>
    <mergeCell ref="E9528:F9528"/>
    <mergeCell ref="E9529:F9529"/>
    <mergeCell ref="E9530:F9530"/>
    <mergeCell ref="E9531:F9531"/>
    <mergeCell ref="E9532:F9532"/>
    <mergeCell ref="E9533:F9533"/>
    <mergeCell ref="E9522:F9522"/>
    <mergeCell ref="E9523:F9523"/>
    <mergeCell ref="E9524:F9524"/>
    <mergeCell ref="E9525:F9525"/>
    <mergeCell ref="E9526:F9526"/>
    <mergeCell ref="E9527:F9527"/>
    <mergeCell ref="E9516:F9516"/>
    <mergeCell ref="E9517:F9517"/>
    <mergeCell ref="E9518:F9518"/>
    <mergeCell ref="E9519:F9519"/>
    <mergeCell ref="E9520:F9520"/>
    <mergeCell ref="E9521:F9521"/>
    <mergeCell ref="E9510:F9510"/>
    <mergeCell ref="E9511:F9511"/>
    <mergeCell ref="E9512:F9512"/>
    <mergeCell ref="E9513:F9513"/>
    <mergeCell ref="E9514:F9514"/>
    <mergeCell ref="E9515:F9515"/>
    <mergeCell ref="E9504:F9504"/>
    <mergeCell ref="E9505:F9505"/>
    <mergeCell ref="E9506:F9506"/>
    <mergeCell ref="E9507:F9507"/>
    <mergeCell ref="E9508:F9508"/>
    <mergeCell ref="E9509:F9509"/>
    <mergeCell ref="E9570:F9570"/>
    <mergeCell ref="E9571:F9571"/>
    <mergeCell ref="E9572:F9572"/>
    <mergeCell ref="E9573:F9573"/>
    <mergeCell ref="E9574:F9574"/>
    <mergeCell ref="E9575:F9575"/>
    <mergeCell ref="E9564:F9564"/>
    <mergeCell ref="E9565:F9565"/>
    <mergeCell ref="E9566:F9566"/>
    <mergeCell ref="E9567:F9567"/>
    <mergeCell ref="E9568:F9568"/>
    <mergeCell ref="E9569:F9569"/>
    <mergeCell ref="E9558:F9558"/>
    <mergeCell ref="E9559:F9559"/>
    <mergeCell ref="E9560:F9560"/>
    <mergeCell ref="E9561:F9561"/>
    <mergeCell ref="E9562:F9562"/>
    <mergeCell ref="E9563:F9563"/>
    <mergeCell ref="E9552:F9552"/>
    <mergeCell ref="E9553:F9553"/>
    <mergeCell ref="E9554:F9554"/>
    <mergeCell ref="E9555:F9555"/>
    <mergeCell ref="E9556:F9556"/>
    <mergeCell ref="E9557:F9557"/>
    <mergeCell ref="E9546:F9546"/>
    <mergeCell ref="E9547:F9547"/>
    <mergeCell ref="E9548:F9548"/>
    <mergeCell ref="E9549:F9549"/>
    <mergeCell ref="E9550:F9550"/>
    <mergeCell ref="E9551:F9551"/>
    <mergeCell ref="E9540:F9540"/>
    <mergeCell ref="E9541:F9541"/>
    <mergeCell ref="E9542:F9542"/>
    <mergeCell ref="E9543:F9543"/>
    <mergeCell ref="E9544:F9544"/>
    <mergeCell ref="E9545:F9545"/>
    <mergeCell ref="E9606:F9606"/>
    <mergeCell ref="E9607:F9607"/>
    <mergeCell ref="E9608:F9608"/>
    <mergeCell ref="E9609:F9609"/>
    <mergeCell ref="E9610:F9610"/>
    <mergeCell ref="E9611:F9611"/>
    <mergeCell ref="E9600:F9600"/>
    <mergeCell ref="E9601:F9601"/>
    <mergeCell ref="E9602:F9602"/>
    <mergeCell ref="E9603:F9603"/>
    <mergeCell ref="E9604:F9604"/>
    <mergeCell ref="E9605:F9605"/>
    <mergeCell ref="E9594:F9594"/>
    <mergeCell ref="E9595:F9595"/>
    <mergeCell ref="E9596:F9596"/>
    <mergeCell ref="E9597:F9597"/>
    <mergeCell ref="E9598:F9598"/>
    <mergeCell ref="E9599:F9599"/>
    <mergeCell ref="E9588:F9588"/>
    <mergeCell ref="E9589:F9589"/>
    <mergeCell ref="E9590:F9590"/>
    <mergeCell ref="E9591:F9591"/>
    <mergeCell ref="E9592:F9592"/>
    <mergeCell ref="E9593:F9593"/>
    <mergeCell ref="E9582:F9582"/>
    <mergeCell ref="E9583:F9583"/>
    <mergeCell ref="E9584:F9584"/>
    <mergeCell ref="E9585:F9585"/>
    <mergeCell ref="E9586:F9586"/>
    <mergeCell ref="E9587:F9587"/>
    <mergeCell ref="E9576:F9576"/>
    <mergeCell ref="E9577:F9577"/>
    <mergeCell ref="E9578:F9578"/>
    <mergeCell ref="E9579:F9579"/>
    <mergeCell ref="E9580:F9580"/>
    <mergeCell ref="E9581:F9581"/>
    <mergeCell ref="E9642:F9642"/>
    <mergeCell ref="E9643:F9643"/>
    <mergeCell ref="E9644:F9644"/>
    <mergeCell ref="E9645:F9645"/>
    <mergeCell ref="E9646:F9646"/>
    <mergeCell ref="E9647:F9647"/>
    <mergeCell ref="E9636:F9636"/>
    <mergeCell ref="E9637:F9637"/>
    <mergeCell ref="E9638:F9638"/>
    <mergeCell ref="E9639:F9639"/>
    <mergeCell ref="E9640:F9640"/>
    <mergeCell ref="E9641:F9641"/>
    <mergeCell ref="E9630:F9630"/>
    <mergeCell ref="E9631:F9631"/>
    <mergeCell ref="E9632:F9632"/>
    <mergeCell ref="E9633:F9633"/>
    <mergeCell ref="E9634:F9634"/>
    <mergeCell ref="E9635:F9635"/>
    <mergeCell ref="E9624:F9624"/>
    <mergeCell ref="E9625:F9625"/>
    <mergeCell ref="E9626:F9626"/>
    <mergeCell ref="E9627:F9627"/>
    <mergeCell ref="E9628:F9628"/>
    <mergeCell ref="E9629:F9629"/>
    <mergeCell ref="E9618:F9618"/>
    <mergeCell ref="E9619:F9619"/>
    <mergeCell ref="E9620:F9620"/>
    <mergeCell ref="E9621:F9621"/>
    <mergeCell ref="E9622:F9622"/>
    <mergeCell ref="E9623:F9623"/>
    <mergeCell ref="E9612:F9612"/>
    <mergeCell ref="E9613:F9613"/>
    <mergeCell ref="E9614:F9614"/>
    <mergeCell ref="E9615:F9615"/>
    <mergeCell ref="E9616:F9616"/>
    <mergeCell ref="E9617:F9617"/>
    <mergeCell ref="E9678:F9678"/>
    <mergeCell ref="E9679:F9679"/>
    <mergeCell ref="E9680:F9680"/>
    <mergeCell ref="E9681:F9681"/>
    <mergeCell ref="E9682:F9682"/>
    <mergeCell ref="E9683:F9683"/>
    <mergeCell ref="E9672:F9672"/>
    <mergeCell ref="E9673:F9673"/>
    <mergeCell ref="E9674:F9674"/>
    <mergeCell ref="E9675:F9675"/>
    <mergeCell ref="E9676:F9676"/>
    <mergeCell ref="E9677:F9677"/>
    <mergeCell ref="E9666:F9666"/>
    <mergeCell ref="E9667:F9667"/>
    <mergeCell ref="E9668:F9668"/>
    <mergeCell ref="E9669:F9669"/>
    <mergeCell ref="E9670:F9670"/>
    <mergeCell ref="E9671:F9671"/>
    <mergeCell ref="E9660:F9660"/>
    <mergeCell ref="E9661:F9661"/>
    <mergeCell ref="E9662:F9662"/>
    <mergeCell ref="E9663:F9663"/>
    <mergeCell ref="E9664:F9664"/>
    <mergeCell ref="E9665:F9665"/>
    <mergeCell ref="E9654:F9654"/>
    <mergeCell ref="E9655:F9655"/>
    <mergeCell ref="E9656:F9656"/>
    <mergeCell ref="E9657:F9657"/>
    <mergeCell ref="E9658:F9658"/>
    <mergeCell ref="E9659:F9659"/>
    <mergeCell ref="E9648:F9648"/>
    <mergeCell ref="E9649:F9649"/>
    <mergeCell ref="E9650:F9650"/>
    <mergeCell ref="E9651:F9651"/>
    <mergeCell ref="E9652:F9652"/>
    <mergeCell ref="E9653:F9653"/>
    <mergeCell ref="E9714:F9714"/>
    <mergeCell ref="E9715:F9715"/>
    <mergeCell ref="E9716:F9716"/>
    <mergeCell ref="E9717:F9717"/>
    <mergeCell ref="E9718:F9718"/>
    <mergeCell ref="E9719:F9719"/>
    <mergeCell ref="E9708:F9708"/>
    <mergeCell ref="E9709:F9709"/>
    <mergeCell ref="E9710:F9710"/>
    <mergeCell ref="E9711:F9711"/>
    <mergeCell ref="E9712:F9712"/>
    <mergeCell ref="E9713:F9713"/>
    <mergeCell ref="E9702:F9702"/>
    <mergeCell ref="E9703:F9703"/>
    <mergeCell ref="E9704:F9704"/>
    <mergeCell ref="E9705:F9705"/>
    <mergeCell ref="E9706:F9706"/>
    <mergeCell ref="E9707:F9707"/>
    <mergeCell ref="E9696:F9696"/>
    <mergeCell ref="E9697:F9697"/>
    <mergeCell ref="E9698:F9698"/>
    <mergeCell ref="E9699:F9699"/>
    <mergeCell ref="E9700:F9700"/>
    <mergeCell ref="E9701:F9701"/>
    <mergeCell ref="E9690:F9690"/>
    <mergeCell ref="E9691:F9691"/>
    <mergeCell ref="E9692:F9692"/>
    <mergeCell ref="E9693:F9693"/>
    <mergeCell ref="E9694:F9694"/>
    <mergeCell ref="E9695:F9695"/>
    <mergeCell ref="E9684:F9684"/>
    <mergeCell ref="E9685:F9685"/>
    <mergeCell ref="E9686:F9686"/>
    <mergeCell ref="E9687:F9687"/>
    <mergeCell ref="E9688:F9688"/>
    <mergeCell ref="E9689:F9689"/>
    <mergeCell ref="E9750:F9750"/>
    <mergeCell ref="E9751:F9751"/>
    <mergeCell ref="E9752:F9752"/>
    <mergeCell ref="E9753:F9753"/>
    <mergeCell ref="E9754:F9754"/>
    <mergeCell ref="E9755:F9755"/>
    <mergeCell ref="E9744:F9744"/>
    <mergeCell ref="E9745:F9745"/>
    <mergeCell ref="E9746:F9746"/>
    <mergeCell ref="E9747:F9747"/>
    <mergeCell ref="E9748:F9748"/>
    <mergeCell ref="E9749:F9749"/>
    <mergeCell ref="E9738:F9738"/>
    <mergeCell ref="E9739:F9739"/>
    <mergeCell ref="E9740:F9740"/>
    <mergeCell ref="E9741:F9741"/>
    <mergeCell ref="E9742:F9742"/>
    <mergeCell ref="E9743:F9743"/>
    <mergeCell ref="E9732:F9732"/>
    <mergeCell ref="E9733:F9733"/>
    <mergeCell ref="E9734:F9734"/>
    <mergeCell ref="E9735:F9735"/>
    <mergeCell ref="E9736:F9736"/>
    <mergeCell ref="E9737:F9737"/>
    <mergeCell ref="E9726:F9726"/>
    <mergeCell ref="E9727:F9727"/>
    <mergeCell ref="E9728:F9728"/>
    <mergeCell ref="E9729:F9729"/>
    <mergeCell ref="E9730:F9730"/>
    <mergeCell ref="E9731:F9731"/>
    <mergeCell ref="E9720:F9720"/>
    <mergeCell ref="E9721:F9721"/>
    <mergeCell ref="E9722:F9722"/>
    <mergeCell ref="E9723:F9723"/>
    <mergeCell ref="E9724:F9724"/>
    <mergeCell ref="E9725:F9725"/>
    <mergeCell ref="E9786:F9786"/>
    <mergeCell ref="E9787:F9787"/>
    <mergeCell ref="E9788:F9788"/>
    <mergeCell ref="E9789:F9789"/>
    <mergeCell ref="E9790:F9790"/>
    <mergeCell ref="E9791:F9791"/>
    <mergeCell ref="E9780:F9780"/>
    <mergeCell ref="E9781:F9781"/>
    <mergeCell ref="E9782:F9782"/>
    <mergeCell ref="E9783:F9783"/>
    <mergeCell ref="E9784:F9784"/>
    <mergeCell ref="E9785:F9785"/>
    <mergeCell ref="E9774:F9774"/>
    <mergeCell ref="E9775:F9775"/>
    <mergeCell ref="E9776:F9776"/>
    <mergeCell ref="E9777:F9777"/>
    <mergeCell ref="E9778:F9778"/>
    <mergeCell ref="E9779:F9779"/>
    <mergeCell ref="E9768:F9768"/>
    <mergeCell ref="E9769:F9769"/>
    <mergeCell ref="E9770:F9770"/>
    <mergeCell ref="E9771:F9771"/>
    <mergeCell ref="E9772:F9772"/>
    <mergeCell ref="E9773:F9773"/>
    <mergeCell ref="E9762:F9762"/>
    <mergeCell ref="E9763:F9763"/>
    <mergeCell ref="E9764:F9764"/>
    <mergeCell ref="E9765:F9765"/>
    <mergeCell ref="E9766:F9766"/>
    <mergeCell ref="E9767:F9767"/>
    <mergeCell ref="E9756:F9756"/>
    <mergeCell ref="E9757:F9757"/>
    <mergeCell ref="E9758:F9758"/>
    <mergeCell ref="E9759:F9759"/>
    <mergeCell ref="E9760:F9760"/>
    <mergeCell ref="E9761:F9761"/>
    <mergeCell ref="E9822:F9822"/>
    <mergeCell ref="E9823:F9823"/>
    <mergeCell ref="E9824:F9824"/>
    <mergeCell ref="E9825:F9825"/>
    <mergeCell ref="E9826:F9826"/>
    <mergeCell ref="E9827:F9827"/>
    <mergeCell ref="E9816:F9816"/>
    <mergeCell ref="E9817:F9817"/>
    <mergeCell ref="E9818:F9818"/>
    <mergeCell ref="E9819:F9819"/>
    <mergeCell ref="E9820:F9820"/>
    <mergeCell ref="E9821:F9821"/>
    <mergeCell ref="E9810:F9810"/>
    <mergeCell ref="E9811:F9811"/>
    <mergeCell ref="E9812:F9812"/>
    <mergeCell ref="E9813:F9813"/>
    <mergeCell ref="E9814:F9814"/>
    <mergeCell ref="E9815:F9815"/>
    <mergeCell ref="E9804:F9804"/>
    <mergeCell ref="E9805:F9805"/>
    <mergeCell ref="E9806:F9806"/>
    <mergeCell ref="E9807:F9807"/>
    <mergeCell ref="E9808:F9808"/>
    <mergeCell ref="E9809:F9809"/>
    <mergeCell ref="E9798:F9798"/>
    <mergeCell ref="E9799:F9799"/>
    <mergeCell ref="E9800:F9800"/>
    <mergeCell ref="E9801:F9801"/>
    <mergeCell ref="E9802:F9802"/>
    <mergeCell ref="E9803:F9803"/>
    <mergeCell ref="E9792:F9792"/>
    <mergeCell ref="E9793:F9793"/>
    <mergeCell ref="E9794:F9794"/>
    <mergeCell ref="E9795:F9795"/>
    <mergeCell ref="E9796:F9796"/>
    <mergeCell ref="E9797:F9797"/>
    <mergeCell ref="E9858:F9858"/>
    <mergeCell ref="E9859:F9859"/>
    <mergeCell ref="E9860:F9860"/>
    <mergeCell ref="E9861:F9861"/>
    <mergeCell ref="E9862:F9862"/>
    <mergeCell ref="E9863:F9863"/>
    <mergeCell ref="E9852:F9852"/>
    <mergeCell ref="E9853:F9853"/>
    <mergeCell ref="E9854:F9854"/>
    <mergeCell ref="E9855:F9855"/>
    <mergeCell ref="E9856:F9856"/>
    <mergeCell ref="E9857:F9857"/>
    <mergeCell ref="E9846:F9846"/>
    <mergeCell ref="E9847:F9847"/>
    <mergeCell ref="E9848:F9848"/>
    <mergeCell ref="E9849:F9849"/>
    <mergeCell ref="E9850:F9850"/>
    <mergeCell ref="E9851:F9851"/>
    <mergeCell ref="E9840:F9840"/>
    <mergeCell ref="E9841:F9841"/>
    <mergeCell ref="E9842:F9842"/>
    <mergeCell ref="E9843:F9843"/>
    <mergeCell ref="E9844:F9844"/>
    <mergeCell ref="E9845:F9845"/>
    <mergeCell ref="E9834:F9834"/>
    <mergeCell ref="E9835:F9835"/>
    <mergeCell ref="E9836:F9836"/>
    <mergeCell ref="E9837:F9837"/>
    <mergeCell ref="E9838:F9838"/>
    <mergeCell ref="E9839:F9839"/>
    <mergeCell ref="E9828:F9828"/>
    <mergeCell ref="E9829:F9829"/>
    <mergeCell ref="E9830:F9830"/>
    <mergeCell ref="E9831:F9831"/>
    <mergeCell ref="E9832:F9832"/>
    <mergeCell ref="E9833:F9833"/>
    <mergeCell ref="E9894:F9894"/>
    <mergeCell ref="E9895:F9895"/>
    <mergeCell ref="E9896:F9896"/>
    <mergeCell ref="E9897:F9897"/>
    <mergeCell ref="E9898:F9898"/>
    <mergeCell ref="E9899:F9899"/>
    <mergeCell ref="E9888:F9888"/>
    <mergeCell ref="E9889:F9889"/>
    <mergeCell ref="E9890:F9890"/>
    <mergeCell ref="E9891:F9891"/>
    <mergeCell ref="E9892:F9892"/>
    <mergeCell ref="E9893:F9893"/>
    <mergeCell ref="E9882:F9882"/>
    <mergeCell ref="E9883:F9883"/>
    <mergeCell ref="E9884:F9884"/>
    <mergeCell ref="E9885:F9885"/>
    <mergeCell ref="E9886:F9886"/>
    <mergeCell ref="E9887:F9887"/>
    <mergeCell ref="E9876:F9876"/>
    <mergeCell ref="E9877:F9877"/>
    <mergeCell ref="E9878:F9878"/>
    <mergeCell ref="E9879:F9879"/>
    <mergeCell ref="E9880:F9880"/>
    <mergeCell ref="E9881:F9881"/>
    <mergeCell ref="E9870:F9870"/>
    <mergeCell ref="E9871:F9871"/>
    <mergeCell ref="E9872:F9872"/>
    <mergeCell ref="E9873:F9873"/>
    <mergeCell ref="E9874:F9874"/>
    <mergeCell ref="E9875:F9875"/>
    <mergeCell ref="E9864:F9864"/>
    <mergeCell ref="E9865:F9865"/>
    <mergeCell ref="E9866:F9866"/>
    <mergeCell ref="E9867:F9867"/>
    <mergeCell ref="E9868:F9868"/>
    <mergeCell ref="E9869:F9869"/>
    <mergeCell ref="E9930:F9930"/>
    <mergeCell ref="E9931:F9931"/>
    <mergeCell ref="E9932:F9932"/>
    <mergeCell ref="E9933:F9933"/>
    <mergeCell ref="E9934:F9934"/>
    <mergeCell ref="E9935:F9935"/>
    <mergeCell ref="E9924:F9924"/>
    <mergeCell ref="E9925:F9925"/>
    <mergeCell ref="E9926:F9926"/>
    <mergeCell ref="E9927:F9927"/>
    <mergeCell ref="E9928:F9928"/>
    <mergeCell ref="E9929:F9929"/>
    <mergeCell ref="E9918:F9918"/>
    <mergeCell ref="E9919:F9919"/>
    <mergeCell ref="E9920:F9920"/>
    <mergeCell ref="E9921:F9921"/>
    <mergeCell ref="E9922:F9922"/>
    <mergeCell ref="E9923:F9923"/>
    <mergeCell ref="E9912:F9912"/>
    <mergeCell ref="E9913:F9913"/>
    <mergeCell ref="E9914:F9914"/>
    <mergeCell ref="E9915:F9915"/>
    <mergeCell ref="E9916:F9916"/>
    <mergeCell ref="E9917:F9917"/>
    <mergeCell ref="E9906:F9906"/>
    <mergeCell ref="E9907:F9907"/>
    <mergeCell ref="E9908:F9908"/>
    <mergeCell ref="E9909:F9909"/>
    <mergeCell ref="E9910:F9910"/>
    <mergeCell ref="E9911:F9911"/>
    <mergeCell ref="E9900:F9900"/>
    <mergeCell ref="E9901:F9901"/>
    <mergeCell ref="E9902:F9902"/>
    <mergeCell ref="E9903:F9903"/>
    <mergeCell ref="E9904:F9904"/>
    <mergeCell ref="E9905:F9905"/>
    <mergeCell ref="E9966:F9966"/>
    <mergeCell ref="E9967:F9967"/>
    <mergeCell ref="E9968:F9968"/>
    <mergeCell ref="E9969:F9969"/>
    <mergeCell ref="E9970:F9970"/>
    <mergeCell ref="E9971:F9971"/>
    <mergeCell ref="E9960:F9960"/>
    <mergeCell ref="E9961:F9961"/>
    <mergeCell ref="E9962:F9962"/>
    <mergeCell ref="E9963:F9963"/>
    <mergeCell ref="E9964:F9964"/>
    <mergeCell ref="E9965:F9965"/>
    <mergeCell ref="E9954:F9954"/>
    <mergeCell ref="E9955:F9955"/>
    <mergeCell ref="E9956:F9956"/>
    <mergeCell ref="E9957:F9957"/>
    <mergeCell ref="E9958:F9958"/>
    <mergeCell ref="E9959:F9959"/>
    <mergeCell ref="E9948:F9948"/>
    <mergeCell ref="E9949:F9949"/>
    <mergeCell ref="E9950:F9950"/>
    <mergeCell ref="E9951:F9951"/>
    <mergeCell ref="E9952:F9952"/>
    <mergeCell ref="E9953:F9953"/>
    <mergeCell ref="E9942:F9942"/>
    <mergeCell ref="E9943:F9943"/>
    <mergeCell ref="E9944:F9944"/>
    <mergeCell ref="E9945:F9945"/>
    <mergeCell ref="E9946:F9946"/>
    <mergeCell ref="E9947:F9947"/>
    <mergeCell ref="E9936:F9936"/>
    <mergeCell ref="E9937:F9937"/>
    <mergeCell ref="E9938:F9938"/>
    <mergeCell ref="E9939:F9939"/>
    <mergeCell ref="E9940:F9940"/>
    <mergeCell ref="E9941:F9941"/>
    <mergeCell ref="E10002:F10002"/>
    <mergeCell ref="E10003:F10003"/>
    <mergeCell ref="E10004:F10004"/>
    <mergeCell ref="E10005:F10005"/>
    <mergeCell ref="E10006:F10006"/>
    <mergeCell ref="E10007:F10007"/>
    <mergeCell ref="E9996:F9996"/>
    <mergeCell ref="E9997:F9997"/>
    <mergeCell ref="E9998:F9998"/>
    <mergeCell ref="E9999:F9999"/>
    <mergeCell ref="E10000:F10000"/>
    <mergeCell ref="E10001:F10001"/>
    <mergeCell ref="E9990:F9990"/>
    <mergeCell ref="E9991:F9991"/>
    <mergeCell ref="E9992:F9992"/>
    <mergeCell ref="E9993:F9993"/>
    <mergeCell ref="E9994:F9994"/>
    <mergeCell ref="E9995:F9995"/>
    <mergeCell ref="E9984:F9984"/>
    <mergeCell ref="E9985:F9985"/>
    <mergeCell ref="E9986:F9986"/>
    <mergeCell ref="E9987:F9987"/>
    <mergeCell ref="E9988:F9988"/>
    <mergeCell ref="E9989:F9989"/>
    <mergeCell ref="E9978:F9978"/>
    <mergeCell ref="E9979:F9979"/>
    <mergeCell ref="E9980:F9980"/>
    <mergeCell ref="E9981:F9981"/>
    <mergeCell ref="E9982:F9982"/>
    <mergeCell ref="E9983:F9983"/>
    <mergeCell ref="E9972:F9972"/>
    <mergeCell ref="E9973:F9973"/>
    <mergeCell ref="E9974:F9974"/>
    <mergeCell ref="E9975:F9975"/>
    <mergeCell ref="E9976:F9976"/>
    <mergeCell ref="E9977:F9977"/>
    <mergeCell ref="E10038:F10038"/>
    <mergeCell ref="E10039:F10039"/>
    <mergeCell ref="E10040:F10040"/>
    <mergeCell ref="E10041:F10041"/>
    <mergeCell ref="E10042:F10042"/>
    <mergeCell ref="E10043:F10043"/>
    <mergeCell ref="E10032:F10032"/>
    <mergeCell ref="E10033:F10033"/>
    <mergeCell ref="E10034:F10034"/>
    <mergeCell ref="E10035:F10035"/>
    <mergeCell ref="E10036:F10036"/>
    <mergeCell ref="E10037:F10037"/>
    <mergeCell ref="E10026:F10026"/>
    <mergeCell ref="E10027:F10027"/>
    <mergeCell ref="E10028:F10028"/>
    <mergeCell ref="E10029:F10029"/>
    <mergeCell ref="E10030:F10030"/>
    <mergeCell ref="E10031:F10031"/>
    <mergeCell ref="E10020:F10020"/>
    <mergeCell ref="E10021:F10021"/>
    <mergeCell ref="E10022:F10022"/>
    <mergeCell ref="E10023:F10023"/>
    <mergeCell ref="E10024:F10024"/>
    <mergeCell ref="E10025:F10025"/>
    <mergeCell ref="E10014:F10014"/>
    <mergeCell ref="E10015:F10015"/>
    <mergeCell ref="E10016:F10016"/>
    <mergeCell ref="E10017:F10017"/>
    <mergeCell ref="E10018:F10018"/>
    <mergeCell ref="E10019:F10019"/>
    <mergeCell ref="E10008:F10008"/>
    <mergeCell ref="E10009:F10009"/>
    <mergeCell ref="E10010:F10010"/>
    <mergeCell ref="E10011:F10011"/>
    <mergeCell ref="E10012:F10012"/>
    <mergeCell ref="E10013:F10013"/>
    <mergeCell ref="E10074:F10074"/>
    <mergeCell ref="E10075:F10075"/>
    <mergeCell ref="E10076:F10076"/>
    <mergeCell ref="E10077:F10077"/>
    <mergeCell ref="E10078:F10078"/>
    <mergeCell ref="E10079:F10079"/>
    <mergeCell ref="E10068:F10068"/>
    <mergeCell ref="E10069:F10069"/>
    <mergeCell ref="E10070:F10070"/>
    <mergeCell ref="E10071:F10071"/>
    <mergeCell ref="E10072:F10072"/>
    <mergeCell ref="E10073:F10073"/>
    <mergeCell ref="E10062:F10062"/>
    <mergeCell ref="E10063:F10063"/>
    <mergeCell ref="E10064:F10064"/>
    <mergeCell ref="E10065:F10065"/>
    <mergeCell ref="E10066:F10066"/>
    <mergeCell ref="E10067:F10067"/>
    <mergeCell ref="E10056:F10056"/>
    <mergeCell ref="E10057:F10057"/>
    <mergeCell ref="E10058:F10058"/>
    <mergeCell ref="E10059:F10059"/>
    <mergeCell ref="E10060:F10060"/>
    <mergeCell ref="E10061:F10061"/>
    <mergeCell ref="E10050:F10050"/>
    <mergeCell ref="E10051:F10051"/>
    <mergeCell ref="E10052:F10052"/>
    <mergeCell ref="E10053:F10053"/>
    <mergeCell ref="E10054:F10054"/>
    <mergeCell ref="E10055:F10055"/>
    <mergeCell ref="E10044:F10044"/>
    <mergeCell ref="E10045:F10045"/>
    <mergeCell ref="E10046:F10046"/>
    <mergeCell ref="E10047:F10047"/>
    <mergeCell ref="E10048:F10048"/>
    <mergeCell ref="E10049:F10049"/>
    <mergeCell ref="E10110:F10110"/>
    <mergeCell ref="E10111:F10111"/>
    <mergeCell ref="E10112:F10112"/>
    <mergeCell ref="E10113:F10113"/>
    <mergeCell ref="E10114:F10114"/>
    <mergeCell ref="E10115:F10115"/>
    <mergeCell ref="E10104:F10104"/>
    <mergeCell ref="E10105:F10105"/>
    <mergeCell ref="E10106:F10106"/>
    <mergeCell ref="E10107:F10107"/>
    <mergeCell ref="E10108:F10108"/>
    <mergeCell ref="E10109:F10109"/>
    <mergeCell ref="E10098:F10098"/>
    <mergeCell ref="E10099:F10099"/>
    <mergeCell ref="E10100:F10100"/>
    <mergeCell ref="E10101:F10101"/>
    <mergeCell ref="E10102:F10102"/>
    <mergeCell ref="E10103:F10103"/>
    <mergeCell ref="E10092:F10092"/>
    <mergeCell ref="E10093:F10093"/>
    <mergeCell ref="E10094:F10094"/>
    <mergeCell ref="E10095:F10095"/>
    <mergeCell ref="E10096:F10096"/>
    <mergeCell ref="E10097:F10097"/>
    <mergeCell ref="E10086:F10086"/>
    <mergeCell ref="E10087:F10087"/>
    <mergeCell ref="E10088:F10088"/>
    <mergeCell ref="E10089:F10089"/>
    <mergeCell ref="E10090:F10090"/>
    <mergeCell ref="E10091:F10091"/>
    <mergeCell ref="E10080:F10080"/>
    <mergeCell ref="E10081:F10081"/>
    <mergeCell ref="E10082:F10082"/>
    <mergeCell ref="E10083:F10083"/>
    <mergeCell ref="E10084:F10084"/>
    <mergeCell ref="E10085:F10085"/>
    <mergeCell ref="E10146:F10146"/>
    <mergeCell ref="E10147:F10147"/>
    <mergeCell ref="E10148:F10148"/>
    <mergeCell ref="E10149:F10149"/>
    <mergeCell ref="E10150:F10150"/>
    <mergeCell ref="E10151:F10151"/>
    <mergeCell ref="E10140:F10140"/>
    <mergeCell ref="E10141:F10141"/>
    <mergeCell ref="E10142:F10142"/>
    <mergeCell ref="E10143:F10143"/>
    <mergeCell ref="E10144:F10144"/>
    <mergeCell ref="E10145:F10145"/>
    <mergeCell ref="E10134:F10134"/>
    <mergeCell ref="E10135:F10135"/>
    <mergeCell ref="E10136:F10136"/>
    <mergeCell ref="E10137:F10137"/>
    <mergeCell ref="E10138:F10138"/>
    <mergeCell ref="E10139:F10139"/>
    <mergeCell ref="E10128:F10128"/>
    <mergeCell ref="E10129:F10129"/>
    <mergeCell ref="E10130:F10130"/>
    <mergeCell ref="E10131:F10131"/>
    <mergeCell ref="E10132:F10132"/>
    <mergeCell ref="E10133:F10133"/>
    <mergeCell ref="E10122:F10122"/>
    <mergeCell ref="E10123:F10123"/>
    <mergeCell ref="E10124:F10124"/>
    <mergeCell ref="E10125:F10125"/>
    <mergeCell ref="E10126:F10126"/>
    <mergeCell ref="E10127:F10127"/>
    <mergeCell ref="E10116:F10116"/>
    <mergeCell ref="E10117:F10117"/>
    <mergeCell ref="E10118:F10118"/>
    <mergeCell ref="E10119:F10119"/>
    <mergeCell ref="E10120:F10120"/>
    <mergeCell ref="E10121:F10121"/>
    <mergeCell ref="E10182:F10182"/>
    <mergeCell ref="E10183:F10183"/>
    <mergeCell ref="E10184:F10184"/>
    <mergeCell ref="E10185:F10185"/>
    <mergeCell ref="E10186:F10186"/>
    <mergeCell ref="E10187:F10187"/>
    <mergeCell ref="E10176:F10176"/>
    <mergeCell ref="E10177:F10177"/>
    <mergeCell ref="E10178:F10178"/>
    <mergeCell ref="E10179:F10179"/>
    <mergeCell ref="E10180:F10180"/>
    <mergeCell ref="E10181:F10181"/>
    <mergeCell ref="E10170:F10170"/>
    <mergeCell ref="E10171:F10171"/>
    <mergeCell ref="E10172:F10172"/>
    <mergeCell ref="E10173:F10173"/>
    <mergeCell ref="E10174:F10174"/>
    <mergeCell ref="E10175:F10175"/>
    <mergeCell ref="E10164:F10164"/>
    <mergeCell ref="E10165:F10165"/>
    <mergeCell ref="E10166:F10166"/>
    <mergeCell ref="E10167:F10167"/>
    <mergeCell ref="E10168:F10168"/>
    <mergeCell ref="E10169:F10169"/>
    <mergeCell ref="E10158:F10158"/>
    <mergeCell ref="E10159:F10159"/>
    <mergeCell ref="E10160:F10160"/>
    <mergeCell ref="E10161:F10161"/>
    <mergeCell ref="E10162:F10162"/>
    <mergeCell ref="E10163:F10163"/>
    <mergeCell ref="E10152:F10152"/>
    <mergeCell ref="E10153:F10153"/>
    <mergeCell ref="E10154:F10154"/>
    <mergeCell ref="E10155:F10155"/>
    <mergeCell ref="E10156:F10156"/>
    <mergeCell ref="E10157:F10157"/>
    <mergeCell ref="E10218:F10218"/>
    <mergeCell ref="E10219:F10219"/>
    <mergeCell ref="E10220:F10220"/>
    <mergeCell ref="E10221:F10221"/>
    <mergeCell ref="E10222:F10222"/>
    <mergeCell ref="E10223:F10223"/>
    <mergeCell ref="E10212:F10212"/>
    <mergeCell ref="E10213:F10213"/>
    <mergeCell ref="E10214:F10214"/>
    <mergeCell ref="E10215:F10215"/>
    <mergeCell ref="E10216:F10216"/>
    <mergeCell ref="E10217:F10217"/>
    <mergeCell ref="E10206:F10206"/>
    <mergeCell ref="E10207:F10207"/>
    <mergeCell ref="E10208:F10208"/>
    <mergeCell ref="E10209:F10209"/>
    <mergeCell ref="E10210:F10210"/>
    <mergeCell ref="E10211:F10211"/>
    <mergeCell ref="E10200:F10200"/>
    <mergeCell ref="E10201:F10201"/>
    <mergeCell ref="E10202:F10202"/>
    <mergeCell ref="E10203:F10203"/>
    <mergeCell ref="E10204:F10204"/>
    <mergeCell ref="E10205:F10205"/>
    <mergeCell ref="E10194:F10194"/>
    <mergeCell ref="E10195:F10195"/>
    <mergeCell ref="E10196:F10196"/>
    <mergeCell ref="E10197:F10197"/>
    <mergeCell ref="E10198:F10198"/>
    <mergeCell ref="E10199:F10199"/>
    <mergeCell ref="E10188:F10188"/>
    <mergeCell ref="E10189:F10189"/>
    <mergeCell ref="E10190:F10190"/>
    <mergeCell ref="E10191:F10191"/>
    <mergeCell ref="E10192:F10192"/>
    <mergeCell ref="E10193:F10193"/>
    <mergeCell ref="E10254:F10254"/>
    <mergeCell ref="E10255:F10255"/>
    <mergeCell ref="E10256:F10256"/>
    <mergeCell ref="E10257:F10257"/>
    <mergeCell ref="E10258:F10258"/>
    <mergeCell ref="E10259:F10259"/>
    <mergeCell ref="E10248:F10248"/>
    <mergeCell ref="E10249:F10249"/>
    <mergeCell ref="E10250:F10250"/>
    <mergeCell ref="E10251:F10251"/>
    <mergeCell ref="E10252:F10252"/>
    <mergeCell ref="E10253:F10253"/>
    <mergeCell ref="E10242:F10242"/>
    <mergeCell ref="E10243:F10243"/>
    <mergeCell ref="E10244:F10244"/>
    <mergeCell ref="E10245:F10245"/>
    <mergeCell ref="E10246:F10246"/>
    <mergeCell ref="E10247:F10247"/>
    <mergeCell ref="E10236:F10236"/>
    <mergeCell ref="E10237:F10237"/>
    <mergeCell ref="E10238:F10238"/>
    <mergeCell ref="E10239:F10239"/>
    <mergeCell ref="E10240:F10240"/>
    <mergeCell ref="E10241:F10241"/>
    <mergeCell ref="E10230:F10230"/>
    <mergeCell ref="E10231:F10231"/>
    <mergeCell ref="E10232:F10232"/>
    <mergeCell ref="E10233:F10233"/>
    <mergeCell ref="E10234:F10234"/>
    <mergeCell ref="E10235:F10235"/>
    <mergeCell ref="E10224:F10224"/>
    <mergeCell ref="E10225:F10225"/>
    <mergeCell ref="E10226:F10226"/>
    <mergeCell ref="E10227:F10227"/>
    <mergeCell ref="E10228:F10228"/>
    <mergeCell ref="E10229:F10229"/>
    <mergeCell ref="E10290:F10290"/>
    <mergeCell ref="E10291:F10291"/>
    <mergeCell ref="E10292:F10292"/>
    <mergeCell ref="E10293:F10293"/>
    <mergeCell ref="E10294:F10294"/>
    <mergeCell ref="E10295:F10295"/>
    <mergeCell ref="E10284:F10284"/>
    <mergeCell ref="E10285:F10285"/>
    <mergeCell ref="E10286:F10286"/>
    <mergeCell ref="E10287:F10287"/>
    <mergeCell ref="E10288:F10288"/>
    <mergeCell ref="E10289:F10289"/>
    <mergeCell ref="E10278:F10278"/>
    <mergeCell ref="E10279:F10279"/>
    <mergeCell ref="E10280:F10280"/>
    <mergeCell ref="E10281:F10281"/>
    <mergeCell ref="E10282:F10282"/>
    <mergeCell ref="E10283:F10283"/>
    <mergeCell ref="E10272:F10272"/>
    <mergeCell ref="E10273:F10273"/>
    <mergeCell ref="E10274:F10274"/>
    <mergeCell ref="E10275:F10275"/>
    <mergeCell ref="E10276:F10276"/>
    <mergeCell ref="E10277:F10277"/>
    <mergeCell ref="E10266:F10266"/>
    <mergeCell ref="E10267:F10267"/>
    <mergeCell ref="E10268:F10268"/>
    <mergeCell ref="E10269:F10269"/>
    <mergeCell ref="E10270:F10270"/>
    <mergeCell ref="E10271:F10271"/>
    <mergeCell ref="E10260:F10260"/>
    <mergeCell ref="E10261:F10261"/>
    <mergeCell ref="E10262:F10262"/>
    <mergeCell ref="E10263:F10263"/>
    <mergeCell ref="E10264:F10264"/>
    <mergeCell ref="E10265:F10265"/>
    <mergeCell ref="E10326:F10326"/>
    <mergeCell ref="E10327:F10327"/>
    <mergeCell ref="E10328:F10328"/>
    <mergeCell ref="E10329:F10329"/>
    <mergeCell ref="E10330:F10330"/>
    <mergeCell ref="E10331:F10331"/>
    <mergeCell ref="E10320:F10320"/>
    <mergeCell ref="E10321:F10321"/>
    <mergeCell ref="E10322:F10322"/>
    <mergeCell ref="E10323:F10323"/>
    <mergeCell ref="E10324:F10324"/>
    <mergeCell ref="E10325:F10325"/>
    <mergeCell ref="E10314:F10314"/>
    <mergeCell ref="E10315:F10315"/>
    <mergeCell ref="E10316:F10316"/>
    <mergeCell ref="E10317:F10317"/>
    <mergeCell ref="E10318:F10318"/>
    <mergeCell ref="E10319:F10319"/>
    <mergeCell ref="E10308:F10308"/>
    <mergeCell ref="E10309:F10309"/>
    <mergeCell ref="E10310:F10310"/>
    <mergeCell ref="E10311:F10311"/>
    <mergeCell ref="E10312:F10312"/>
    <mergeCell ref="E10313:F10313"/>
    <mergeCell ref="E10302:F10302"/>
    <mergeCell ref="E10303:F10303"/>
    <mergeCell ref="E10304:F10304"/>
    <mergeCell ref="E10305:F10305"/>
    <mergeCell ref="E10306:F10306"/>
    <mergeCell ref="E10307:F10307"/>
    <mergeCell ref="E10296:F10296"/>
    <mergeCell ref="E10297:F10297"/>
    <mergeCell ref="E10298:F10298"/>
    <mergeCell ref="E10299:F10299"/>
    <mergeCell ref="E10300:F10300"/>
    <mergeCell ref="E10301:F10301"/>
    <mergeCell ref="E10362:F10362"/>
    <mergeCell ref="E10363:F10363"/>
    <mergeCell ref="E10364:F10364"/>
    <mergeCell ref="E10365:F10365"/>
    <mergeCell ref="E10366:F10366"/>
    <mergeCell ref="E10367:F10367"/>
    <mergeCell ref="E10356:F10356"/>
    <mergeCell ref="E10357:F10357"/>
    <mergeCell ref="E10358:F10358"/>
    <mergeCell ref="E10359:F10359"/>
    <mergeCell ref="E10360:F10360"/>
    <mergeCell ref="E10361:F10361"/>
    <mergeCell ref="E10350:F10350"/>
    <mergeCell ref="E10351:F10351"/>
    <mergeCell ref="E10352:F10352"/>
    <mergeCell ref="E10353:F10353"/>
    <mergeCell ref="E10354:F10354"/>
    <mergeCell ref="E10355:F10355"/>
    <mergeCell ref="E10344:F10344"/>
    <mergeCell ref="E10345:F10345"/>
    <mergeCell ref="E10346:F10346"/>
    <mergeCell ref="E10347:F10347"/>
    <mergeCell ref="E10348:F10348"/>
    <mergeCell ref="E10349:F10349"/>
    <mergeCell ref="E10338:F10338"/>
    <mergeCell ref="E10339:F10339"/>
    <mergeCell ref="E10340:F10340"/>
    <mergeCell ref="E10341:F10341"/>
    <mergeCell ref="E10342:F10342"/>
    <mergeCell ref="E10343:F10343"/>
    <mergeCell ref="E10332:F10332"/>
    <mergeCell ref="E10333:F10333"/>
    <mergeCell ref="E10334:F10334"/>
    <mergeCell ref="E10335:F10335"/>
    <mergeCell ref="E10336:F10336"/>
    <mergeCell ref="E10337:F10337"/>
    <mergeCell ref="E10398:F10398"/>
    <mergeCell ref="E10399:F10399"/>
    <mergeCell ref="E10400:F10400"/>
    <mergeCell ref="E10401:F10401"/>
    <mergeCell ref="E10402:F10402"/>
    <mergeCell ref="E10403:F10403"/>
    <mergeCell ref="E10392:F10392"/>
    <mergeCell ref="E10393:F10393"/>
    <mergeCell ref="E10394:F10394"/>
    <mergeCell ref="E10395:F10395"/>
    <mergeCell ref="E10396:F10396"/>
    <mergeCell ref="E10397:F10397"/>
    <mergeCell ref="E10386:F10386"/>
    <mergeCell ref="E10387:F10387"/>
    <mergeCell ref="E10388:F10388"/>
    <mergeCell ref="E10389:F10389"/>
    <mergeCell ref="E10390:F10390"/>
    <mergeCell ref="E10391:F10391"/>
    <mergeCell ref="E10380:F10380"/>
    <mergeCell ref="E10381:F10381"/>
    <mergeCell ref="E10382:F10382"/>
    <mergeCell ref="E10383:F10383"/>
    <mergeCell ref="E10384:F10384"/>
    <mergeCell ref="E10385:F10385"/>
    <mergeCell ref="E10374:F10374"/>
    <mergeCell ref="E10375:F10375"/>
    <mergeCell ref="E10376:F10376"/>
    <mergeCell ref="E10377:F10377"/>
    <mergeCell ref="E10378:F10378"/>
    <mergeCell ref="E10379:F10379"/>
    <mergeCell ref="E10368:F10368"/>
    <mergeCell ref="E10369:F10369"/>
    <mergeCell ref="E10370:F10370"/>
    <mergeCell ref="E10371:F10371"/>
    <mergeCell ref="E10372:F10372"/>
    <mergeCell ref="E10373:F10373"/>
    <mergeCell ref="E10434:F10434"/>
    <mergeCell ref="E10435:F10435"/>
    <mergeCell ref="E10436:F10436"/>
    <mergeCell ref="E10437:F10437"/>
    <mergeCell ref="E10438:F10438"/>
    <mergeCell ref="E10439:F10439"/>
    <mergeCell ref="E10428:F10428"/>
    <mergeCell ref="E10429:F10429"/>
    <mergeCell ref="E10430:F10430"/>
    <mergeCell ref="E10431:F10431"/>
    <mergeCell ref="E10432:F10432"/>
    <mergeCell ref="E10433:F10433"/>
    <mergeCell ref="E10422:F10422"/>
    <mergeCell ref="E10423:F10423"/>
    <mergeCell ref="E10424:F10424"/>
    <mergeCell ref="E10425:F10425"/>
    <mergeCell ref="E10426:F10426"/>
    <mergeCell ref="E10427:F10427"/>
    <mergeCell ref="E10416:F10416"/>
    <mergeCell ref="E10417:F10417"/>
    <mergeCell ref="E10418:F10418"/>
    <mergeCell ref="E10419:F10419"/>
    <mergeCell ref="E10420:F10420"/>
    <mergeCell ref="E10421:F10421"/>
    <mergeCell ref="E10410:F10410"/>
    <mergeCell ref="E10411:F10411"/>
    <mergeCell ref="E10412:F10412"/>
    <mergeCell ref="E10413:F10413"/>
    <mergeCell ref="E10414:F10414"/>
    <mergeCell ref="E10415:F10415"/>
    <mergeCell ref="E10404:F10404"/>
    <mergeCell ref="E10405:F10405"/>
    <mergeCell ref="E10406:F10406"/>
    <mergeCell ref="E10407:F10407"/>
    <mergeCell ref="E10408:F10408"/>
    <mergeCell ref="E10409:F10409"/>
    <mergeCell ref="E10470:F10470"/>
    <mergeCell ref="E10471:F10471"/>
    <mergeCell ref="E10472:F10472"/>
    <mergeCell ref="E10473:F10473"/>
    <mergeCell ref="E10474:F10474"/>
    <mergeCell ref="E10475:F10475"/>
    <mergeCell ref="E10464:F10464"/>
    <mergeCell ref="E10465:F10465"/>
    <mergeCell ref="E10466:F10466"/>
    <mergeCell ref="E10467:F10467"/>
    <mergeCell ref="E10468:F10468"/>
    <mergeCell ref="E10469:F10469"/>
    <mergeCell ref="E10458:F10458"/>
    <mergeCell ref="E10459:F10459"/>
    <mergeCell ref="E10460:F10460"/>
    <mergeCell ref="E10461:F10461"/>
    <mergeCell ref="E10462:F10462"/>
    <mergeCell ref="E10463:F10463"/>
    <mergeCell ref="E10452:F10452"/>
    <mergeCell ref="E10453:F10453"/>
    <mergeCell ref="E10454:F10454"/>
    <mergeCell ref="E10455:F10455"/>
    <mergeCell ref="E10456:F10456"/>
    <mergeCell ref="E10457:F10457"/>
    <mergeCell ref="E10446:F10446"/>
    <mergeCell ref="E10447:F10447"/>
    <mergeCell ref="E10448:F10448"/>
    <mergeCell ref="E10449:F10449"/>
    <mergeCell ref="E10450:F10450"/>
    <mergeCell ref="E10451:F10451"/>
    <mergeCell ref="E10440:F10440"/>
    <mergeCell ref="E10441:F10441"/>
    <mergeCell ref="E10442:F10442"/>
    <mergeCell ref="E10443:F10443"/>
    <mergeCell ref="E10444:F10444"/>
    <mergeCell ref="E10445:F10445"/>
    <mergeCell ref="E10506:F10506"/>
    <mergeCell ref="E10507:F10507"/>
    <mergeCell ref="E10508:F10508"/>
    <mergeCell ref="E10509:F10509"/>
    <mergeCell ref="E10510:F10510"/>
    <mergeCell ref="E10511:F10511"/>
    <mergeCell ref="E10500:F10500"/>
    <mergeCell ref="E10501:F10501"/>
    <mergeCell ref="E10502:F10502"/>
    <mergeCell ref="E10503:F10503"/>
    <mergeCell ref="E10504:F10504"/>
    <mergeCell ref="E10505:F10505"/>
    <mergeCell ref="E10494:F10494"/>
    <mergeCell ref="E10495:F10495"/>
    <mergeCell ref="E10496:F10496"/>
    <mergeCell ref="E10497:F10497"/>
    <mergeCell ref="E10498:F10498"/>
    <mergeCell ref="E10499:F10499"/>
    <mergeCell ref="E10488:F10488"/>
    <mergeCell ref="E10489:F10489"/>
    <mergeCell ref="E10490:F10490"/>
    <mergeCell ref="E10491:F10491"/>
    <mergeCell ref="E10492:F10492"/>
    <mergeCell ref="E10493:F10493"/>
    <mergeCell ref="E10482:F10482"/>
    <mergeCell ref="E10483:F10483"/>
    <mergeCell ref="E10484:F10484"/>
    <mergeCell ref="E10485:F10485"/>
    <mergeCell ref="E10486:F10486"/>
    <mergeCell ref="E10487:F10487"/>
    <mergeCell ref="E10476:F10476"/>
    <mergeCell ref="E10477:F10477"/>
    <mergeCell ref="E10478:F10478"/>
    <mergeCell ref="E10479:F10479"/>
    <mergeCell ref="E10480:F10480"/>
    <mergeCell ref="E10481:F10481"/>
    <mergeCell ref="E10542:F10542"/>
    <mergeCell ref="E10543:F10543"/>
    <mergeCell ref="E10544:F10544"/>
    <mergeCell ref="E10545:F10545"/>
    <mergeCell ref="E10546:F10546"/>
    <mergeCell ref="E10547:F10547"/>
    <mergeCell ref="E10536:F10536"/>
    <mergeCell ref="E10537:F10537"/>
    <mergeCell ref="E10538:F10538"/>
    <mergeCell ref="E10539:F10539"/>
    <mergeCell ref="E10540:F10540"/>
    <mergeCell ref="E10541:F10541"/>
    <mergeCell ref="E10530:F10530"/>
    <mergeCell ref="E10531:F10531"/>
    <mergeCell ref="E10532:F10532"/>
    <mergeCell ref="E10533:F10533"/>
    <mergeCell ref="E10534:F10534"/>
    <mergeCell ref="E10535:F10535"/>
    <mergeCell ref="E10524:F10524"/>
    <mergeCell ref="E10525:F10525"/>
    <mergeCell ref="E10526:F10526"/>
    <mergeCell ref="E10527:F10527"/>
    <mergeCell ref="E10528:F10528"/>
    <mergeCell ref="E10529:F10529"/>
    <mergeCell ref="E10518:F10518"/>
    <mergeCell ref="E10519:F10519"/>
    <mergeCell ref="E10520:F10520"/>
    <mergeCell ref="E10521:F10521"/>
    <mergeCell ref="E10522:F10522"/>
    <mergeCell ref="E10523:F10523"/>
    <mergeCell ref="E10512:F10512"/>
    <mergeCell ref="E10513:F10513"/>
    <mergeCell ref="E10514:F10514"/>
    <mergeCell ref="E10515:F10515"/>
    <mergeCell ref="E10516:F10516"/>
    <mergeCell ref="E10517:F10517"/>
    <mergeCell ref="E10578:F10578"/>
    <mergeCell ref="E10579:F10579"/>
    <mergeCell ref="E10580:F10580"/>
    <mergeCell ref="E10581:F10581"/>
    <mergeCell ref="E10582:F10582"/>
    <mergeCell ref="E10583:F10583"/>
    <mergeCell ref="E10572:F10572"/>
    <mergeCell ref="E10573:F10573"/>
    <mergeCell ref="E10574:F10574"/>
    <mergeCell ref="E10575:F10575"/>
    <mergeCell ref="E10576:F10576"/>
    <mergeCell ref="E10577:F10577"/>
    <mergeCell ref="E10566:F10566"/>
    <mergeCell ref="E10567:F10567"/>
    <mergeCell ref="E10568:F10568"/>
    <mergeCell ref="E10569:F10569"/>
    <mergeCell ref="E10570:F10570"/>
    <mergeCell ref="E10571:F10571"/>
    <mergeCell ref="E10560:F10560"/>
    <mergeCell ref="E10561:F10561"/>
    <mergeCell ref="E10562:F10562"/>
    <mergeCell ref="E10563:F10563"/>
    <mergeCell ref="E10564:F10564"/>
    <mergeCell ref="E10565:F10565"/>
    <mergeCell ref="E10554:F10554"/>
    <mergeCell ref="E10555:F10555"/>
    <mergeCell ref="E10556:F10556"/>
    <mergeCell ref="E10557:F10557"/>
    <mergeCell ref="E10558:F10558"/>
    <mergeCell ref="E10559:F10559"/>
    <mergeCell ref="E10548:F10548"/>
    <mergeCell ref="E10549:F10549"/>
    <mergeCell ref="E10550:F10550"/>
    <mergeCell ref="E10551:F10551"/>
    <mergeCell ref="E10552:F10552"/>
    <mergeCell ref="E10553:F10553"/>
    <mergeCell ref="E10614:F10614"/>
    <mergeCell ref="E10615:F10615"/>
    <mergeCell ref="E10616:F10616"/>
    <mergeCell ref="E10617:F10617"/>
    <mergeCell ref="E10618:F10618"/>
    <mergeCell ref="E10619:F10619"/>
    <mergeCell ref="E10608:F10608"/>
    <mergeCell ref="E10609:F10609"/>
    <mergeCell ref="E10610:F10610"/>
    <mergeCell ref="E10611:F10611"/>
    <mergeCell ref="E10612:F10612"/>
    <mergeCell ref="E10613:F10613"/>
    <mergeCell ref="E10602:F10602"/>
    <mergeCell ref="E10603:F10603"/>
    <mergeCell ref="E10604:F10604"/>
    <mergeCell ref="E10605:F10605"/>
    <mergeCell ref="E10606:F10606"/>
    <mergeCell ref="E10607:F10607"/>
    <mergeCell ref="E10596:F10596"/>
    <mergeCell ref="E10597:F10597"/>
    <mergeCell ref="E10598:F10598"/>
    <mergeCell ref="E10599:F10599"/>
    <mergeCell ref="E10600:F10600"/>
    <mergeCell ref="E10601:F10601"/>
    <mergeCell ref="E10590:F10590"/>
    <mergeCell ref="E10591:F10591"/>
    <mergeCell ref="E10592:F10592"/>
    <mergeCell ref="E10593:F10593"/>
    <mergeCell ref="E10594:F10594"/>
    <mergeCell ref="E10595:F10595"/>
    <mergeCell ref="E10584:F10584"/>
    <mergeCell ref="E10585:F10585"/>
    <mergeCell ref="E10586:F10586"/>
    <mergeCell ref="E10587:F10587"/>
    <mergeCell ref="E10588:F10588"/>
    <mergeCell ref="E10589:F10589"/>
    <mergeCell ref="E10650:F10650"/>
    <mergeCell ref="E10651:F10651"/>
    <mergeCell ref="E10652:F10652"/>
    <mergeCell ref="E10653:F10653"/>
    <mergeCell ref="E10654:F10654"/>
    <mergeCell ref="E10655:F10655"/>
    <mergeCell ref="E10644:F10644"/>
    <mergeCell ref="E10645:F10645"/>
    <mergeCell ref="E10646:F10646"/>
    <mergeCell ref="E10647:F10647"/>
    <mergeCell ref="E10648:F10648"/>
    <mergeCell ref="E10649:F10649"/>
    <mergeCell ref="E10638:F10638"/>
    <mergeCell ref="E10639:F10639"/>
    <mergeCell ref="E10640:F10640"/>
    <mergeCell ref="E10641:F10641"/>
    <mergeCell ref="E10642:F10642"/>
    <mergeCell ref="E10643:F10643"/>
    <mergeCell ref="E10632:F10632"/>
    <mergeCell ref="E10633:F10633"/>
    <mergeCell ref="E10634:F10634"/>
    <mergeCell ref="E10635:F10635"/>
    <mergeCell ref="E10636:F10636"/>
    <mergeCell ref="E10637:F10637"/>
    <mergeCell ref="E10626:F10626"/>
    <mergeCell ref="E10627:F10627"/>
    <mergeCell ref="E10628:F10628"/>
    <mergeCell ref="E10629:F10629"/>
    <mergeCell ref="E10630:F10630"/>
    <mergeCell ref="E10631:F10631"/>
    <mergeCell ref="E10620:F10620"/>
    <mergeCell ref="E10621:F10621"/>
    <mergeCell ref="E10622:F10622"/>
    <mergeCell ref="E10623:F10623"/>
    <mergeCell ref="E10624:F10624"/>
    <mergeCell ref="E10625:F10625"/>
    <mergeCell ref="E10686:F10686"/>
    <mergeCell ref="E10687:F10687"/>
    <mergeCell ref="E10688:F10688"/>
    <mergeCell ref="E10689:F10689"/>
    <mergeCell ref="E10690:F10690"/>
    <mergeCell ref="E10691:F10691"/>
    <mergeCell ref="E10680:F10680"/>
    <mergeCell ref="E10681:F10681"/>
    <mergeCell ref="E10682:F10682"/>
    <mergeCell ref="E10683:F10683"/>
    <mergeCell ref="E10684:F10684"/>
    <mergeCell ref="E10685:F10685"/>
    <mergeCell ref="E10674:F10674"/>
    <mergeCell ref="E10675:F10675"/>
    <mergeCell ref="E10676:F10676"/>
    <mergeCell ref="E10677:F10677"/>
    <mergeCell ref="E10678:F10678"/>
    <mergeCell ref="E10679:F10679"/>
    <mergeCell ref="E10668:F10668"/>
    <mergeCell ref="E10669:F10669"/>
    <mergeCell ref="E10670:F10670"/>
    <mergeCell ref="E10671:F10671"/>
    <mergeCell ref="E10672:F10672"/>
    <mergeCell ref="E10673:F10673"/>
    <mergeCell ref="E10662:F10662"/>
    <mergeCell ref="E10663:F10663"/>
    <mergeCell ref="E10664:F10664"/>
    <mergeCell ref="E10665:F10665"/>
    <mergeCell ref="E10666:F10666"/>
    <mergeCell ref="E10667:F10667"/>
    <mergeCell ref="E10656:F10656"/>
    <mergeCell ref="E10657:F10657"/>
    <mergeCell ref="E10658:F10658"/>
    <mergeCell ref="E10659:F10659"/>
    <mergeCell ref="E10660:F10660"/>
    <mergeCell ref="E10661:F10661"/>
    <mergeCell ref="E10722:F10722"/>
    <mergeCell ref="E10723:F10723"/>
    <mergeCell ref="E10724:F10724"/>
    <mergeCell ref="E10725:F10725"/>
    <mergeCell ref="E10726:F10726"/>
    <mergeCell ref="E10727:F10727"/>
    <mergeCell ref="E10716:F10716"/>
    <mergeCell ref="E10717:F10717"/>
    <mergeCell ref="E10718:F10718"/>
    <mergeCell ref="E10719:F10719"/>
    <mergeCell ref="E10720:F10720"/>
    <mergeCell ref="E10721:F10721"/>
    <mergeCell ref="E10710:F10710"/>
    <mergeCell ref="E10711:F10711"/>
    <mergeCell ref="E10712:F10712"/>
    <mergeCell ref="E10713:F10713"/>
    <mergeCell ref="E10714:F10714"/>
    <mergeCell ref="E10715:F10715"/>
    <mergeCell ref="E10704:F10704"/>
    <mergeCell ref="E10705:F10705"/>
    <mergeCell ref="E10706:F10706"/>
    <mergeCell ref="E10707:F10707"/>
    <mergeCell ref="E10708:F10708"/>
    <mergeCell ref="E10709:F10709"/>
    <mergeCell ref="E10698:F10698"/>
    <mergeCell ref="E10699:F10699"/>
    <mergeCell ref="E10700:F10700"/>
    <mergeCell ref="E10701:F10701"/>
    <mergeCell ref="E10702:F10702"/>
    <mergeCell ref="E10703:F10703"/>
    <mergeCell ref="E10692:F10692"/>
    <mergeCell ref="E10693:F10693"/>
    <mergeCell ref="E10694:F10694"/>
    <mergeCell ref="E10695:F10695"/>
    <mergeCell ref="E10696:F10696"/>
    <mergeCell ref="E10697:F10697"/>
    <mergeCell ref="E10758:F10758"/>
    <mergeCell ref="E10759:F10759"/>
    <mergeCell ref="E10760:F10760"/>
    <mergeCell ref="E10761:F10761"/>
    <mergeCell ref="E10762:F10762"/>
    <mergeCell ref="E10763:F10763"/>
    <mergeCell ref="E10752:F10752"/>
    <mergeCell ref="E10753:F10753"/>
    <mergeCell ref="E10754:F10754"/>
    <mergeCell ref="E10755:F10755"/>
    <mergeCell ref="E10756:F10756"/>
    <mergeCell ref="E10757:F10757"/>
    <mergeCell ref="E10746:F10746"/>
    <mergeCell ref="E10747:F10747"/>
    <mergeCell ref="E10748:F10748"/>
    <mergeCell ref="E10749:F10749"/>
    <mergeCell ref="E10750:F10750"/>
    <mergeCell ref="E10751:F10751"/>
    <mergeCell ref="E10740:F10740"/>
    <mergeCell ref="E10741:F10741"/>
    <mergeCell ref="E10742:F10742"/>
    <mergeCell ref="E10743:F10743"/>
    <mergeCell ref="E10744:F10744"/>
    <mergeCell ref="E10745:F10745"/>
    <mergeCell ref="E10734:F10734"/>
    <mergeCell ref="E10735:F10735"/>
    <mergeCell ref="E10736:F10736"/>
    <mergeCell ref="E10737:F10737"/>
    <mergeCell ref="E10738:F10738"/>
    <mergeCell ref="E10739:F10739"/>
    <mergeCell ref="E10728:F10728"/>
    <mergeCell ref="E10729:F10729"/>
    <mergeCell ref="E10730:F10730"/>
    <mergeCell ref="E10731:F10731"/>
    <mergeCell ref="E10732:F10732"/>
    <mergeCell ref="E10733:F10733"/>
    <mergeCell ref="E10794:F10794"/>
    <mergeCell ref="E10795:F10795"/>
    <mergeCell ref="E10796:F10796"/>
    <mergeCell ref="E10797:F10797"/>
    <mergeCell ref="E10798:F10798"/>
    <mergeCell ref="E10799:F10799"/>
    <mergeCell ref="E10788:F10788"/>
    <mergeCell ref="E10789:F10789"/>
    <mergeCell ref="E10790:F10790"/>
    <mergeCell ref="E10791:F10791"/>
    <mergeCell ref="E10792:F10792"/>
    <mergeCell ref="E10793:F10793"/>
    <mergeCell ref="E10782:F10782"/>
    <mergeCell ref="E10783:F10783"/>
    <mergeCell ref="E10784:F10784"/>
    <mergeCell ref="E10785:F10785"/>
    <mergeCell ref="E10786:F10786"/>
    <mergeCell ref="E10787:F10787"/>
    <mergeCell ref="E10776:F10776"/>
    <mergeCell ref="E10777:F10777"/>
    <mergeCell ref="E10778:F10778"/>
    <mergeCell ref="E10779:F10779"/>
    <mergeCell ref="E10780:F10780"/>
    <mergeCell ref="E10781:F10781"/>
    <mergeCell ref="E10770:F10770"/>
    <mergeCell ref="E10771:F10771"/>
    <mergeCell ref="E10772:F10772"/>
    <mergeCell ref="E10773:F10773"/>
    <mergeCell ref="E10774:F10774"/>
    <mergeCell ref="E10775:F10775"/>
    <mergeCell ref="E10764:F10764"/>
    <mergeCell ref="E10765:F10765"/>
    <mergeCell ref="E10766:F10766"/>
    <mergeCell ref="E10767:F10767"/>
    <mergeCell ref="E10768:F10768"/>
    <mergeCell ref="E10769:F10769"/>
    <mergeCell ref="E10830:F10830"/>
    <mergeCell ref="E10831:F10831"/>
    <mergeCell ref="E10832:F10832"/>
    <mergeCell ref="E10833:F10833"/>
    <mergeCell ref="E10834:F10834"/>
    <mergeCell ref="E10835:F10835"/>
    <mergeCell ref="E10824:F10824"/>
    <mergeCell ref="E10825:F10825"/>
    <mergeCell ref="E10826:F10826"/>
    <mergeCell ref="E10827:F10827"/>
    <mergeCell ref="E10828:F10828"/>
    <mergeCell ref="E10829:F10829"/>
    <mergeCell ref="E10818:F10818"/>
    <mergeCell ref="E10819:F10819"/>
    <mergeCell ref="E10820:F10820"/>
    <mergeCell ref="E10821:F10821"/>
    <mergeCell ref="E10822:F10822"/>
    <mergeCell ref="E10823:F10823"/>
    <mergeCell ref="E10812:F10812"/>
    <mergeCell ref="E10813:F10813"/>
    <mergeCell ref="E10814:F10814"/>
    <mergeCell ref="E10815:F10815"/>
    <mergeCell ref="E10816:F10816"/>
    <mergeCell ref="E10817:F10817"/>
    <mergeCell ref="E10806:F10806"/>
    <mergeCell ref="E10807:F10807"/>
    <mergeCell ref="E10808:F10808"/>
    <mergeCell ref="E10809:F10809"/>
    <mergeCell ref="E10810:F10810"/>
    <mergeCell ref="E10811:F10811"/>
    <mergeCell ref="E10800:F10800"/>
    <mergeCell ref="E10801:F10801"/>
    <mergeCell ref="E10802:F10802"/>
    <mergeCell ref="E10803:F10803"/>
    <mergeCell ref="E10804:F10804"/>
    <mergeCell ref="E10805:F10805"/>
    <mergeCell ref="E10866:F10866"/>
    <mergeCell ref="E10867:F10867"/>
    <mergeCell ref="E10868:F10868"/>
    <mergeCell ref="E10869:F10869"/>
    <mergeCell ref="E10870:F10870"/>
    <mergeCell ref="E10871:F10871"/>
    <mergeCell ref="E10860:F10860"/>
    <mergeCell ref="E10861:F10861"/>
    <mergeCell ref="E10862:F10862"/>
    <mergeCell ref="E10863:F10863"/>
    <mergeCell ref="E10864:F10864"/>
    <mergeCell ref="E10865:F10865"/>
    <mergeCell ref="E10854:F10854"/>
    <mergeCell ref="E10855:F10855"/>
    <mergeCell ref="E10856:F10856"/>
    <mergeCell ref="E10857:F10857"/>
    <mergeCell ref="E10858:F10858"/>
    <mergeCell ref="E10859:F10859"/>
    <mergeCell ref="E10848:F10848"/>
    <mergeCell ref="E10849:F10849"/>
    <mergeCell ref="E10850:F10850"/>
    <mergeCell ref="E10851:F10851"/>
    <mergeCell ref="E10852:F10852"/>
    <mergeCell ref="E10853:F10853"/>
    <mergeCell ref="E10842:F10842"/>
    <mergeCell ref="E10843:F10843"/>
    <mergeCell ref="E10844:F10844"/>
    <mergeCell ref="E10845:F10845"/>
    <mergeCell ref="E10846:F10846"/>
    <mergeCell ref="E10847:F10847"/>
    <mergeCell ref="E10836:F10836"/>
    <mergeCell ref="E10837:F10837"/>
    <mergeCell ref="E10838:F10838"/>
    <mergeCell ref="E10839:F10839"/>
    <mergeCell ref="E10840:F10840"/>
    <mergeCell ref="E10841:F10841"/>
    <mergeCell ref="E10902:F10902"/>
    <mergeCell ref="E10903:F10903"/>
    <mergeCell ref="E10904:F10904"/>
    <mergeCell ref="E10905:F10905"/>
    <mergeCell ref="E10906:F10906"/>
    <mergeCell ref="E10907:F10907"/>
    <mergeCell ref="E10896:F10896"/>
    <mergeCell ref="E10897:F10897"/>
    <mergeCell ref="E10898:F10898"/>
    <mergeCell ref="E10899:F10899"/>
    <mergeCell ref="E10900:F10900"/>
    <mergeCell ref="E10901:F10901"/>
    <mergeCell ref="E10890:F10890"/>
    <mergeCell ref="E10891:F10891"/>
    <mergeCell ref="E10892:F10892"/>
    <mergeCell ref="E10893:F10893"/>
    <mergeCell ref="E10894:F10894"/>
    <mergeCell ref="E10895:F10895"/>
    <mergeCell ref="E10884:F10884"/>
    <mergeCell ref="E10885:F10885"/>
    <mergeCell ref="E10886:F10886"/>
    <mergeCell ref="E10887:F10887"/>
    <mergeCell ref="E10888:F10888"/>
    <mergeCell ref="E10889:F10889"/>
    <mergeCell ref="E10878:F10878"/>
    <mergeCell ref="E10879:F10879"/>
    <mergeCell ref="E10880:F10880"/>
    <mergeCell ref="E10881:F10881"/>
    <mergeCell ref="E10882:F10882"/>
    <mergeCell ref="E10883:F10883"/>
    <mergeCell ref="E10872:F10872"/>
    <mergeCell ref="E10873:F10873"/>
    <mergeCell ref="E10874:F10874"/>
    <mergeCell ref="E10875:F10875"/>
    <mergeCell ref="E10876:F10876"/>
    <mergeCell ref="E10877:F10877"/>
    <mergeCell ref="E10938:F10938"/>
    <mergeCell ref="E10939:F10939"/>
    <mergeCell ref="E10940:F10940"/>
    <mergeCell ref="E10941:F10941"/>
    <mergeCell ref="E10942:F10942"/>
    <mergeCell ref="E10943:F10943"/>
    <mergeCell ref="E10932:F10932"/>
    <mergeCell ref="E10933:F10933"/>
    <mergeCell ref="E10934:F10934"/>
    <mergeCell ref="E10935:F10935"/>
    <mergeCell ref="E10936:F10936"/>
    <mergeCell ref="E10937:F10937"/>
    <mergeCell ref="E10926:F10926"/>
    <mergeCell ref="E10927:F10927"/>
    <mergeCell ref="E10928:F10928"/>
    <mergeCell ref="E10929:F10929"/>
    <mergeCell ref="E10930:F10930"/>
    <mergeCell ref="E10931:F10931"/>
    <mergeCell ref="E10920:F10920"/>
    <mergeCell ref="E10921:F10921"/>
    <mergeCell ref="E10922:F10922"/>
    <mergeCell ref="E10923:F10923"/>
    <mergeCell ref="E10924:F10924"/>
    <mergeCell ref="E10925:F10925"/>
    <mergeCell ref="E10914:F10914"/>
    <mergeCell ref="E10915:F10915"/>
    <mergeCell ref="E10916:F10916"/>
    <mergeCell ref="E10917:F10917"/>
    <mergeCell ref="E10918:F10918"/>
    <mergeCell ref="E10919:F10919"/>
    <mergeCell ref="E10908:F10908"/>
    <mergeCell ref="E10909:F10909"/>
    <mergeCell ref="E10910:F10910"/>
    <mergeCell ref="E10911:F10911"/>
    <mergeCell ref="E10912:F10912"/>
    <mergeCell ref="E10913:F10913"/>
    <mergeCell ref="E10974:F10974"/>
    <mergeCell ref="E10975:F10975"/>
    <mergeCell ref="E10976:F10976"/>
    <mergeCell ref="E10977:F10977"/>
    <mergeCell ref="E10978:F10978"/>
    <mergeCell ref="E10979:F10979"/>
    <mergeCell ref="E10968:F10968"/>
    <mergeCell ref="E10969:F10969"/>
    <mergeCell ref="E10970:F10970"/>
    <mergeCell ref="E10971:F10971"/>
    <mergeCell ref="E10972:F10972"/>
    <mergeCell ref="E10973:F10973"/>
    <mergeCell ref="E10962:F10962"/>
    <mergeCell ref="E10963:F10963"/>
    <mergeCell ref="E10964:F10964"/>
    <mergeCell ref="E10965:F10965"/>
    <mergeCell ref="E10966:F10966"/>
    <mergeCell ref="E10967:F10967"/>
    <mergeCell ref="E10956:F10956"/>
    <mergeCell ref="E10957:F10957"/>
    <mergeCell ref="E10958:F10958"/>
    <mergeCell ref="E10959:F10959"/>
    <mergeCell ref="E10960:F10960"/>
    <mergeCell ref="E10961:F10961"/>
    <mergeCell ref="E10950:F10950"/>
    <mergeCell ref="E10951:F10951"/>
    <mergeCell ref="E10952:F10952"/>
    <mergeCell ref="E10953:F10953"/>
    <mergeCell ref="E10954:F10954"/>
    <mergeCell ref="E10955:F10955"/>
    <mergeCell ref="E10944:F10944"/>
    <mergeCell ref="E10945:F10945"/>
    <mergeCell ref="E10946:F10946"/>
    <mergeCell ref="E10947:F10947"/>
    <mergeCell ref="E10948:F10948"/>
    <mergeCell ref="E10949:F10949"/>
    <mergeCell ref="E11010:F11010"/>
    <mergeCell ref="E11011:F11011"/>
    <mergeCell ref="E11012:F11012"/>
    <mergeCell ref="E11013:F11013"/>
    <mergeCell ref="E11014:F11014"/>
    <mergeCell ref="E11015:F11015"/>
    <mergeCell ref="E11004:F11004"/>
    <mergeCell ref="E11005:F11005"/>
    <mergeCell ref="E11006:F11006"/>
    <mergeCell ref="E11007:F11007"/>
    <mergeCell ref="E11008:F11008"/>
    <mergeCell ref="E11009:F11009"/>
    <mergeCell ref="E10998:F10998"/>
    <mergeCell ref="E10999:F10999"/>
    <mergeCell ref="E11000:F11000"/>
    <mergeCell ref="E11001:F11001"/>
    <mergeCell ref="E11002:F11002"/>
    <mergeCell ref="E11003:F11003"/>
    <mergeCell ref="E10992:F10992"/>
    <mergeCell ref="E10993:F10993"/>
    <mergeCell ref="E10994:F10994"/>
    <mergeCell ref="E10995:F10995"/>
    <mergeCell ref="E10996:F10996"/>
    <mergeCell ref="E10997:F10997"/>
    <mergeCell ref="E10986:F10986"/>
    <mergeCell ref="E10987:F10987"/>
    <mergeCell ref="E10988:F10988"/>
    <mergeCell ref="E10989:F10989"/>
    <mergeCell ref="E10990:F10990"/>
    <mergeCell ref="E10991:F10991"/>
    <mergeCell ref="E10980:F10980"/>
    <mergeCell ref="E10981:F10981"/>
    <mergeCell ref="E10982:F10982"/>
    <mergeCell ref="E10983:F10983"/>
    <mergeCell ref="E10984:F10984"/>
    <mergeCell ref="E10985:F10985"/>
    <mergeCell ref="E11046:F11046"/>
    <mergeCell ref="E11047:F11047"/>
    <mergeCell ref="E11048:F11048"/>
    <mergeCell ref="E11049:F11049"/>
    <mergeCell ref="E11050:F11050"/>
    <mergeCell ref="E11051:F11051"/>
    <mergeCell ref="E11040:F11040"/>
    <mergeCell ref="E11041:F11041"/>
    <mergeCell ref="E11042:F11042"/>
    <mergeCell ref="E11043:F11043"/>
    <mergeCell ref="E11044:F11044"/>
    <mergeCell ref="E11045:F11045"/>
    <mergeCell ref="E11034:F11034"/>
    <mergeCell ref="E11035:F11035"/>
    <mergeCell ref="E11036:F11036"/>
    <mergeCell ref="E11037:F11037"/>
    <mergeCell ref="E11038:F11038"/>
    <mergeCell ref="E11039:F11039"/>
    <mergeCell ref="E11028:F11028"/>
    <mergeCell ref="E11029:F11029"/>
    <mergeCell ref="E11030:F11030"/>
    <mergeCell ref="E11031:F11031"/>
    <mergeCell ref="E11032:F11032"/>
    <mergeCell ref="E11033:F11033"/>
    <mergeCell ref="E11022:F11022"/>
    <mergeCell ref="E11023:F11023"/>
    <mergeCell ref="E11024:F11024"/>
    <mergeCell ref="E11025:F11025"/>
    <mergeCell ref="E11026:F11026"/>
    <mergeCell ref="E11027:F11027"/>
    <mergeCell ref="E11016:F11016"/>
    <mergeCell ref="E11017:F11017"/>
    <mergeCell ref="E11018:F11018"/>
    <mergeCell ref="E11019:F11019"/>
    <mergeCell ref="E11020:F11020"/>
    <mergeCell ref="E11021:F11021"/>
    <mergeCell ref="E11082:F11082"/>
    <mergeCell ref="E11083:F11083"/>
    <mergeCell ref="E11084:F11084"/>
    <mergeCell ref="E11085:F11085"/>
    <mergeCell ref="E11086:F11086"/>
    <mergeCell ref="E11087:F11087"/>
    <mergeCell ref="E11076:F11076"/>
    <mergeCell ref="E11077:F11077"/>
    <mergeCell ref="E11078:F11078"/>
    <mergeCell ref="E11079:F11079"/>
    <mergeCell ref="E11080:F11080"/>
    <mergeCell ref="E11081:F11081"/>
    <mergeCell ref="E11070:F11070"/>
    <mergeCell ref="E11071:F11071"/>
    <mergeCell ref="E11072:F11072"/>
    <mergeCell ref="E11073:F11073"/>
    <mergeCell ref="E11074:F11074"/>
    <mergeCell ref="E11075:F11075"/>
    <mergeCell ref="E11064:F11064"/>
    <mergeCell ref="E11065:F11065"/>
    <mergeCell ref="E11066:F11066"/>
    <mergeCell ref="E11067:F11067"/>
    <mergeCell ref="E11068:F11068"/>
    <mergeCell ref="E11069:F11069"/>
    <mergeCell ref="E11058:F11058"/>
    <mergeCell ref="E11059:F11059"/>
    <mergeCell ref="E11060:F11060"/>
    <mergeCell ref="E11061:F11061"/>
    <mergeCell ref="E11062:F11062"/>
    <mergeCell ref="E11063:F11063"/>
    <mergeCell ref="E11052:F11052"/>
    <mergeCell ref="E11053:F11053"/>
    <mergeCell ref="E11054:F11054"/>
    <mergeCell ref="E11055:F11055"/>
    <mergeCell ref="E11056:F11056"/>
    <mergeCell ref="E11057:F11057"/>
    <mergeCell ref="E11118:F11118"/>
    <mergeCell ref="E11119:F11119"/>
    <mergeCell ref="E11120:F11120"/>
    <mergeCell ref="E11121:F11121"/>
    <mergeCell ref="E11122:F11122"/>
    <mergeCell ref="E11123:F11123"/>
    <mergeCell ref="E11112:F11112"/>
    <mergeCell ref="E11113:F11113"/>
    <mergeCell ref="E11114:F11114"/>
    <mergeCell ref="E11115:F11115"/>
    <mergeCell ref="E11116:F11116"/>
    <mergeCell ref="E11117:F11117"/>
    <mergeCell ref="E11106:F11106"/>
    <mergeCell ref="E11107:F11107"/>
    <mergeCell ref="E11108:F11108"/>
    <mergeCell ref="E11109:F11109"/>
    <mergeCell ref="E11110:F11110"/>
    <mergeCell ref="E11111:F11111"/>
    <mergeCell ref="E11100:F11100"/>
    <mergeCell ref="E11101:F11101"/>
    <mergeCell ref="E11102:F11102"/>
    <mergeCell ref="E11103:F11103"/>
    <mergeCell ref="E11104:F11104"/>
    <mergeCell ref="E11105:F11105"/>
    <mergeCell ref="E11094:F11094"/>
    <mergeCell ref="E11095:F11095"/>
    <mergeCell ref="E11096:F11096"/>
    <mergeCell ref="E11097:F11097"/>
    <mergeCell ref="E11098:F11098"/>
    <mergeCell ref="E11099:F11099"/>
    <mergeCell ref="E11088:F11088"/>
    <mergeCell ref="E11089:F11089"/>
    <mergeCell ref="E11090:F11090"/>
    <mergeCell ref="E11091:F11091"/>
    <mergeCell ref="E11092:F11092"/>
    <mergeCell ref="E11093:F11093"/>
    <mergeCell ref="E11154:F11154"/>
    <mergeCell ref="E11155:F11155"/>
    <mergeCell ref="E11156:F11156"/>
    <mergeCell ref="E11157:F11157"/>
    <mergeCell ref="E11158:F11158"/>
    <mergeCell ref="E11159:F11159"/>
    <mergeCell ref="E11148:F11148"/>
    <mergeCell ref="E11149:F11149"/>
    <mergeCell ref="E11150:F11150"/>
    <mergeCell ref="E11151:F11151"/>
    <mergeCell ref="E11152:F11152"/>
    <mergeCell ref="E11153:F11153"/>
    <mergeCell ref="E11142:F11142"/>
    <mergeCell ref="E11143:F11143"/>
    <mergeCell ref="E11144:F11144"/>
    <mergeCell ref="E11145:F11145"/>
    <mergeCell ref="E11146:F11146"/>
    <mergeCell ref="E11147:F11147"/>
    <mergeCell ref="E11136:F11136"/>
    <mergeCell ref="E11137:F11137"/>
    <mergeCell ref="E11138:F11138"/>
    <mergeCell ref="E11139:F11139"/>
    <mergeCell ref="E11140:F11140"/>
    <mergeCell ref="E11141:F11141"/>
    <mergeCell ref="E11130:F11130"/>
    <mergeCell ref="E11131:F11131"/>
    <mergeCell ref="E11132:F11132"/>
    <mergeCell ref="E11133:F11133"/>
    <mergeCell ref="E11134:F11134"/>
    <mergeCell ref="E11135:F11135"/>
    <mergeCell ref="E11124:F11124"/>
    <mergeCell ref="E11125:F11125"/>
    <mergeCell ref="E11126:F11126"/>
    <mergeCell ref="E11127:F11127"/>
    <mergeCell ref="E11128:F11128"/>
    <mergeCell ref="E11129:F11129"/>
    <mergeCell ref="E11190:F11190"/>
    <mergeCell ref="E11191:F11191"/>
    <mergeCell ref="E11192:F11192"/>
    <mergeCell ref="E11193:F11193"/>
    <mergeCell ref="E11194:F11194"/>
    <mergeCell ref="E11195:F11195"/>
    <mergeCell ref="E11184:F11184"/>
    <mergeCell ref="E11185:F11185"/>
    <mergeCell ref="E11186:F11186"/>
    <mergeCell ref="E11187:F11187"/>
    <mergeCell ref="E11188:F11188"/>
    <mergeCell ref="E11189:F11189"/>
    <mergeCell ref="E11178:F11178"/>
    <mergeCell ref="E11179:F11179"/>
    <mergeCell ref="E11180:F11180"/>
    <mergeCell ref="E11181:F11181"/>
    <mergeCell ref="E11182:F11182"/>
    <mergeCell ref="E11183:F11183"/>
    <mergeCell ref="E11172:F11172"/>
    <mergeCell ref="E11173:F11173"/>
    <mergeCell ref="E11174:F11174"/>
    <mergeCell ref="E11175:F11175"/>
    <mergeCell ref="E11176:F11176"/>
    <mergeCell ref="E11177:F11177"/>
    <mergeCell ref="E11166:F11166"/>
    <mergeCell ref="E11167:F11167"/>
    <mergeCell ref="E11168:F11168"/>
    <mergeCell ref="E11169:F11169"/>
    <mergeCell ref="E11170:F11170"/>
    <mergeCell ref="E11171:F11171"/>
    <mergeCell ref="E11160:F11160"/>
    <mergeCell ref="E11161:F11161"/>
    <mergeCell ref="E11162:F11162"/>
    <mergeCell ref="E11163:F11163"/>
    <mergeCell ref="E11164:F11164"/>
    <mergeCell ref="E11165:F11165"/>
    <mergeCell ref="E11226:F11226"/>
    <mergeCell ref="E11227:F11227"/>
    <mergeCell ref="E11228:F11228"/>
    <mergeCell ref="E11229:F11229"/>
    <mergeCell ref="E11230:F11230"/>
    <mergeCell ref="E11231:F11231"/>
    <mergeCell ref="E11220:F11220"/>
    <mergeCell ref="E11221:F11221"/>
    <mergeCell ref="E11222:F11222"/>
    <mergeCell ref="E11223:F11223"/>
    <mergeCell ref="E11224:F11224"/>
    <mergeCell ref="E11225:F11225"/>
    <mergeCell ref="E11214:F11214"/>
    <mergeCell ref="E11215:F11215"/>
    <mergeCell ref="E11216:F11216"/>
    <mergeCell ref="E11217:F11217"/>
    <mergeCell ref="E11218:F11218"/>
    <mergeCell ref="E11219:F11219"/>
    <mergeCell ref="E11208:F11208"/>
    <mergeCell ref="E11209:F11209"/>
    <mergeCell ref="E11210:F11210"/>
    <mergeCell ref="E11211:F11211"/>
    <mergeCell ref="E11212:F11212"/>
    <mergeCell ref="E11213:F11213"/>
    <mergeCell ref="E11202:F11202"/>
    <mergeCell ref="E11203:F11203"/>
    <mergeCell ref="E11204:F11204"/>
    <mergeCell ref="E11205:F11205"/>
    <mergeCell ref="E11206:F11206"/>
    <mergeCell ref="E11207:F11207"/>
    <mergeCell ref="E11196:F11196"/>
    <mergeCell ref="E11197:F11197"/>
    <mergeCell ref="E11198:F11198"/>
    <mergeCell ref="E11199:F11199"/>
    <mergeCell ref="E11200:F11200"/>
    <mergeCell ref="E11201:F11201"/>
    <mergeCell ref="E11262:F11262"/>
    <mergeCell ref="E11263:F11263"/>
    <mergeCell ref="E11264:F11264"/>
    <mergeCell ref="E11265:F11265"/>
    <mergeCell ref="E11266:F11266"/>
    <mergeCell ref="E11267:F11267"/>
    <mergeCell ref="E11256:F11256"/>
    <mergeCell ref="E11257:F11257"/>
    <mergeCell ref="E11258:F11258"/>
    <mergeCell ref="E11259:F11259"/>
    <mergeCell ref="E11260:F11260"/>
    <mergeCell ref="E11261:F11261"/>
    <mergeCell ref="E11250:F11250"/>
    <mergeCell ref="E11251:F11251"/>
    <mergeCell ref="E11252:F11252"/>
    <mergeCell ref="E11253:F11253"/>
    <mergeCell ref="E11254:F11254"/>
    <mergeCell ref="E11255:F11255"/>
    <mergeCell ref="E11244:F11244"/>
    <mergeCell ref="E11245:F11245"/>
    <mergeCell ref="E11246:F11246"/>
    <mergeCell ref="E11247:F11247"/>
    <mergeCell ref="E11248:F11248"/>
    <mergeCell ref="E11249:F11249"/>
    <mergeCell ref="E11238:F11238"/>
    <mergeCell ref="E11239:F11239"/>
    <mergeCell ref="E11240:F11240"/>
    <mergeCell ref="E11241:F11241"/>
    <mergeCell ref="E11242:F11242"/>
    <mergeCell ref="E11243:F11243"/>
    <mergeCell ref="E11232:F11232"/>
    <mergeCell ref="E11233:F11233"/>
    <mergeCell ref="E11234:F11234"/>
    <mergeCell ref="E11235:F11235"/>
    <mergeCell ref="E11236:F11236"/>
    <mergeCell ref="E11237:F11237"/>
    <mergeCell ref="E11298:F11298"/>
    <mergeCell ref="E11299:F11299"/>
    <mergeCell ref="E11300:F11300"/>
    <mergeCell ref="E11301:F11301"/>
    <mergeCell ref="E11302:F11302"/>
    <mergeCell ref="E11303:F11303"/>
    <mergeCell ref="E11292:F11292"/>
    <mergeCell ref="E11293:F11293"/>
    <mergeCell ref="E11294:F11294"/>
    <mergeCell ref="E11295:F11295"/>
    <mergeCell ref="E11296:F11296"/>
    <mergeCell ref="E11297:F11297"/>
    <mergeCell ref="E11286:F11286"/>
    <mergeCell ref="E11287:F11287"/>
    <mergeCell ref="E11288:F11288"/>
    <mergeCell ref="E11289:F11289"/>
    <mergeCell ref="E11290:F11290"/>
    <mergeCell ref="E11291:F11291"/>
    <mergeCell ref="E11280:F11280"/>
    <mergeCell ref="E11281:F11281"/>
    <mergeCell ref="E11282:F11282"/>
    <mergeCell ref="E11283:F11283"/>
    <mergeCell ref="E11284:F11284"/>
    <mergeCell ref="E11285:F11285"/>
    <mergeCell ref="E11274:F11274"/>
    <mergeCell ref="E11275:F11275"/>
    <mergeCell ref="E11276:F11276"/>
    <mergeCell ref="E11277:F11277"/>
    <mergeCell ref="E11278:F11278"/>
    <mergeCell ref="E11279:F11279"/>
    <mergeCell ref="E11268:F11268"/>
    <mergeCell ref="E11269:F11269"/>
    <mergeCell ref="E11270:F11270"/>
    <mergeCell ref="E11271:F11271"/>
    <mergeCell ref="E11272:F11272"/>
    <mergeCell ref="E11273:F11273"/>
    <mergeCell ref="E11334:F11334"/>
    <mergeCell ref="E11335:F11335"/>
    <mergeCell ref="E11336:F11336"/>
    <mergeCell ref="E11337:F11337"/>
    <mergeCell ref="E11338:F11338"/>
    <mergeCell ref="E11339:F11339"/>
    <mergeCell ref="E11328:F11328"/>
    <mergeCell ref="E11329:F11329"/>
    <mergeCell ref="E11330:F11330"/>
    <mergeCell ref="E11331:F11331"/>
    <mergeCell ref="E11332:F11332"/>
    <mergeCell ref="E11333:F11333"/>
    <mergeCell ref="E11322:F11322"/>
    <mergeCell ref="E11323:F11323"/>
    <mergeCell ref="E11324:F11324"/>
    <mergeCell ref="E11325:F11325"/>
    <mergeCell ref="E11326:F11326"/>
    <mergeCell ref="E11327:F11327"/>
    <mergeCell ref="E11316:F11316"/>
    <mergeCell ref="E11317:F11317"/>
    <mergeCell ref="E11318:F11318"/>
    <mergeCell ref="E11319:F11319"/>
    <mergeCell ref="E11320:F11320"/>
    <mergeCell ref="E11321:F11321"/>
    <mergeCell ref="E11310:F11310"/>
    <mergeCell ref="E11311:F11311"/>
    <mergeCell ref="E11312:F11312"/>
    <mergeCell ref="E11313:F11313"/>
    <mergeCell ref="E11314:F11314"/>
    <mergeCell ref="E11315:F11315"/>
    <mergeCell ref="E11304:F11304"/>
    <mergeCell ref="E11305:F11305"/>
    <mergeCell ref="E11306:F11306"/>
    <mergeCell ref="E11307:F11307"/>
    <mergeCell ref="E11308:F11308"/>
    <mergeCell ref="E11309:F11309"/>
    <mergeCell ref="E11370:F11370"/>
    <mergeCell ref="E11371:F11371"/>
    <mergeCell ref="E11372:F11372"/>
    <mergeCell ref="E11373:F11373"/>
    <mergeCell ref="E11374:F11374"/>
    <mergeCell ref="E11375:F11375"/>
    <mergeCell ref="E11364:F11364"/>
    <mergeCell ref="E11365:F11365"/>
    <mergeCell ref="E11366:F11366"/>
    <mergeCell ref="E11367:F11367"/>
    <mergeCell ref="E11368:F11368"/>
    <mergeCell ref="E11369:F11369"/>
    <mergeCell ref="E11358:F11358"/>
    <mergeCell ref="E11359:F11359"/>
    <mergeCell ref="E11360:F11360"/>
    <mergeCell ref="E11361:F11361"/>
    <mergeCell ref="E11362:F11362"/>
    <mergeCell ref="E11363:F11363"/>
    <mergeCell ref="E11352:F11352"/>
    <mergeCell ref="E11353:F11353"/>
    <mergeCell ref="E11354:F11354"/>
    <mergeCell ref="E11355:F11355"/>
    <mergeCell ref="E11356:F11356"/>
    <mergeCell ref="E11357:F11357"/>
    <mergeCell ref="E11346:F11346"/>
    <mergeCell ref="E11347:F11347"/>
    <mergeCell ref="E11348:F11348"/>
    <mergeCell ref="E11349:F11349"/>
    <mergeCell ref="E11350:F11350"/>
    <mergeCell ref="E11351:F11351"/>
    <mergeCell ref="E11340:F11340"/>
    <mergeCell ref="E11341:F11341"/>
    <mergeCell ref="E11342:F11342"/>
    <mergeCell ref="E11343:F11343"/>
    <mergeCell ref="E11344:F11344"/>
    <mergeCell ref="E11345:F11345"/>
    <mergeCell ref="E11406:F11406"/>
    <mergeCell ref="E11407:F11407"/>
    <mergeCell ref="E11408:F11408"/>
    <mergeCell ref="E11409:F11409"/>
    <mergeCell ref="E11410:F11410"/>
    <mergeCell ref="E11411:F11411"/>
    <mergeCell ref="E11400:F11400"/>
    <mergeCell ref="E11401:F11401"/>
    <mergeCell ref="E11402:F11402"/>
    <mergeCell ref="E11403:F11403"/>
    <mergeCell ref="E11404:F11404"/>
    <mergeCell ref="E11405:F11405"/>
    <mergeCell ref="E11394:F11394"/>
    <mergeCell ref="E11395:F11395"/>
    <mergeCell ref="E11396:F11396"/>
    <mergeCell ref="E11397:F11397"/>
    <mergeCell ref="E11398:F11398"/>
    <mergeCell ref="E11399:F11399"/>
    <mergeCell ref="E11388:F11388"/>
    <mergeCell ref="E11389:F11389"/>
    <mergeCell ref="E11390:F11390"/>
    <mergeCell ref="E11391:F11391"/>
    <mergeCell ref="E11392:F11392"/>
    <mergeCell ref="E11393:F11393"/>
    <mergeCell ref="E11382:F11382"/>
    <mergeCell ref="E11383:F11383"/>
    <mergeCell ref="E11384:F11384"/>
    <mergeCell ref="E11385:F11385"/>
    <mergeCell ref="E11386:F11386"/>
    <mergeCell ref="E11387:F11387"/>
    <mergeCell ref="E11376:F11376"/>
    <mergeCell ref="E11377:F11377"/>
    <mergeCell ref="E11378:F11378"/>
    <mergeCell ref="E11379:F11379"/>
    <mergeCell ref="E11380:F11380"/>
    <mergeCell ref="E11381:F11381"/>
    <mergeCell ref="E11442:F11442"/>
    <mergeCell ref="E11443:F11443"/>
    <mergeCell ref="E11444:F11444"/>
    <mergeCell ref="E11445:F11445"/>
    <mergeCell ref="E11446:F11446"/>
    <mergeCell ref="E11447:F11447"/>
    <mergeCell ref="E11436:F11436"/>
    <mergeCell ref="E11437:F11437"/>
    <mergeCell ref="E11438:F11438"/>
    <mergeCell ref="E11439:F11439"/>
    <mergeCell ref="E11440:F11440"/>
    <mergeCell ref="E11441:F11441"/>
    <mergeCell ref="E11430:F11430"/>
    <mergeCell ref="E11431:F11431"/>
    <mergeCell ref="E11432:F11432"/>
    <mergeCell ref="E11433:F11433"/>
    <mergeCell ref="E11434:F11434"/>
    <mergeCell ref="E11435:F11435"/>
    <mergeCell ref="E11424:F11424"/>
    <mergeCell ref="E11425:F11425"/>
    <mergeCell ref="E11426:F11426"/>
    <mergeCell ref="E11427:F11427"/>
    <mergeCell ref="E11428:F11428"/>
    <mergeCell ref="E11429:F11429"/>
    <mergeCell ref="E11418:F11418"/>
    <mergeCell ref="E11419:F11419"/>
    <mergeCell ref="E11420:F11420"/>
    <mergeCell ref="E11421:F11421"/>
    <mergeCell ref="E11422:F11422"/>
    <mergeCell ref="E11423:F11423"/>
    <mergeCell ref="E11412:F11412"/>
    <mergeCell ref="E11413:F11413"/>
    <mergeCell ref="E11414:F11414"/>
    <mergeCell ref="E11415:F11415"/>
    <mergeCell ref="E11416:F11416"/>
    <mergeCell ref="E11417:F11417"/>
    <mergeCell ref="E11478:F11478"/>
    <mergeCell ref="E11479:F11479"/>
    <mergeCell ref="E11480:F11480"/>
    <mergeCell ref="E11481:F11481"/>
    <mergeCell ref="E11482:F11482"/>
    <mergeCell ref="E11483:F11483"/>
    <mergeCell ref="E11472:F11472"/>
    <mergeCell ref="E11473:F11473"/>
    <mergeCell ref="E11474:F11474"/>
    <mergeCell ref="E11475:F11475"/>
    <mergeCell ref="E11476:F11476"/>
    <mergeCell ref="E11477:F11477"/>
    <mergeCell ref="E11466:F11466"/>
    <mergeCell ref="E11467:F11467"/>
    <mergeCell ref="E11468:F11468"/>
    <mergeCell ref="E11469:F11469"/>
    <mergeCell ref="E11470:F11470"/>
    <mergeCell ref="E11471:F11471"/>
    <mergeCell ref="E11460:F11460"/>
    <mergeCell ref="E11461:F11461"/>
    <mergeCell ref="E11462:F11462"/>
    <mergeCell ref="E11463:F11463"/>
    <mergeCell ref="E11464:F11464"/>
    <mergeCell ref="E11465:F11465"/>
    <mergeCell ref="E11454:F11454"/>
    <mergeCell ref="E11455:F11455"/>
    <mergeCell ref="E11456:F11456"/>
    <mergeCell ref="E11457:F11457"/>
    <mergeCell ref="E11458:F11458"/>
    <mergeCell ref="E11459:F11459"/>
    <mergeCell ref="E11448:F11448"/>
    <mergeCell ref="E11449:F11449"/>
    <mergeCell ref="E11450:F11450"/>
    <mergeCell ref="E11451:F11451"/>
    <mergeCell ref="E11452:F11452"/>
    <mergeCell ref="E11453:F11453"/>
    <mergeCell ref="E11514:F11514"/>
    <mergeCell ref="E11515:F11515"/>
    <mergeCell ref="E11516:F11516"/>
    <mergeCell ref="E11517:F11517"/>
    <mergeCell ref="E11518:F11518"/>
    <mergeCell ref="E11519:F11519"/>
    <mergeCell ref="E11508:F11508"/>
    <mergeCell ref="E11509:F11509"/>
    <mergeCell ref="E11510:F11510"/>
    <mergeCell ref="E11511:F11511"/>
    <mergeCell ref="E11512:F11512"/>
    <mergeCell ref="E11513:F11513"/>
    <mergeCell ref="E11502:F11502"/>
    <mergeCell ref="E11503:F11503"/>
    <mergeCell ref="E11504:F11504"/>
    <mergeCell ref="E11505:F11505"/>
    <mergeCell ref="E11506:F11506"/>
    <mergeCell ref="E11507:F11507"/>
    <mergeCell ref="E11496:F11496"/>
    <mergeCell ref="E11497:F11497"/>
    <mergeCell ref="E11498:F11498"/>
    <mergeCell ref="E11499:F11499"/>
    <mergeCell ref="E11500:F11500"/>
    <mergeCell ref="E11501:F11501"/>
    <mergeCell ref="E11490:F11490"/>
    <mergeCell ref="E11491:F11491"/>
    <mergeCell ref="E11492:F11492"/>
    <mergeCell ref="E11493:F11493"/>
    <mergeCell ref="E11494:F11494"/>
    <mergeCell ref="E11495:F11495"/>
    <mergeCell ref="E11484:F11484"/>
    <mergeCell ref="E11485:F11485"/>
    <mergeCell ref="E11486:F11486"/>
    <mergeCell ref="E11487:F11487"/>
    <mergeCell ref="E11488:F11488"/>
    <mergeCell ref="E11489:F11489"/>
    <mergeCell ref="E11550:F11550"/>
    <mergeCell ref="E11551:F11551"/>
    <mergeCell ref="E11552:F11552"/>
    <mergeCell ref="E11553:F11553"/>
    <mergeCell ref="E11554:F11554"/>
    <mergeCell ref="E11555:F11555"/>
    <mergeCell ref="E11544:F11544"/>
    <mergeCell ref="E11545:F11545"/>
    <mergeCell ref="E11546:F11546"/>
    <mergeCell ref="E11547:F11547"/>
    <mergeCell ref="E11548:F11548"/>
    <mergeCell ref="E11549:F11549"/>
    <mergeCell ref="E11538:F11538"/>
    <mergeCell ref="E11539:F11539"/>
    <mergeCell ref="E11540:F11540"/>
    <mergeCell ref="E11541:F11541"/>
    <mergeCell ref="E11542:F11542"/>
    <mergeCell ref="E11543:F11543"/>
    <mergeCell ref="E11532:F11532"/>
    <mergeCell ref="E11533:F11533"/>
    <mergeCell ref="E11534:F11534"/>
    <mergeCell ref="E11535:F11535"/>
    <mergeCell ref="E11536:F11536"/>
    <mergeCell ref="E11537:F11537"/>
    <mergeCell ref="E11526:F11526"/>
    <mergeCell ref="E11527:F11527"/>
    <mergeCell ref="E11528:F11528"/>
    <mergeCell ref="E11529:F11529"/>
    <mergeCell ref="E11530:F11530"/>
    <mergeCell ref="E11531:F11531"/>
    <mergeCell ref="E11520:F11520"/>
    <mergeCell ref="E11521:F11521"/>
    <mergeCell ref="E11522:F11522"/>
    <mergeCell ref="E11523:F11523"/>
    <mergeCell ref="E11524:F11524"/>
    <mergeCell ref="E11525:F11525"/>
    <mergeCell ref="E11586:F11586"/>
    <mergeCell ref="E11587:F11587"/>
    <mergeCell ref="E11588:F11588"/>
    <mergeCell ref="E11589:F11589"/>
    <mergeCell ref="E11590:F11590"/>
    <mergeCell ref="E11591:F11591"/>
    <mergeCell ref="E11580:F11580"/>
    <mergeCell ref="E11581:F11581"/>
    <mergeCell ref="E11582:F11582"/>
    <mergeCell ref="E11583:F11583"/>
    <mergeCell ref="E11584:F11584"/>
    <mergeCell ref="E11585:F11585"/>
    <mergeCell ref="E11574:F11574"/>
    <mergeCell ref="E11575:F11575"/>
    <mergeCell ref="E11576:F11576"/>
    <mergeCell ref="E11577:F11577"/>
    <mergeCell ref="E11578:F11578"/>
    <mergeCell ref="E11579:F11579"/>
    <mergeCell ref="E11568:F11568"/>
    <mergeCell ref="E11569:F11569"/>
    <mergeCell ref="E11570:F11570"/>
    <mergeCell ref="E11571:F11571"/>
    <mergeCell ref="E11572:F11572"/>
    <mergeCell ref="E11573:F11573"/>
    <mergeCell ref="E11562:F11562"/>
    <mergeCell ref="E11563:F11563"/>
    <mergeCell ref="E11564:F11564"/>
    <mergeCell ref="E11565:F11565"/>
    <mergeCell ref="E11566:F11566"/>
    <mergeCell ref="E11567:F11567"/>
    <mergeCell ref="E11556:F11556"/>
    <mergeCell ref="E11557:F11557"/>
    <mergeCell ref="E11558:F11558"/>
    <mergeCell ref="E11559:F11559"/>
    <mergeCell ref="E11560:F11560"/>
    <mergeCell ref="E11561:F11561"/>
    <mergeCell ref="E11622:F11622"/>
    <mergeCell ref="E11623:F11623"/>
    <mergeCell ref="E11624:F11624"/>
    <mergeCell ref="E11625:F11625"/>
    <mergeCell ref="E11626:F11626"/>
    <mergeCell ref="E11627:F11627"/>
    <mergeCell ref="E11616:F11616"/>
    <mergeCell ref="E11617:F11617"/>
    <mergeCell ref="E11618:F11618"/>
    <mergeCell ref="E11619:F11619"/>
    <mergeCell ref="E11620:F11620"/>
    <mergeCell ref="E11621:F11621"/>
    <mergeCell ref="E11610:F11610"/>
    <mergeCell ref="E11611:F11611"/>
    <mergeCell ref="E11612:F11612"/>
    <mergeCell ref="E11613:F11613"/>
    <mergeCell ref="E11614:F11614"/>
    <mergeCell ref="E11615:F11615"/>
    <mergeCell ref="E11604:F11604"/>
    <mergeCell ref="E11605:F11605"/>
    <mergeCell ref="E11606:F11606"/>
    <mergeCell ref="E11607:F11607"/>
    <mergeCell ref="E11608:F11608"/>
    <mergeCell ref="E11609:F11609"/>
    <mergeCell ref="E11598:F11598"/>
    <mergeCell ref="E11599:F11599"/>
    <mergeCell ref="E11600:F11600"/>
    <mergeCell ref="E11601:F11601"/>
    <mergeCell ref="E11602:F11602"/>
    <mergeCell ref="E11603:F11603"/>
    <mergeCell ref="E11592:F11592"/>
    <mergeCell ref="E11593:F11593"/>
    <mergeCell ref="E11594:F11594"/>
    <mergeCell ref="E11595:F11595"/>
    <mergeCell ref="E11596:F11596"/>
    <mergeCell ref="E11597:F11597"/>
    <mergeCell ref="E11658:F11658"/>
    <mergeCell ref="E11659:F11659"/>
    <mergeCell ref="E11660:F11660"/>
    <mergeCell ref="E11661:F11661"/>
    <mergeCell ref="E11662:F11662"/>
    <mergeCell ref="E11663:F11663"/>
    <mergeCell ref="E11652:F11652"/>
    <mergeCell ref="E11653:F11653"/>
    <mergeCell ref="E11654:F11654"/>
    <mergeCell ref="E11655:F11655"/>
    <mergeCell ref="E11656:F11656"/>
    <mergeCell ref="E11657:F11657"/>
    <mergeCell ref="E11646:F11646"/>
    <mergeCell ref="E11647:F11647"/>
    <mergeCell ref="E11648:F11648"/>
    <mergeCell ref="E11649:F11649"/>
    <mergeCell ref="E11650:F11650"/>
    <mergeCell ref="E11651:F11651"/>
    <mergeCell ref="E11640:F11640"/>
    <mergeCell ref="E11641:F11641"/>
    <mergeCell ref="E11642:F11642"/>
    <mergeCell ref="E11643:F11643"/>
    <mergeCell ref="E11644:F11644"/>
    <mergeCell ref="E11645:F11645"/>
    <mergeCell ref="E11634:F11634"/>
    <mergeCell ref="E11635:F11635"/>
    <mergeCell ref="E11636:F11636"/>
    <mergeCell ref="E11637:F11637"/>
    <mergeCell ref="E11638:F11638"/>
    <mergeCell ref="E11639:F11639"/>
    <mergeCell ref="E11628:F11628"/>
    <mergeCell ref="E11629:F11629"/>
    <mergeCell ref="E11630:F11630"/>
    <mergeCell ref="E11631:F11631"/>
    <mergeCell ref="E11632:F11632"/>
    <mergeCell ref="E11633:F11633"/>
    <mergeCell ref="E11694:F11694"/>
    <mergeCell ref="E11695:F11695"/>
    <mergeCell ref="E11696:F11696"/>
    <mergeCell ref="E11697:F11697"/>
    <mergeCell ref="E11698:F11698"/>
    <mergeCell ref="E11699:F11699"/>
    <mergeCell ref="E11688:F11688"/>
    <mergeCell ref="E11689:F11689"/>
    <mergeCell ref="E11690:F11690"/>
    <mergeCell ref="E11691:F11691"/>
    <mergeCell ref="E11692:F11692"/>
    <mergeCell ref="E11693:F11693"/>
    <mergeCell ref="E11682:F11682"/>
    <mergeCell ref="E11683:F11683"/>
    <mergeCell ref="E11684:F11684"/>
    <mergeCell ref="E11685:F11685"/>
    <mergeCell ref="E11686:F11686"/>
    <mergeCell ref="E11687:F11687"/>
    <mergeCell ref="E11676:F11676"/>
    <mergeCell ref="E11677:F11677"/>
    <mergeCell ref="E11678:F11678"/>
    <mergeCell ref="E11679:F11679"/>
    <mergeCell ref="E11680:F11680"/>
    <mergeCell ref="E11681:F11681"/>
    <mergeCell ref="E11670:F11670"/>
    <mergeCell ref="E11671:F11671"/>
    <mergeCell ref="E11672:F11672"/>
    <mergeCell ref="E11673:F11673"/>
    <mergeCell ref="E11674:F11674"/>
    <mergeCell ref="E11675:F11675"/>
    <mergeCell ref="E11664:F11664"/>
    <mergeCell ref="E11665:F11665"/>
    <mergeCell ref="E11666:F11666"/>
    <mergeCell ref="E11667:F11667"/>
    <mergeCell ref="E11668:F11668"/>
    <mergeCell ref="E11669:F11669"/>
    <mergeCell ref="E11730:F11730"/>
    <mergeCell ref="E11731:F11731"/>
    <mergeCell ref="E11732:F11732"/>
    <mergeCell ref="E11733:F11733"/>
    <mergeCell ref="E11734:F11734"/>
    <mergeCell ref="E11735:F11735"/>
    <mergeCell ref="E11724:F11724"/>
    <mergeCell ref="E11725:F11725"/>
    <mergeCell ref="E11726:F11726"/>
    <mergeCell ref="E11727:F11727"/>
    <mergeCell ref="E11728:F11728"/>
    <mergeCell ref="E11729:F11729"/>
    <mergeCell ref="E11718:F11718"/>
    <mergeCell ref="E11719:F11719"/>
    <mergeCell ref="E11720:F11720"/>
    <mergeCell ref="E11721:F11721"/>
    <mergeCell ref="E11722:F11722"/>
    <mergeCell ref="E11723:F11723"/>
    <mergeCell ref="E11712:F11712"/>
    <mergeCell ref="E11713:F11713"/>
    <mergeCell ref="E11714:F11714"/>
    <mergeCell ref="E11715:F11715"/>
    <mergeCell ref="E11716:F11716"/>
    <mergeCell ref="E11717:F11717"/>
    <mergeCell ref="E11706:F11706"/>
    <mergeCell ref="E11707:F11707"/>
    <mergeCell ref="E11708:F11708"/>
    <mergeCell ref="E11709:F11709"/>
    <mergeCell ref="E11710:F11710"/>
    <mergeCell ref="E11711:F11711"/>
    <mergeCell ref="E11700:F11700"/>
    <mergeCell ref="E11701:F11701"/>
    <mergeCell ref="E11702:F11702"/>
    <mergeCell ref="E11703:F11703"/>
    <mergeCell ref="E11704:F11704"/>
    <mergeCell ref="E11705:F11705"/>
    <mergeCell ref="E11766:F11766"/>
    <mergeCell ref="E11767:F11767"/>
    <mergeCell ref="E11768:F11768"/>
    <mergeCell ref="E11769:F11769"/>
    <mergeCell ref="E11770:F11770"/>
    <mergeCell ref="E11771:F11771"/>
    <mergeCell ref="E11760:F11760"/>
    <mergeCell ref="E11761:F11761"/>
    <mergeCell ref="E11762:F11762"/>
    <mergeCell ref="E11763:F11763"/>
    <mergeCell ref="E11764:F11764"/>
    <mergeCell ref="E11765:F11765"/>
    <mergeCell ref="E11754:F11754"/>
    <mergeCell ref="E11755:F11755"/>
    <mergeCell ref="E11756:F11756"/>
    <mergeCell ref="E11757:F11757"/>
    <mergeCell ref="E11758:F11758"/>
    <mergeCell ref="E11759:F11759"/>
    <mergeCell ref="E11748:F11748"/>
    <mergeCell ref="E11749:F11749"/>
    <mergeCell ref="E11750:F11750"/>
    <mergeCell ref="E11751:F11751"/>
    <mergeCell ref="E11752:F11752"/>
    <mergeCell ref="E11753:F11753"/>
    <mergeCell ref="E11742:F11742"/>
    <mergeCell ref="E11743:F11743"/>
    <mergeCell ref="E11744:F11744"/>
    <mergeCell ref="E11745:F11745"/>
    <mergeCell ref="E11746:F11746"/>
    <mergeCell ref="E11747:F11747"/>
    <mergeCell ref="E11736:F11736"/>
    <mergeCell ref="E11737:F11737"/>
    <mergeCell ref="E11738:F11738"/>
    <mergeCell ref="E11739:F11739"/>
    <mergeCell ref="E11740:F11740"/>
    <mergeCell ref="E11741:F11741"/>
    <mergeCell ref="E11802:F11802"/>
    <mergeCell ref="E11803:F11803"/>
    <mergeCell ref="E11804:F11804"/>
    <mergeCell ref="E11805:F11805"/>
    <mergeCell ref="E11806:F11806"/>
    <mergeCell ref="E11807:F11807"/>
    <mergeCell ref="E11796:F11796"/>
    <mergeCell ref="E11797:F11797"/>
    <mergeCell ref="E11798:F11798"/>
    <mergeCell ref="E11799:F11799"/>
    <mergeCell ref="E11800:F11800"/>
    <mergeCell ref="E11801:F11801"/>
    <mergeCell ref="E11790:F11790"/>
    <mergeCell ref="E11791:F11791"/>
    <mergeCell ref="E11792:F11792"/>
    <mergeCell ref="E11793:F11793"/>
    <mergeCell ref="E11794:F11794"/>
    <mergeCell ref="E11795:F11795"/>
    <mergeCell ref="E11784:F11784"/>
    <mergeCell ref="E11785:F11785"/>
    <mergeCell ref="E11786:F11786"/>
    <mergeCell ref="E11787:F11787"/>
    <mergeCell ref="E11788:F11788"/>
    <mergeCell ref="E11789:F11789"/>
    <mergeCell ref="E11778:F11778"/>
    <mergeCell ref="E11779:F11779"/>
    <mergeCell ref="E11780:F11780"/>
    <mergeCell ref="E11781:F11781"/>
    <mergeCell ref="E11782:F11782"/>
    <mergeCell ref="E11783:F11783"/>
    <mergeCell ref="E11772:F11772"/>
    <mergeCell ref="E11773:F11773"/>
    <mergeCell ref="E11774:F11774"/>
    <mergeCell ref="E11775:F11775"/>
    <mergeCell ref="E11776:F11776"/>
    <mergeCell ref="E11777:F11777"/>
    <mergeCell ref="E11838:F11838"/>
    <mergeCell ref="E11839:F11839"/>
    <mergeCell ref="E11840:F11840"/>
    <mergeCell ref="E11841:F11841"/>
    <mergeCell ref="E11842:F11842"/>
    <mergeCell ref="E11843:F11843"/>
    <mergeCell ref="E11832:F11832"/>
    <mergeCell ref="E11833:F11833"/>
    <mergeCell ref="E11834:F11834"/>
    <mergeCell ref="E11835:F11835"/>
    <mergeCell ref="E11836:F11836"/>
    <mergeCell ref="E11837:F11837"/>
    <mergeCell ref="E11826:F11826"/>
    <mergeCell ref="E11827:F11827"/>
    <mergeCell ref="E11828:F11828"/>
    <mergeCell ref="E11829:F11829"/>
    <mergeCell ref="E11830:F11830"/>
    <mergeCell ref="E11831:F11831"/>
    <mergeCell ref="E11820:F11820"/>
    <mergeCell ref="E11821:F11821"/>
    <mergeCell ref="E11822:F11822"/>
    <mergeCell ref="E11823:F11823"/>
    <mergeCell ref="E11824:F11824"/>
    <mergeCell ref="E11825:F11825"/>
    <mergeCell ref="E11814:F11814"/>
    <mergeCell ref="E11815:F11815"/>
    <mergeCell ref="E11816:F11816"/>
    <mergeCell ref="E11817:F11817"/>
    <mergeCell ref="E11818:F11818"/>
    <mergeCell ref="E11819:F11819"/>
    <mergeCell ref="E11808:F11808"/>
    <mergeCell ref="E11809:F11809"/>
    <mergeCell ref="E11810:F11810"/>
    <mergeCell ref="E11811:F11811"/>
    <mergeCell ref="E11812:F11812"/>
    <mergeCell ref="E11813:F11813"/>
    <mergeCell ref="E11874:F11874"/>
    <mergeCell ref="E11875:F11875"/>
    <mergeCell ref="E11876:F11876"/>
    <mergeCell ref="E11877:F11877"/>
    <mergeCell ref="E11878:F11878"/>
    <mergeCell ref="E11879:F11879"/>
    <mergeCell ref="E11868:F11868"/>
    <mergeCell ref="E11869:F11869"/>
    <mergeCell ref="E11870:F11870"/>
    <mergeCell ref="E11871:F11871"/>
    <mergeCell ref="E11872:F11872"/>
    <mergeCell ref="E11873:F11873"/>
    <mergeCell ref="E11862:F11862"/>
    <mergeCell ref="E11863:F11863"/>
    <mergeCell ref="E11864:F11864"/>
    <mergeCell ref="E11865:F11865"/>
    <mergeCell ref="E11866:F11866"/>
    <mergeCell ref="E11867:F11867"/>
    <mergeCell ref="E11856:F11856"/>
    <mergeCell ref="E11857:F11857"/>
    <mergeCell ref="E11858:F11858"/>
    <mergeCell ref="E11859:F11859"/>
    <mergeCell ref="E11860:F11860"/>
    <mergeCell ref="E11861:F11861"/>
    <mergeCell ref="E11850:F11850"/>
    <mergeCell ref="E11851:F11851"/>
    <mergeCell ref="E11852:F11852"/>
    <mergeCell ref="E11853:F11853"/>
    <mergeCell ref="E11854:F11854"/>
    <mergeCell ref="E11855:F11855"/>
    <mergeCell ref="E11844:F11844"/>
    <mergeCell ref="E11845:F11845"/>
    <mergeCell ref="E11846:F11846"/>
    <mergeCell ref="E11847:F11847"/>
    <mergeCell ref="E11848:F11848"/>
    <mergeCell ref="E11849:F11849"/>
    <mergeCell ref="E11910:F11910"/>
    <mergeCell ref="E11911:F11911"/>
    <mergeCell ref="E11912:F11912"/>
    <mergeCell ref="E11913:F11913"/>
    <mergeCell ref="E11914:F11914"/>
    <mergeCell ref="E11915:F11915"/>
    <mergeCell ref="E11904:F11904"/>
    <mergeCell ref="E11905:F11905"/>
    <mergeCell ref="E11906:F11906"/>
    <mergeCell ref="E11907:F11907"/>
    <mergeCell ref="E11908:F11908"/>
    <mergeCell ref="E11909:F11909"/>
    <mergeCell ref="E11898:F11898"/>
    <mergeCell ref="E11899:F11899"/>
    <mergeCell ref="E11900:F11900"/>
    <mergeCell ref="E11901:F11901"/>
    <mergeCell ref="E11902:F11902"/>
    <mergeCell ref="E11903:F11903"/>
    <mergeCell ref="E11892:F11892"/>
    <mergeCell ref="E11893:F11893"/>
    <mergeCell ref="E11894:F11894"/>
    <mergeCell ref="E11895:F11895"/>
    <mergeCell ref="E11896:F11896"/>
    <mergeCell ref="E11897:F11897"/>
    <mergeCell ref="E11886:F11886"/>
    <mergeCell ref="E11887:F11887"/>
    <mergeCell ref="E11888:F11888"/>
    <mergeCell ref="E11889:F11889"/>
    <mergeCell ref="E11890:F11890"/>
    <mergeCell ref="E11891:F11891"/>
    <mergeCell ref="E11880:F11880"/>
    <mergeCell ref="E11881:F11881"/>
    <mergeCell ref="E11882:F11882"/>
    <mergeCell ref="E11883:F11883"/>
    <mergeCell ref="E11884:F11884"/>
    <mergeCell ref="E11885:F11885"/>
    <mergeCell ref="E11946:F11946"/>
    <mergeCell ref="E11947:F11947"/>
    <mergeCell ref="E11948:F11948"/>
    <mergeCell ref="E11949:F11949"/>
    <mergeCell ref="E11950:F11950"/>
    <mergeCell ref="E11951:F11951"/>
    <mergeCell ref="E11940:F11940"/>
    <mergeCell ref="E11941:F11941"/>
    <mergeCell ref="E11942:F11942"/>
    <mergeCell ref="E11943:F11943"/>
    <mergeCell ref="E11944:F11944"/>
    <mergeCell ref="E11945:F11945"/>
    <mergeCell ref="E11934:F11934"/>
    <mergeCell ref="E11935:F11935"/>
    <mergeCell ref="E11936:F11936"/>
    <mergeCell ref="E11937:F11937"/>
    <mergeCell ref="E11938:F11938"/>
    <mergeCell ref="E11939:F11939"/>
    <mergeCell ref="E11928:F11928"/>
    <mergeCell ref="E11929:F11929"/>
    <mergeCell ref="E11930:F11930"/>
    <mergeCell ref="E11931:F11931"/>
    <mergeCell ref="E11932:F11932"/>
    <mergeCell ref="E11933:F11933"/>
    <mergeCell ref="E11922:F11922"/>
    <mergeCell ref="E11923:F11923"/>
    <mergeCell ref="E11924:F11924"/>
    <mergeCell ref="E11925:F11925"/>
    <mergeCell ref="E11926:F11926"/>
    <mergeCell ref="E11927:F11927"/>
    <mergeCell ref="E11916:F11916"/>
    <mergeCell ref="E11917:F11917"/>
    <mergeCell ref="E11918:F11918"/>
    <mergeCell ref="E11919:F11919"/>
    <mergeCell ref="E11920:F11920"/>
    <mergeCell ref="E11921:F11921"/>
    <mergeCell ref="E11982:F11982"/>
    <mergeCell ref="E11983:F11983"/>
    <mergeCell ref="E11984:F11984"/>
    <mergeCell ref="E11985:F11985"/>
    <mergeCell ref="E11986:F11986"/>
    <mergeCell ref="E11987:F11987"/>
    <mergeCell ref="E11976:F11976"/>
    <mergeCell ref="E11977:F11977"/>
    <mergeCell ref="E11978:F11978"/>
    <mergeCell ref="E11979:F11979"/>
    <mergeCell ref="E11980:F11980"/>
    <mergeCell ref="E11981:F11981"/>
    <mergeCell ref="E11970:F11970"/>
    <mergeCell ref="E11971:F11971"/>
    <mergeCell ref="E11972:F11972"/>
    <mergeCell ref="E11973:F11973"/>
    <mergeCell ref="E11974:F11974"/>
    <mergeCell ref="E11975:F11975"/>
    <mergeCell ref="E11964:F11964"/>
    <mergeCell ref="E11965:F11965"/>
    <mergeCell ref="E11966:F11966"/>
    <mergeCell ref="E11967:F11967"/>
    <mergeCell ref="E11968:F11968"/>
    <mergeCell ref="E11969:F11969"/>
    <mergeCell ref="E11958:F11958"/>
    <mergeCell ref="E11959:F11959"/>
    <mergeCell ref="E11960:F11960"/>
    <mergeCell ref="E11961:F11961"/>
    <mergeCell ref="E11962:F11962"/>
    <mergeCell ref="E11963:F11963"/>
    <mergeCell ref="E11952:F11952"/>
    <mergeCell ref="E11953:F11953"/>
    <mergeCell ref="E11954:F11954"/>
    <mergeCell ref="E11955:F11955"/>
    <mergeCell ref="E11956:F11956"/>
    <mergeCell ref="E11957:F11957"/>
    <mergeCell ref="E12018:F12018"/>
    <mergeCell ref="E12019:F12019"/>
    <mergeCell ref="E12020:F12020"/>
    <mergeCell ref="E12021:F12021"/>
    <mergeCell ref="E12022:F12022"/>
    <mergeCell ref="E12023:F12023"/>
    <mergeCell ref="E12012:F12012"/>
    <mergeCell ref="E12013:F12013"/>
    <mergeCell ref="E12014:F12014"/>
    <mergeCell ref="E12015:F12015"/>
    <mergeCell ref="E12016:F12016"/>
    <mergeCell ref="E12017:F12017"/>
    <mergeCell ref="E12006:F12006"/>
    <mergeCell ref="E12007:F12007"/>
    <mergeCell ref="E12008:F12008"/>
    <mergeCell ref="E12009:F12009"/>
    <mergeCell ref="E12010:F12010"/>
    <mergeCell ref="E12011:F12011"/>
    <mergeCell ref="E12000:F12000"/>
    <mergeCell ref="E12001:F12001"/>
    <mergeCell ref="E12002:F12002"/>
    <mergeCell ref="E12003:F12003"/>
    <mergeCell ref="E12004:F12004"/>
    <mergeCell ref="E12005:F12005"/>
    <mergeCell ref="E11994:F11994"/>
    <mergeCell ref="E11995:F11995"/>
    <mergeCell ref="E11996:F11996"/>
    <mergeCell ref="E11997:F11997"/>
    <mergeCell ref="E11998:F11998"/>
    <mergeCell ref="E11999:F11999"/>
    <mergeCell ref="E11988:F11988"/>
    <mergeCell ref="E11989:F11989"/>
    <mergeCell ref="E11990:F11990"/>
    <mergeCell ref="E11991:F11991"/>
    <mergeCell ref="E11992:F11992"/>
    <mergeCell ref="E11993:F11993"/>
    <mergeCell ref="E12054:F12054"/>
    <mergeCell ref="E12055:F12055"/>
    <mergeCell ref="E12056:F12056"/>
    <mergeCell ref="E12057:F12057"/>
    <mergeCell ref="E12058:F12058"/>
    <mergeCell ref="E12059:F12059"/>
    <mergeCell ref="E12048:F12048"/>
    <mergeCell ref="E12049:F12049"/>
    <mergeCell ref="E12050:F12050"/>
    <mergeCell ref="E12051:F12051"/>
    <mergeCell ref="E12052:F12052"/>
    <mergeCell ref="E12053:F12053"/>
    <mergeCell ref="E12042:F12042"/>
    <mergeCell ref="E12043:F12043"/>
    <mergeCell ref="E12044:F12044"/>
    <mergeCell ref="E12045:F12045"/>
    <mergeCell ref="E12046:F12046"/>
    <mergeCell ref="E12047:F12047"/>
    <mergeCell ref="E12036:F12036"/>
    <mergeCell ref="E12037:F12037"/>
    <mergeCell ref="E12038:F12038"/>
    <mergeCell ref="E12039:F12039"/>
    <mergeCell ref="E12040:F12040"/>
    <mergeCell ref="E12041:F12041"/>
    <mergeCell ref="E12030:F12030"/>
    <mergeCell ref="E12031:F12031"/>
    <mergeCell ref="E12032:F12032"/>
    <mergeCell ref="E12033:F12033"/>
    <mergeCell ref="E12034:F12034"/>
    <mergeCell ref="E12035:F12035"/>
    <mergeCell ref="E12024:F12024"/>
    <mergeCell ref="E12025:F12025"/>
    <mergeCell ref="E12026:F12026"/>
    <mergeCell ref="E12027:F12027"/>
    <mergeCell ref="E12028:F12028"/>
    <mergeCell ref="E12029:F12029"/>
    <mergeCell ref="E12090:F12090"/>
    <mergeCell ref="E12091:F12091"/>
    <mergeCell ref="E12092:F12092"/>
    <mergeCell ref="E12093:F12093"/>
    <mergeCell ref="E12094:F12094"/>
    <mergeCell ref="E12095:F12095"/>
    <mergeCell ref="E12084:F12084"/>
    <mergeCell ref="E12085:F12085"/>
    <mergeCell ref="E12086:F12086"/>
    <mergeCell ref="E12087:F12087"/>
    <mergeCell ref="E12088:F12088"/>
    <mergeCell ref="E12089:F12089"/>
    <mergeCell ref="E12078:F12078"/>
    <mergeCell ref="E12079:F12079"/>
    <mergeCell ref="E12080:F12080"/>
    <mergeCell ref="E12081:F12081"/>
    <mergeCell ref="E12082:F12082"/>
    <mergeCell ref="E12083:F12083"/>
    <mergeCell ref="E12072:F12072"/>
    <mergeCell ref="E12073:F12073"/>
    <mergeCell ref="E12074:F12074"/>
    <mergeCell ref="E12075:F12075"/>
    <mergeCell ref="E12076:F12076"/>
    <mergeCell ref="E12077:F12077"/>
    <mergeCell ref="E12066:F12066"/>
    <mergeCell ref="E12067:F12067"/>
    <mergeCell ref="E12068:F12068"/>
    <mergeCell ref="E12069:F12069"/>
    <mergeCell ref="E12070:F12070"/>
    <mergeCell ref="E12071:F12071"/>
    <mergeCell ref="E12060:F12060"/>
    <mergeCell ref="E12061:F12061"/>
    <mergeCell ref="E12062:F12062"/>
    <mergeCell ref="E12063:F12063"/>
    <mergeCell ref="E12064:F12064"/>
    <mergeCell ref="E12065:F12065"/>
    <mergeCell ref="E12126:F12126"/>
    <mergeCell ref="E12127:F12127"/>
    <mergeCell ref="E12128:F12128"/>
    <mergeCell ref="E12129:F12129"/>
    <mergeCell ref="E12130:F12130"/>
    <mergeCell ref="E12131:F12131"/>
    <mergeCell ref="E12120:F12120"/>
    <mergeCell ref="E12121:F12121"/>
    <mergeCell ref="E12122:F12122"/>
    <mergeCell ref="E12123:F12123"/>
    <mergeCell ref="E12124:F12124"/>
    <mergeCell ref="E12125:F12125"/>
    <mergeCell ref="E12114:F12114"/>
    <mergeCell ref="E12115:F12115"/>
    <mergeCell ref="E12116:F12116"/>
    <mergeCell ref="E12117:F12117"/>
    <mergeCell ref="E12118:F12118"/>
    <mergeCell ref="E12119:F12119"/>
    <mergeCell ref="E12108:F12108"/>
    <mergeCell ref="E12109:F12109"/>
    <mergeCell ref="E12110:F12110"/>
    <mergeCell ref="E12111:F12111"/>
    <mergeCell ref="E12112:F12112"/>
    <mergeCell ref="E12113:F12113"/>
    <mergeCell ref="E12102:F12102"/>
    <mergeCell ref="E12103:F12103"/>
    <mergeCell ref="E12104:F12104"/>
    <mergeCell ref="E12105:F12105"/>
    <mergeCell ref="E12106:F12106"/>
    <mergeCell ref="E12107:F12107"/>
    <mergeCell ref="E12096:F12096"/>
    <mergeCell ref="E12097:F12097"/>
    <mergeCell ref="E12098:F12098"/>
    <mergeCell ref="E12099:F12099"/>
    <mergeCell ref="E12100:F12100"/>
    <mergeCell ref="E12101:F12101"/>
    <mergeCell ref="E12162:F12162"/>
    <mergeCell ref="E12163:F12163"/>
    <mergeCell ref="E12164:F12164"/>
    <mergeCell ref="E12165:F12165"/>
    <mergeCell ref="E12166:F12166"/>
    <mergeCell ref="E12167:F12167"/>
    <mergeCell ref="E12156:F12156"/>
    <mergeCell ref="E12157:F12157"/>
    <mergeCell ref="E12158:F12158"/>
    <mergeCell ref="E12159:F12159"/>
    <mergeCell ref="E12160:F12160"/>
    <mergeCell ref="E12161:F12161"/>
    <mergeCell ref="E12150:F12150"/>
    <mergeCell ref="E12151:F12151"/>
    <mergeCell ref="E12152:F12152"/>
    <mergeCell ref="E12153:F12153"/>
    <mergeCell ref="E12154:F12154"/>
    <mergeCell ref="E12155:F12155"/>
    <mergeCell ref="E12144:F12144"/>
    <mergeCell ref="E12145:F12145"/>
    <mergeCell ref="E12146:F12146"/>
    <mergeCell ref="E12147:F12147"/>
    <mergeCell ref="E12148:F12148"/>
    <mergeCell ref="E12149:F12149"/>
    <mergeCell ref="E12138:F12138"/>
    <mergeCell ref="E12139:F12139"/>
    <mergeCell ref="E12140:F12140"/>
    <mergeCell ref="E12141:F12141"/>
    <mergeCell ref="E12142:F12142"/>
    <mergeCell ref="E12143:F12143"/>
    <mergeCell ref="E12132:F12132"/>
    <mergeCell ref="E12133:F12133"/>
    <mergeCell ref="E12134:F12134"/>
    <mergeCell ref="E12135:F12135"/>
    <mergeCell ref="E12136:F12136"/>
    <mergeCell ref="E12137:F12137"/>
    <mergeCell ref="E12198:F12198"/>
    <mergeCell ref="E12199:F12199"/>
    <mergeCell ref="E12200:F12200"/>
    <mergeCell ref="E12201:F12201"/>
    <mergeCell ref="E12202:F12202"/>
    <mergeCell ref="E12203:F12203"/>
    <mergeCell ref="E12192:F12192"/>
    <mergeCell ref="E12193:F12193"/>
    <mergeCell ref="E12194:F12194"/>
    <mergeCell ref="E12195:F12195"/>
    <mergeCell ref="E12196:F12196"/>
    <mergeCell ref="E12197:F12197"/>
    <mergeCell ref="E12186:F12186"/>
    <mergeCell ref="E12187:F12187"/>
    <mergeCell ref="E12188:F12188"/>
    <mergeCell ref="E12189:F12189"/>
    <mergeCell ref="E12190:F12190"/>
    <mergeCell ref="E12191:F12191"/>
    <mergeCell ref="E12180:F12180"/>
    <mergeCell ref="E12181:F12181"/>
    <mergeCell ref="E12182:F12182"/>
    <mergeCell ref="E12183:F12183"/>
    <mergeCell ref="E12184:F12184"/>
    <mergeCell ref="E12185:F12185"/>
    <mergeCell ref="E12174:F12174"/>
    <mergeCell ref="E12175:F12175"/>
    <mergeCell ref="E12176:F12176"/>
    <mergeCell ref="E12177:F12177"/>
    <mergeCell ref="E12178:F12178"/>
    <mergeCell ref="E12179:F12179"/>
    <mergeCell ref="E12168:F12168"/>
    <mergeCell ref="E12169:F12169"/>
    <mergeCell ref="E12170:F12170"/>
    <mergeCell ref="E12171:F12171"/>
    <mergeCell ref="E12172:F12172"/>
    <mergeCell ref="E12173:F12173"/>
    <mergeCell ref="E12234:F12234"/>
    <mergeCell ref="E12235:F12235"/>
    <mergeCell ref="E12236:F12236"/>
    <mergeCell ref="E12237:F12237"/>
    <mergeCell ref="E12238:F12238"/>
    <mergeCell ref="E12239:F12239"/>
    <mergeCell ref="E12228:F12228"/>
    <mergeCell ref="E12229:F12229"/>
    <mergeCell ref="E12230:F12230"/>
    <mergeCell ref="E12231:F12231"/>
    <mergeCell ref="E12232:F12232"/>
    <mergeCell ref="E12233:F12233"/>
    <mergeCell ref="E12222:F12222"/>
    <mergeCell ref="E12223:F12223"/>
    <mergeCell ref="E12224:F12224"/>
    <mergeCell ref="E12225:F12225"/>
    <mergeCell ref="E12226:F12226"/>
    <mergeCell ref="E12227:F12227"/>
    <mergeCell ref="E12216:F12216"/>
    <mergeCell ref="E12217:F12217"/>
    <mergeCell ref="E12218:F12218"/>
    <mergeCell ref="E12219:F12219"/>
    <mergeCell ref="E12220:F12220"/>
    <mergeCell ref="E12221:F12221"/>
    <mergeCell ref="E12210:F12210"/>
    <mergeCell ref="E12211:F12211"/>
    <mergeCell ref="E12212:F12212"/>
    <mergeCell ref="E12213:F12213"/>
    <mergeCell ref="E12214:F12214"/>
    <mergeCell ref="E12215:F12215"/>
    <mergeCell ref="E12204:F12204"/>
    <mergeCell ref="E12205:F12205"/>
    <mergeCell ref="E12206:F12206"/>
    <mergeCell ref="E12207:F12207"/>
    <mergeCell ref="E12208:F12208"/>
    <mergeCell ref="E12209:F12209"/>
    <mergeCell ref="E12270:F12270"/>
    <mergeCell ref="E12271:F12271"/>
    <mergeCell ref="E12272:F12272"/>
    <mergeCell ref="E12273:F12273"/>
    <mergeCell ref="E12274:F12274"/>
    <mergeCell ref="E12275:F12275"/>
    <mergeCell ref="E12264:F12264"/>
    <mergeCell ref="E12265:F12265"/>
    <mergeCell ref="E12266:F12266"/>
    <mergeCell ref="E12267:F12267"/>
    <mergeCell ref="E12268:F12268"/>
    <mergeCell ref="E12269:F12269"/>
    <mergeCell ref="E12258:F12258"/>
    <mergeCell ref="E12259:F12259"/>
    <mergeCell ref="E12260:F12260"/>
    <mergeCell ref="E12261:F12261"/>
    <mergeCell ref="E12262:F12262"/>
    <mergeCell ref="E12263:F12263"/>
    <mergeCell ref="E12252:F12252"/>
    <mergeCell ref="E12253:F12253"/>
    <mergeCell ref="E12254:F12254"/>
    <mergeCell ref="E12255:F12255"/>
    <mergeCell ref="E12256:F12256"/>
    <mergeCell ref="E12257:F12257"/>
    <mergeCell ref="E12246:F12246"/>
    <mergeCell ref="E12247:F12247"/>
    <mergeCell ref="E12248:F12248"/>
    <mergeCell ref="E12249:F12249"/>
    <mergeCell ref="E12250:F12250"/>
    <mergeCell ref="E12251:F12251"/>
    <mergeCell ref="E12240:F12240"/>
    <mergeCell ref="E12241:F12241"/>
    <mergeCell ref="E12242:F12242"/>
    <mergeCell ref="E12243:F12243"/>
    <mergeCell ref="E12244:F12244"/>
    <mergeCell ref="E12245:F12245"/>
    <mergeCell ref="L977:M977"/>
    <mergeCell ref="L978:M978"/>
    <mergeCell ref="L2047:M2047"/>
    <mergeCell ref="L167:M167"/>
    <mergeCell ref="L168:M168"/>
    <mergeCell ref="L169:M169"/>
    <mergeCell ref="L170:M170"/>
    <mergeCell ref="L972:M972"/>
    <mergeCell ref="L973:M973"/>
    <mergeCell ref="L161:M161"/>
    <mergeCell ref="L162:M162"/>
    <mergeCell ref="L163:M163"/>
    <mergeCell ref="L164:M164"/>
    <mergeCell ref="L165:M165"/>
    <mergeCell ref="L166:M166"/>
    <mergeCell ref="L155:M155"/>
    <mergeCell ref="L156:M156"/>
    <mergeCell ref="L157:M157"/>
    <mergeCell ref="L158:M158"/>
    <mergeCell ref="L159:M159"/>
    <mergeCell ref="L160:M160"/>
    <mergeCell ref="L149:M149"/>
    <mergeCell ref="L150:M150"/>
    <mergeCell ref="L151:M151"/>
    <mergeCell ref="L152:M152"/>
    <mergeCell ref="L153:M153"/>
    <mergeCell ref="L154:M154"/>
    <mergeCell ref="L143:M143"/>
    <mergeCell ref="L144:M144"/>
    <mergeCell ref="L145:M145"/>
    <mergeCell ref="L146:M146"/>
    <mergeCell ref="L147:M147"/>
    <mergeCell ref="L148:M148"/>
    <mergeCell ref="L6224:M6224"/>
    <mergeCell ref="L6529:M6529"/>
    <mergeCell ref="L7135:M7135"/>
    <mergeCell ref="L7949:M7949"/>
    <mergeCell ref="L8284:M8284"/>
    <mergeCell ref="L10395:M10395"/>
    <mergeCell ref="L16:M16"/>
    <mergeCell ref="L4200:M4200"/>
    <mergeCell ref="L4194:M4194"/>
    <mergeCell ref="L4195:M4195"/>
    <mergeCell ref="L4196:M4196"/>
    <mergeCell ref="L4197:M4197"/>
    <mergeCell ref="L4198:M4198"/>
    <mergeCell ref="L4199:M4199"/>
    <mergeCell ref="L4188:M4188"/>
    <mergeCell ref="L4189:M4189"/>
    <mergeCell ref="L4190:M4190"/>
    <mergeCell ref="L4191:M4191"/>
    <mergeCell ref="L4192:M4192"/>
    <mergeCell ref="L4193:M4193"/>
    <mergeCell ref="L3683:M3683"/>
    <mergeCell ref="L3684:M3684"/>
    <mergeCell ref="L3685:M3685"/>
    <mergeCell ref="L3686:M3686"/>
    <mergeCell ref="L3687:M3687"/>
    <mergeCell ref="L4187:M4187"/>
    <mergeCell ref="L3677:M3677"/>
    <mergeCell ref="L3678:M3678"/>
    <mergeCell ref="L3679:M3679"/>
    <mergeCell ref="L3680:M3680"/>
    <mergeCell ref="L3681:M3681"/>
    <mergeCell ref="L3682:M3682"/>
    <mergeCell ref="L3403:M3403"/>
    <mergeCell ref="L3404:M3404"/>
    <mergeCell ref="L3405:M3405"/>
    <mergeCell ref="L3675:M3675"/>
    <mergeCell ref="L3676:M3676"/>
    <mergeCell ref="L3146:M3146"/>
    <mergeCell ref="L3147:M3147"/>
    <mergeCell ref="L3148:M3148"/>
    <mergeCell ref="L3149:M3149"/>
    <mergeCell ref="L3401:M3401"/>
    <mergeCell ref="L3402:M3402"/>
    <mergeCell ref="L2631:M2631"/>
    <mergeCell ref="L2632:M2632"/>
    <mergeCell ref="L2633:M2633"/>
    <mergeCell ref="L2634:M2634"/>
    <mergeCell ref="L2635:M2635"/>
    <mergeCell ref="L3145:M3145"/>
    <mergeCell ref="L2625:M2625"/>
    <mergeCell ref="L2626:M2626"/>
    <mergeCell ref="L2627:M2627"/>
    <mergeCell ref="L2628:M2628"/>
    <mergeCell ref="L2629:M2629"/>
    <mergeCell ref="L2630:M2630"/>
    <mergeCell ref="L2048:M2048"/>
    <mergeCell ref="L2049:M2049"/>
    <mergeCell ref="L2050:M2050"/>
    <mergeCell ref="L2051:M2051"/>
    <mergeCell ref="L2623:M2623"/>
    <mergeCell ref="L2624:M2624"/>
    <mergeCell ref="L974:M974"/>
    <mergeCell ref="L975:M975"/>
    <mergeCell ref="L976:M97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4"/>
  <sheetViews>
    <sheetView workbookViewId="0">
      <pane ySplit="6" topLeftCell="A126" activePane="bottomLeft" state="frozen"/>
      <selection pane="bottomLeft" activeCell="Q127" sqref="Q127"/>
    </sheetView>
  </sheetViews>
  <sheetFormatPr defaultColWidth="11.42578125" defaultRowHeight="12.75" x14ac:dyDescent="0.2"/>
  <cols>
    <col min="1" max="1" width="14.42578125" style="437" customWidth="1"/>
    <col min="2" max="2" width="34.28515625" style="438" customWidth="1"/>
    <col min="3" max="3" width="20.42578125" style="438" hidden="1" customWidth="1"/>
    <col min="4" max="4" width="20.28515625" style="439" customWidth="1"/>
    <col min="5" max="7" width="13.7109375" style="439" customWidth="1"/>
    <col min="8" max="8" width="14.140625" style="439" customWidth="1"/>
    <col min="9" max="9" width="12.7109375" style="439" customWidth="1"/>
    <col min="10" max="10" width="12.7109375" style="439" hidden="1" customWidth="1"/>
    <col min="11" max="12" width="13.7109375" style="439" customWidth="1"/>
    <col min="13" max="14" width="13.7109375" style="439" hidden="1" customWidth="1"/>
    <col min="15" max="16" width="11.7109375" style="26" customWidth="1"/>
    <col min="17" max="17" width="16.42578125" style="26" customWidth="1"/>
    <col min="18" max="256" width="11.42578125" style="26"/>
    <col min="257" max="257" width="14.42578125" style="26" customWidth="1"/>
    <col min="258" max="258" width="34.28515625" style="26" customWidth="1"/>
    <col min="259" max="259" width="0" style="26" hidden="1" customWidth="1"/>
    <col min="260" max="260" width="20.28515625" style="26" customWidth="1"/>
    <col min="261" max="263" width="13.7109375" style="26" customWidth="1"/>
    <col min="264" max="264" width="14.140625" style="26" customWidth="1"/>
    <col min="265" max="265" width="12.7109375" style="26" customWidth="1"/>
    <col min="266" max="266" width="0" style="26" hidden="1" customWidth="1"/>
    <col min="267" max="268" width="13.7109375" style="26" customWidth="1"/>
    <col min="269" max="270" width="0" style="26" hidden="1" customWidth="1"/>
    <col min="271" max="272" width="11.7109375" style="26" customWidth="1"/>
    <col min="273" max="273" width="16.42578125" style="26" customWidth="1"/>
    <col min="274" max="512" width="11.42578125" style="26"/>
    <col min="513" max="513" width="14.42578125" style="26" customWidth="1"/>
    <col min="514" max="514" width="34.28515625" style="26" customWidth="1"/>
    <col min="515" max="515" width="0" style="26" hidden="1" customWidth="1"/>
    <col min="516" max="516" width="20.28515625" style="26" customWidth="1"/>
    <col min="517" max="519" width="13.7109375" style="26" customWidth="1"/>
    <col min="520" max="520" width="14.140625" style="26" customWidth="1"/>
    <col min="521" max="521" width="12.7109375" style="26" customWidth="1"/>
    <col min="522" max="522" width="0" style="26" hidden="1" customWidth="1"/>
    <col min="523" max="524" width="13.7109375" style="26" customWidth="1"/>
    <col min="525" max="526" width="0" style="26" hidden="1" customWidth="1"/>
    <col min="527" max="528" width="11.7109375" style="26" customWidth="1"/>
    <col min="529" max="529" width="16.42578125" style="26" customWidth="1"/>
    <col min="530" max="768" width="11.42578125" style="26"/>
    <col min="769" max="769" width="14.42578125" style="26" customWidth="1"/>
    <col min="770" max="770" width="34.28515625" style="26" customWidth="1"/>
    <col min="771" max="771" width="0" style="26" hidden="1" customWidth="1"/>
    <col min="772" max="772" width="20.28515625" style="26" customWidth="1"/>
    <col min="773" max="775" width="13.7109375" style="26" customWidth="1"/>
    <col min="776" max="776" width="14.140625" style="26" customWidth="1"/>
    <col min="777" max="777" width="12.7109375" style="26" customWidth="1"/>
    <col min="778" max="778" width="0" style="26" hidden="1" customWidth="1"/>
    <col min="779" max="780" width="13.7109375" style="26" customWidth="1"/>
    <col min="781" max="782" width="0" style="26" hidden="1" customWidth="1"/>
    <col min="783" max="784" width="11.7109375" style="26" customWidth="1"/>
    <col min="785" max="785" width="16.42578125" style="26" customWidth="1"/>
    <col min="786" max="1024" width="11.42578125" style="26"/>
    <col min="1025" max="1025" width="14.42578125" style="26" customWidth="1"/>
    <col min="1026" max="1026" width="34.28515625" style="26" customWidth="1"/>
    <col min="1027" max="1027" width="0" style="26" hidden="1" customWidth="1"/>
    <col min="1028" max="1028" width="20.28515625" style="26" customWidth="1"/>
    <col min="1029" max="1031" width="13.7109375" style="26" customWidth="1"/>
    <col min="1032" max="1032" width="14.140625" style="26" customWidth="1"/>
    <col min="1033" max="1033" width="12.7109375" style="26" customWidth="1"/>
    <col min="1034" max="1034" width="0" style="26" hidden="1" customWidth="1"/>
    <col min="1035" max="1036" width="13.7109375" style="26" customWidth="1"/>
    <col min="1037" max="1038" width="0" style="26" hidden="1" customWidth="1"/>
    <col min="1039" max="1040" width="11.7109375" style="26" customWidth="1"/>
    <col min="1041" max="1041" width="16.42578125" style="26" customWidth="1"/>
    <col min="1042" max="1280" width="11.42578125" style="26"/>
    <col min="1281" max="1281" width="14.42578125" style="26" customWidth="1"/>
    <col min="1282" max="1282" width="34.28515625" style="26" customWidth="1"/>
    <col min="1283" max="1283" width="0" style="26" hidden="1" customWidth="1"/>
    <col min="1284" max="1284" width="20.28515625" style="26" customWidth="1"/>
    <col min="1285" max="1287" width="13.7109375" style="26" customWidth="1"/>
    <col min="1288" max="1288" width="14.140625" style="26" customWidth="1"/>
    <col min="1289" max="1289" width="12.7109375" style="26" customWidth="1"/>
    <col min="1290" max="1290" width="0" style="26" hidden="1" customWidth="1"/>
    <col min="1291" max="1292" width="13.7109375" style="26" customWidth="1"/>
    <col min="1293" max="1294" width="0" style="26" hidden="1" customWidth="1"/>
    <col min="1295" max="1296" width="11.7109375" style="26" customWidth="1"/>
    <col min="1297" max="1297" width="16.42578125" style="26" customWidth="1"/>
    <col min="1298" max="1536" width="11.42578125" style="26"/>
    <col min="1537" max="1537" width="14.42578125" style="26" customWidth="1"/>
    <col min="1538" max="1538" width="34.28515625" style="26" customWidth="1"/>
    <col min="1539" max="1539" width="0" style="26" hidden="1" customWidth="1"/>
    <col min="1540" max="1540" width="20.28515625" style="26" customWidth="1"/>
    <col min="1541" max="1543" width="13.7109375" style="26" customWidth="1"/>
    <col min="1544" max="1544" width="14.140625" style="26" customWidth="1"/>
    <col min="1545" max="1545" width="12.7109375" style="26" customWidth="1"/>
    <col min="1546" max="1546" width="0" style="26" hidden="1" customWidth="1"/>
    <col min="1547" max="1548" width="13.7109375" style="26" customWidth="1"/>
    <col min="1549" max="1550" width="0" style="26" hidden="1" customWidth="1"/>
    <col min="1551" max="1552" width="11.7109375" style="26" customWidth="1"/>
    <col min="1553" max="1553" width="16.42578125" style="26" customWidth="1"/>
    <col min="1554" max="1792" width="11.42578125" style="26"/>
    <col min="1793" max="1793" width="14.42578125" style="26" customWidth="1"/>
    <col min="1794" max="1794" width="34.28515625" style="26" customWidth="1"/>
    <col min="1795" max="1795" width="0" style="26" hidden="1" customWidth="1"/>
    <col min="1796" max="1796" width="20.28515625" style="26" customWidth="1"/>
    <col min="1797" max="1799" width="13.7109375" style="26" customWidth="1"/>
    <col min="1800" max="1800" width="14.140625" style="26" customWidth="1"/>
    <col min="1801" max="1801" width="12.7109375" style="26" customWidth="1"/>
    <col min="1802" max="1802" width="0" style="26" hidden="1" customWidth="1"/>
    <col min="1803" max="1804" width="13.7109375" style="26" customWidth="1"/>
    <col min="1805" max="1806" width="0" style="26" hidden="1" customWidth="1"/>
    <col min="1807" max="1808" width="11.7109375" style="26" customWidth="1"/>
    <col min="1809" max="1809" width="16.42578125" style="26" customWidth="1"/>
    <col min="1810" max="2048" width="11.42578125" style="26"/>
    <col min="2049" max="2049" width="14.42578125" style="26" customWidth="1"/>
    <col min="2050" max="2050" width="34.28515625" style="26" customWidth="1"/>
    <col min="2051" max="2051" width="0" style="26" hidden="1" customWidth="1"/>
    <col min="2052" max="2052" width="20.28515625" style="26" customWidth="1"/>
    <col min="2053" max="2055" width="13.7109375" style="26" customWidth="1"/>
    <col min="2056" max="2056" width="14.140625" style="26" customWidth="1"/>
    <col min="2057" max="2057" width="12.7109375" style="26" customWidth="1"/>
    <col min="2058" max="2058" width="0" style="26" hidden="1" customWidth="1"/>
    <col min="2059" max="2060" width="13.7109375" style="26" customWidth="1"/>
    <col min="2061" max="2062" width="0" style="26" hidden="1" customWidth="1"/>
    <col min="2063" max="2064" width="11.7109375" style="26" customWidth="1"/>
    <col min="2065" max="2065" width="16.42578125" style="26" customWidth="1"/>
    <col min="2066" max="2304" width="11.42578125" style="26"/>
    <col min="2305" max="2305" width="14.42578125" style="26" customWidth="1"/>
    <col min="2306" max="2306" width="34.28515625" style="26" customWidth="1"/>
    <col min="2307" max="2307" width="0" style="26" hidden="1" customWidth="1"/>
    <col min="2308" max="2308" width="20.28515625" style="26" customWidth="1"/>
    <col min="2309" max="2311" width="13.7109375" style="26" customWidth="1"/>
    <col min="2312" max="2312" width="14.140625" style="26" customWidth="1"/>
    <col min="2313" max="2313" width="12.7109375" style="26" customWidth="1"/>
    <col min="2314" max="2314" width="0" style="26" hidden="1" customWidth="1"/>
    <col min="2315" max="2316" width="13.7109375" style="26" customWidth="1"/>
    <col min="2317" max="2318" width="0" style="26" hidden="1" customWidth="1"/>
    <col min="2319" max="2320" width="11.7109375" style="26" customWidth="1"/>
    <col min="2321" max="2321" width="16.42578125" style="26" customWidth="1"/>
    <col min="2322" max="2560" width="11.42578125" style="26"/>
    <col min="2561" max="2561" width="14.42578125" style="26" customWidth="1"/>
    <col min="2562" max="2562" width="34.28515625" style="26" customWidth="1"/>
    <col min="2563" max="2563" width="0" style="26" hidden="1" customWidth="1"/>
    <col min="2564" max="2564" width="20.28515625" style="26" customWidth="1"/>
    <col min="2565" max="2567" width="13.7109375" style="26" customWidth="1"/>
    <col min="2568" max="2568" width="14.140625" style="26" customWidth="1"/>
    <col min="2569" max="2569" width="12.7109375" style="26" customWidth="1"/>
    <col min="2570" max="2570" width="0" style="26" hidden="1" customWidth="1"/>
    <col min="2571" max="2572" width="13.7109375" style="26" customWidth="1"/>
    <col min="2573" max="2574" width="0" style="26" hidden="1" customWidth="1"/>
    <col min="2575" max="2576" width="11.7109375" style="26" customWidth="1"/>
    <col min="2577" max="2577" width="16.42578125" style="26" customWidth="1"/>
    <col min="2578" max="2816" width="11.42578125" style="26"/>
    <col min="2817" max="2817" width="14.42578125" style="26" customWidth="1"/>
    <col min="2818" max="2818" width="34.28515625" style="26" customWidth="1"/>
    <col min="2819" max="2819" width="0" style="26" hidden="1" customWidth="1"/>
    <col min="2820" max="2820" width="20.28515625" style="26" customWidth="1"/>
    <col min="2821" max="2823" width="13.7109375" style="26" customWidth="1"/>
    <col min="2824" max="2824" width="14.140625" style="26" customWidth="1"/>
    <col min="2825" max="2825" width="12.7109375" style="26" customWidth="1"/>
    <col min="2826" max="2826" width="0" style="26" hidden="1" customWidth="1"/>
    <col min="2827" max="2828" width="13.7109375" style="26" customWidth="1"/>
    <col min="2829" max="2830" width="0" style="26" hidden="1" customWidth="1"/>
    <col min="2831" max="2832" width="11.7109375" style="26" customWidth="1"/>
    <col min="2833" max="2833" width="16.42578125" style="26" customWidth="1"/>
    <col min="2834" max="3072" width="11.42578125" style="26"/>
    <col min="3073" max="3073" width="14.42578125" style="26" customWidth="1"/>
    <col min="3074" max="3074" width="34.28515625" style="26" customWidth="1"/>
    <col min="3075" max="3075" width="0" style="26" hidden="1" customWidth="1"/>
    <col min="3076" max="3076" width="20.28515625" style="26" customWidth="1"/>
    <col min="3077" max="3079" width="13.7109375" style="26" customWidth="1"/>
    <col min="3080" max="3080" width="14.140625" style="26" customWidth="1"/>
    <col min="3081" max="3081" width="12.7109375" style="26" customWidth="1"/>
    <col min="3082" max="3082" width="0" style="26" hidden="1" customWidth="1"/>
    <col min="3083" max="3084" width="13.7109375" style="26" customWidth="1"/>
    <col min="3085" max="3086" width="0" style="26" hidden="1" customWidth="1"/>
    <col min="3087" max="3088" width="11.7109375" style="26" customWidth="1"/>
    <col min="3089" max="3089" width="16.42578125" style="26" customWidth="1"/>
    <col min="3090" max="3328" width="11.42578125" style="26"/>
    <col min="3329" max="3329" width="14.42578125" style="26" customWidth="1"/>
    <col min="3330" max="3330" width="34.28515625" style="26" customWidth="1"/>
    <col min="3331" max="3331" width="0" style="26" hidden="1" customWidth="1"/>
    <col min="3332" max="3332" width="20.28515625" style="26" customWidth="1"/>
    <col min="3333" max="3335" width="13.7109375" style="26" customWidth="1"/>
    <col min="3336" max="3336" width="14.140625" style="26" customWidth="1"/>
    <col min="3337" max="3337" width="12.7109375" style="26" customWidth="1"/>
    <col min="3338" max="3338" width="0" style="26" hidden="1" customWidth="1"/>
    <col min="3339" max="3340" width="13.7109375" style="26" customWidth="1"/>
    <col min="3341" max="3342" width="0" style="26" hidden="1" customWidth="1"/>
    <col min="3343" max="3344" width="11.7109375" style="26" customWidth="1"/>
    <col min="3345" max="3345" width="16.42578125" style="26" customWidth="1"/>
    <col min="3346" max="3584" width="11.42578125" style="26"/>
    <col min="3585" max="3585" width="14.42578125" style="26" customWidth="1"/>
    <col min="3586" max="3586" width="34.28515625" style="26" customWidth="1"/>
    <col min="3587" max="3587" width="0" style="26" hidden="1" customWidth="1"/>
    <col min="3588" max="3588" width="20.28515625" style="26" customWidth="1"/>
    <col min="3589" max="3591" width="13.7109375" style="26" customWidth="1"/>
    <col min="3592" max="3592" width="14.140625" style="26" customWidth="1"/>
    <col min="3593" max="3593" width="12.7109375" style="26" customWidth="1"/>
    <col min="3594" max="3594" width="0" style="26" hidden="1" customWidth="1"/>
    <col min="3595" max="3596" width="13.7109375" style="26" customWidth="1"/>
    <col min="3597" max="3598" width="0" style="26" hidden="1" customWidth="1"/>
    <col min="3599" max="3600" width="11.7109375" style="26" customWidth="1"/>
    <col min="3601" max="3601" width="16.42578125" style="26" customWidth="1"/>
    <col min="3602" max="3840" width="11.42578125" style="26"/>
    <col min="3841" max="3841" width="14.42578125" style="26" customWidth="1"/>
    <col min="3842" max="3842" width="34.28515625" style="26" customWidth="1"/>
    <col min="3843" max="3843" width="0" style="26" hidden="1" customWidth="1"/>
    <col min="3844" max="3844" width="20.28515625" style="26" customWidth="1"/>
    <col min="3845" max="3847" width="13.7109375" style="26" customWidth="1"/>
    <col min="3848" max="3848" width="14.140625" style="26" customWidth="1"/>
    <col min="3849" max="3849" width="12.7109375" style="26" customWidth="1"/>
    <col min="3850" max="3850" width="0" style="26" hidden="1" customWidth="1"/>
    <col min="3851" max="3852" width="13.7109375" style="26" customWidth="1"/>
    <col min="3853" max="3854" width="0" style="26" hidden="1" customWidth="1"/>
    <col min="3855" max="3856" width="11.7109375" style="26" customWidth="1"/>
    <col min="3857" max="3857" width="16.42578125" style="26" customWidth="1"/>
    <col min="3858" max="4096" width="11.42578125" style="26"/>
    <col min="4097" max="4097" width="14.42578125" style="26" customWidth="1"/>
    <col min="4098" max="4098" width="34.28515625" style="26" customWidth="1"/>
    <col min="4099" max="4099" width="0" style="26" hidden="1" customWidth="1"/>
    <col min="4100" max="4100" width="20.28515625" style="26" customWidth="1"/>
    <col min="4101" max="4103" width="13.7109375" style="26" customWidth="1"/>
    <col min="4104" max="4104" width="14.140625" style="26" customWidth="1"/>
    <col min="4105" max="4105" width="12.7109375" style="26" customWidth="1"/>
    <col min="4106" max="4106" width="0" style="26" hidden="1" customWidth="1"/>
    <col min="4107" max="4108" width="13.7109375" style="26" customWidth="1"/>
    <col min="4109" max="4110" width="0" style="26" hidden="1" customWidth="1"/>
    <col min="4111" max="4112" width="11.7109375" style="26" customWidth="1"/>
    <col min="4113" max="4113" width="16.42578125" style="26" customWidth="1"/>
    <col min="4114" max="4352" width="11.42578125" style="26"/>
    <col min="4353" max="4353" width="14.42578125" style="26" customWidth="1"/>
    <col min="4354" max="4354" width="34.28515625" style="26" customWidth="1"/>
    <col min="4355" max="4355" width="0" style="26" hidden="1" customWidth="1"/>
    <col min="4356" max="4356" width="20.28515625" style="26" customWidth="1"/>
    <col min="4357" max="4359" width="13.7109375" style="26" customWidth="1"/>
    <col min="4360" max="4360" width="14.140625" style="26" customWidth="1"/>
    <col min="4361" max="4361" width="12.7109375" style="26" customWidth="1"/>
    <col min="4362" max="4362" width="0" style="26" hidden="1" customWidth="1"/>
    <col min="4363" max="4364" width="13.7109375" style="26" customWidth="1"/>
    <col min="4365" max="4366" width="0" style="26" hidden="1" customWidth="1"/>
    <col min="4367" max="4368" width="11.7109375" style="26" customWidth="1"/>
    <col min="4369" max="4369" width="16.42578125" style="26" customWidth="1"/>
    <col min="4370" max="4608" width="11.42578125" style="26"/>
    <col min="4609" max="4609" width="14.42578125" style="26" customWidth="1"/>
    <col min="4610" max="4610" width="34.28515625" style="26" customWidth="1"/>
    <col min="4611" max="4611" width="0" style="26" hidden="1" customWidth="1"/>
    <col min="4612" max="4612" width="20.28515625" style="26" customWidth="1"/>
    <col min="4613" max="4615" width="13.7109375" style="26" customWidth="1"/>
    <col min="4616" max="4616" width="14.140625" style="26" customWidth="1"/>
    <col min="4617" max="4617" width="12.7109375" style="26" customWidth="1"/>
    <col min="4618" max="4618" width="0" style="26" hidden="1" customWidth="1"/>
    <col min="4619" max="4620" width="13.7109375" style="26" customWidth="1"/>
    <col min="4621" max="4622" width="0" style="26" hidden="1" customWidth="1"/>
    <col min="4623" max="4624" width="11.7109375" style="26" customWidth="1"/>
    <col min="4625" max="4625" width="16.42578125" style="26" customWidth="1"/>
    <col min="4626" max="4864" width="11.42578125" style="26"/>
    <col min="4865" max="4865" width="14.42578125" style="26" customWidth="1"/>
    <col min="4866" max="4866" width="34.28515625" style="26" customWidth="1"/>
    <col min="4867" max="4867" width="0" style="26" hidden="1" customWidth="1"/>
    <col min="4868" max="4868" width="20.28515625" style="26" customWidth="1"/>
    <col min="4869" max="4871" width="13.7109375" style="26" customWidth="1"/>
    <col min="4872" max="4872" width="14.140625" style="26" customWidth="1"/>
    <col min="4873" max="4873" width="12.7109375" style="26" customWidth="1"/>
    <col min="4874" max="4874" width="0" style="26" hidden="1" customWidth="1"/>
    <col min="4875" max="4876" width="13.7109375" style="26" customWidth="1"/>
    <col min="4877" max="4878" width="0" style="26" hidden="1" customWidth="1"/>
    <col min="4879" max="4880" width="11.7109375" style="26" customWidth="1"/>
    <col min="4881" max="4881" width="16.42578125" style="26" customWidth="1"/>
    <col min="4882" max="5120" width="11.42578125" style="26"/>
    <col min="5121" max="5121" width="14.42578125" style="26" customWidth="1"/>
    <col min="5122" max="5122" width="34.28515625" style="26" customWidth="1"/>
    <col min="5123" max="5123" width="0" style="26" hidden="1" customWidth="1"/>
    <col min="5124" max="5124" width="20.28515625" style="26" customWidth="1"/>
    <col min="5125" max="5127" width="13.7109375" style="26" customWidth="1"/>
    <col min="5128" max="5128" width="14.140625" style="26" customWidth="1"/>
    <col min="5129" max="5129" width="12.7109375" style="26" customWidth="1"/>
    <col min="5130" max="5130" width="0" style="26" hidden="1" customWidth="1"/>
    <col min="5131" max="5132" width="13.7109375" style="26" customWidth="1"/>
    <col min="5133" max="5134" width="0" style="26" hidden="1" customWidth="1"/>
    <col min="5135" max="5136" width="11.7109375" style="26" customWidth="1"/>
    <col min="5137" max="5137" width="16.42578125" style="26" customWidth="1"/>
    <col min="5138" max="5376" width="11.42578125" style="26"/>
    <col min="5377" max="5377" width="14.42578125" style="26" customWidth="1"/>
    <col min="5378" max="5378" width="34.28515625" style="26" customWidth="1"/>
    <col min="5379" max="5379" width="0" style="26" hidden="1" customWidth="1"/>
    <col min="5380" max="5380" width="20.28515625" style="26" customWidth="1"/>
    <col min="5381" max="5383" width="13.7109375" style="26" customWidth="1"/>
    <col min="5384" max="5384" width="14.140625" style="26" customWidth="1"/>
    <col min="5385" max="5385" width="12.7109375" style="26" customWidth="1"/>
    <col min="5386" max="5386" width="0" style="26" hidden="1" customWidth="1"/>
    <col min="5387" max="5388" width="13.7109375" style="26" customWidth="1"/>
    <col min="5389" max="5390" width="0" style="26" hidden="1" customWidth="1"/>
    <col min="5391" max="5392" width="11.7109375" style="26" customWidth="1"/>
    <col min="5393" max="5393" width="16.42578125" style="26" customWidth="1"/>
    <col min="5394" max="5632" width="11.42578125" style="26"/>
    <col min="5633" max="5633" width="14.42578125" style="26" customWidth="1"/>
    <col min="5634" max="5634" width="34.28515625" style="26" customWidth="1"/>
    <col min="5635" max="5635" width="0" style="26" hidden="1" customWidth="1"/>
    <col min="5636" max="5636" width="20.28515625" style="26" customWidth="1"/>
    <col min="5637" max="5639" width="13.7109375" style="26" customWidth="1"/>
    <col min="5640" max="5640" width="14.140625" style="26" customWidth="1"/>
    <col min="5641" max="5641" width="12.7109375" style="26" customWidth="1"/>
    <col min="5642" max="5642" width="0" style="26" hidden="1" customWidth="1"/>
    <col min="5643" max="5644" width="13.7109375" style="26" customWidth="1"/>
    <col min="5645" max="5646" width="0" style="26" hidden="1" customWidth="1"/>
    <col min="5647" max="5648" width="11.7109375" style="26" customWidth="1"/>
    <col min="5649" max="5649" width="16.42578125" style="26" customWidth="1"/>
    <col min="5650" max="5888" width="11.42578125" style="26"/>
    <col min="5889" max="5889" width="14.42578125" style="26" customWidth="1"/>
    <col min="5890" max="5890" width="34.28515625" style="26" customWidth="1"/>
    <col min="5891" max="5891" width="0" style="26" hidden="1" customWidth="1"/>
    <col min="5892" max="5892" width="20.28515625" style="26" customWidth="1"/>
    <col min="5893" max="5895" width="13.7109375" style="26" customWidth="1"/>
    <col min="5896" max="5896" width="14.140625" style="26" customWidth="1"/>
    <col min="5897" max="5897" width="12.7109375" style="26" customWidth="1"/>
    <col min="5898" max="5898" width="0" style="26" hidden="1" customWidth="1"/>
    <col min="5899" max="5900" width="13.7109375" style="26" customWidth="1"/>
    <col min="5901" max="5902" width="0" style="26" hidden="1" customWidth="1"/>
    <col min="5903" max="5904" width="11.7109375" style="26" customWidth="1"/>
    <col min="5905" max="5905" width="16.42578125" style="26" customWidth="1"/>
    <col min="5906" max="6144" width="11.42578125" style="26"/>
    <col min="6145" max="6145" width="14.42578125" style="26" customWidth="1"/>
    <col min="6146" max="6146" width="34.28515625" style="26" customWidth="1"/>
    <col min="6147" max="6147" width="0" style="26" hidden="1" customWidth="1"/>
    <col min="6148" max="6148" width="20.28515625" style="26" customWidth="1"/>
    <col min="6149" max="6151" width="13.7109375" style="26" customWidth="1"/>
    <col min="6152" max="6152" width="14.140625" style="26" customWidth="1"/>
    <col min="6153" max="6153" width="12.7109375" style="26" customWidth="1"/>
    <col min="6154" max="6154" width="0" style="26" hidden="1" customWidth="1"/>
    <col min="6155" max="6156" width="13.7109375" style="26" customWidth="1"/>
    <col min="6157" max="6158" width="0" style="26" hidden="1" customWidth="1"/>
    <col min="6159" max="6160" width="11.7109375" style="26" customWidth="1"/>
    <col min="6161" max="6161" width="16.42578125" style="26" customWidth="1"/>
    <col min="6162" max="6400" width="11.42578125" style="26"/>
    <col min="6401" max="6401" width="14.42578125" style="26" customWidth="1"/>
    <col min="6402" max="6402" width="34.28515625" style="26" customWidth="1"/>
    <col min="6403" max="6403" width="0" style="26" hidden="1" customWidth="1"/>
    <col min="6404" max="6404" width="20.28515625" style="26" customWidth="1"/>
    <col min="6405" max="6407" width="13.7109375" style="26" customWidth="1"/>
    <col min="6408" max="6408" width="14.140625" style="26" customWidth="1"/>
    <col min="6409" max="6409" width="12.7109375" style="26" customWidth="1"/>
    <col min="6410" max="6410" width="0" style="26" hidden="1" customWidth="1"/>
    <col min="6411" max="6412" width="13.7109375" style="26" customWidth="1"/>
    <col min="6413" max="6414" width="0" style="26" hidden="1" customWidth="1"/>
    <col min="6415" max="6416" width="11.7109375" style="26" customWidth="1"/>
    <col min="6417" max="6417" width="16.42578125" style="26" customWidth="1"/>
    <col min="6418" max="6656" width="11.42578125" style="26"/>
    <col min="6657" max="6657" width="14.42578125" style="26" customWidth="1"/>
    <col min="6658" max="6658" width="34.28515625" style="26" customWidth="1"/>
    <col min="6659" max="6659" width="0" style="26" hidden="1" customWidth="1"/>
    <col min="6660" max="6660" width="20.28515625" style="26" customWidth="1"/>
    <col min="6661" max="6663" width="13.7109375" style="26" customWidth="1"/>
    <col min="6664" max="6664" width="14.140625" style="26" customWidth="1"/>
    <col min="6665" max="6665" width="12.7109375" style="26" customWidth="1"/>
    <col min="6666" max="6666" width="0" style="26" hidden="1" customWidth="1"/>
    <col min="6667" max="6668" width="13.7109375" style="26" customWidth="1"/>
    <col min="6669" max="6670" width="0" style="26" hidden="1" customWidth="1"/>
    <col min="6671" max="6672" width="11.7109375" style="26" customWidth="1"/>
    <col min="6673" max="6673" width="16.42578125" style="26" customWidth="1"/>
    <col min="6674" max="6912" width="11.42578125" style="26"/>
    <col min="6913" max="6913" width="14.42578125" style="26" customWidth="1"/>
    <col min="6914" max="6914" width="34.28515625" style="26" customWidth="1"/>
    <col min="6915" max="6915" width="0" style="26" hidden="1" customWidth="1"/>
    <col min="6916" max="6916" width="20.28515625" style="26" customWidth="1"/>
    <col min="6917" max="6919" width="13.7109375" style="26" customWidth="1"/>
    <col min="6920" max="6920" width="14.140625" style="26" customWidth="1"/>
    <col min="6921" max="6921" width="12.7109375" style="26" customWidth="1"/>
    <col min="6922" max="6922" width="0" style="26" hidden="1" customWidth="1"/>
    <col min="6923" max="6924" width="13.7109375" style="26" customWidth="1"/>
    <col min="6925" max="6926" width="0" style="26" hidden="1" customWidth="1"/>
    <col min="6927" max="6928" width="11.7109375" style="26" customWidth="1"/>
    <col min="6929" max="6929" width="16.42578125" style="26" customWidth="1"/>
    <col min="6930" max="7168" width="11.42578125" style="26"/>
    <col min="7169" max="7169" width="14.42578125" style="26" customWidth="1"/>
    <col min="7170" max="7170" width="34.28515625" style="26" customWidth="1"/>
    <col min="7171" max="7171" width="0" style="26" hidden="1" customWidth="1"/>
    <col min="7172" max="7172" width="20.28515625" style="26" customWidth="1"/>
    <col min="7173" max="7175" width="13.7109375" style="26" customWidth="1"/>
    <col min="7176" max="7176" width="14.140625" style="26" customWidth="1"/>
    <col min="7177" max="7177" width="12.7109375" style="26" customWidth="1"/>
    <col min="7178" max="7178" width="0" style="26" hidden="1" customWidth="1"/>
    <col min="7179" max="7180" width="13.7109375" style="26" customWidth="1"/>
    <col min="7181" max="7182" width="0" style="26" hidden="1" customWidth="1"/>
    <col min="7183" max="7184" width="11.7109375" style="26" customWidth="1"/>
    <col min="7185" max="7185" width="16.42578125" style="26" customWidth="1"/>
    <col min="7186" max="7424" width="11.42578125" style="26"/>
    <col min="7425" max="7425" width="14.42578125" style="26" customWidth="1"/>
    <col min="7426" max="7426" width="34.28515625" style="26" customWidth="1"/>
    <col min="7427" max="7427" width="0" style="26" hidden="1" customWidth="1"/>
    <col min="7428" max="7428" width="20.28515625" style="26" customWidth="1"/>
    <col min="7429" max="7431" width="13.7109375" style="26" customWidth="1"/>
    <col min="7432" max="7432" width="14.140625" style="26" customWidth="1"/>
    <col min="7433" max="7433" width="12.7109375" style="26" customWidth="1"/>
    <col min="7434" max="7434" width="0" style="26" hidden="1" customWidth="1"/>
    <col min="7435" max="7436" width="13.7109375" style="26" customWidth="1"/>
    <col min="7437" max="7438" width="0" style="26" hidden="1" customWidth="1"/>
    <col min="7439" max="7440" width="11.7109375" style="26" customWidth="1"/>
    <col min="7441" max="7441" width="16.42578125" style="26" customWidth="1"/>
    <col min="7442" max="7680" width="11.42578125" style="26"/>
    <col min="7681" max="7681" width="14.42578125" style="26" customWidth="1"/>
    <col min="7682" max="7682" width="34.28515625" style="26" customWidth="1"/>
    <col min="7683" max="7683" width="0" style="26" hidden="1" customWidth="1"/>
    <col min="7684" max="7684" width="20.28515625" style="26" customWidth="1"/>
    <col min="7685" max="7687" width="13.7109375" style="26" customWidth="1"/>
    <col min="7688" max="7688" width="14.140625" style="26" customWidth="1"/>
    <col min="7689" max="7689" width="12.7109375" style="26" customWidth="1"/>
    <col min="7690" max="7690" width="0" style="26" hidden="1" customWidth="1"/>
    <col min="7691" max="7692" width="13.7109375" style="26" customWidth="1"/>
    <col min="7693" max="7694" width="0" style="26" hidden="1" customWidth="1"/>
    <col min="7695" max="7696" width="11.7109375" style="26" customWidth="1"/>
    <col min="7697" max="7697" width="16.42578125" style="26" customWidth="1"/>
    <col min="7698" max="7936" width="11.42578125" style="26"/>
    <col min="7937" max="7937" width="14.42578125" style="26" customWidth="1"/>
    <col min="7938" max="7938" width="34.28515625" style="26" customWidth="1"/>
    <col min="7939" max="7939" width="0" style="26" hidden="1" customWidth="1"/>
    <col min="7940" max="7940" width="20.28515625" style="26" customWidth="1"/>
    <col min="7941" max="7943" width="13.7109375" style="26" customWidth="1"/>
    <col min="7944" max="7944" width="14.140625" style="26" customWidth="1"/>
    <col min="7945" max="7945" width="12.7109375" style="26" customWidth="1"/>
    <col min="7946" max="7946" width="0" style="26" hidden="1" customWidth="1"/>
    <col min="7947" max="7948" width="13.7109375" style="26" customWidth="1"/>
    <col min="7949" max="7950" width="0" style="26" hidden="1" customWidth="1"/>
    <col min="7951" max="7952" width="11.7109375" style="26" customWidth="1"/>
    <col min="7953" max="7953" width="16.42578125" style="26" customWidth="1"/>
    <col min="7954" max="8192" width="11.42578125" style="26"/>
    <col min="8193" max="8193" width="14.42578125" style="26" customWidth="1"/>
    <col min="8194" max="8194" width="34.28515625" style="26" customWidth="1"/>
    <col min="8195" max="8195" width="0" style="26" hidden="1" customWidth="1"/>
    <col min="8196" max="8196" width="20.28515625" style="26" customWidth="1"/>
    <col min="8197" max="8199" width="13.7109375" style="26" customWidth="1"/>
    <col min="8200" max="8200" width="14.140625" style="26" customWidth="1"/>
    <col min="8201" max="8201" width="12.7109375" style="26" customWidth="1"/>
    <col min="8202" max="8202" width="0" style="26" hidden="1" customWidth="1"/>
    <col min="8203" max="8204" width="13.7109375" style="26" customWidth="1"/>
    <col min="8205" max="8206" width="0" style="26" hidden="1" customWidth="1"/>
    <col min="8207" max="8208" width="11.7109375" style="26" customWidth="1"/>
    <col min="8209" max="8209" width="16.42578125" style="26" customWidth="1"/>
    <col min="8210" max="8448" width="11.42578125" style="26"/>
    <col min="8449" max="8449" width="14.42578125" style="26" customWidth="1"/>
    <col min="8450" max="8450" width="34.28515625" style="26" customWidth="1"/>
    <col min="8451" max="8451" width="0" style="26" hidden="1" customWidth="1"/>
    <col min="8452" max="8452" width="20.28515625" style="26" customWidth="1"/>
    <col min="8453" max="8455" width="13.7109375" style="26" customWidth="1"/>
    <col min="8456" max="8456" width="14.140625" style="26" customWidth="1"/>
    <col min="8457" max="8457" width="12.7109375" style="26" customWidth="1"/>
    <col min="8458" max="8458" width="0" style="26" hidden="1" customWidth="1"/>
    <col min="8459" max="8460" width="13.7109375" style="26" customWidth="1"/>
    <col min="8461" max="8462" width="0" style="26" hidden="1" customWidth="1"/>
    <col min="8463" max="8464" width="11.7109375" style="26" customWidth="1"/>
    <col min="8465" max="8465" width="16.42578125" style="26" customWidth="1"/>
    <col min="8466" max="8704" width="11.42578125" style="26"/>
    <col min="8705" max="8705" width="14.42578125" style="26" customWidth="1"/>
    <col min="8706" max="8706" width="34.28515625" style="26" customWidth="1"/>
    <col min="8707" max="8707" width="0" style="26" hidden="1" customWidth="1"/>
    <col min="8708" max="8708" width="20.28515625" style="26" customWidth="1"/>
    <col min="8709" max="8711" width="13.7109375" style="26" customWidth="1"/>
    <col min="8712" max="8712" width="14.140625" style="26" customWidth="1"/>
    <col min="8713" max="8713" width="12.7109375" style="26" customWidth="1"/>
    <col min="8714" max="8714" width="0" style="26" hidden="1" customWidth="1"/>
    <col min="8715" max="8716" width="13.7109375" style="26" customWidth="1"/>
    <col min="8717" max="8718" width="0" style="26" hidden="1" customWidth="1"/>
    <col min="8719" max="8720" width="11.7109375" style="26" customWidth="1"/>
    <col min="8721" max="8721" width="16.42578125" style="26" customWidth="1"/>
    <col min="8722" max="8960" width="11.42578125" style="26"/>
    <col min="8961" max="8961" width="14.42578125" style="26" customWidth="1"/>
    <col min="8962" max="8962" width="34.28515625" style="26" customWidth="1"/>
    <col min="8963" max="8963" width="0" style="26" hidden="1" customWidth="1"/>
    <col min="8964" max="8964" width="20.28515625" style="26" customWidth="1"/>
    <col min="8965" max="8967" width="13.7109375" style="26" customWidth="1"/>
    <col min="8968" max="8968" width="14.140625" style="26" customWidth="1"/>
    <col min="8969" max="8969" width="12.7109375" style="26" customWidth="1"/>
    <col min="8970" max="8970" width="0" style="26" hidden="1" customWidth="1"/>
    <col min="8971" max="8972" width="13.7109375" style="26" customWidth="1"/>
    <col min="8973" max="8974" width="0" style="26" hidden="1" customWidth="1"/>
    <col min="8975" max="8976" width="11.7109375" style="26" customWidth="1"/>
    <col min="8977" max="8977" width="16.42578125" style="26" customWidth="1"/>
    <col min="8978" max="9216" width="11.42578125" style="26"/>
    <col min="9217" max="9217" width="14.42578125" style="26" customWidth="1"/>
    <col min="9218" max="9218" width="34.28515625" style="26" customWidth="1"/>
    <col min="9219" max="9219" width="0" style="26" hidden="1" customWidth="1"/>
    <col min="9220" max="9220" width="20.28515625" style="26" customWidth="1"/>
    <col min="9221" max="9223" width="13.7109375" style="26" customWidth="1"/>
    <col min="9224" max="9224" width="14.140625" style="26" customWidth="1"/>
    <col min="9225" max="9225" width="12.7109375" style="26" customWidth="1"/>
    <col min="9226" max="9226" width="0" style="26" hidden="1" customWidth="1"/>
    <col min="9227" max="9228" width="13.7109375" style="26" customWidth="1"/>
    <col min="9229" max="9230" width="0" style="26" hidden="1" customWidth="1"/>
    <col min="9231" max="9232" width="11.7109375" style="26" customWidth="1"/>
    <col min="9233" max="9233" width="16.42578125" style="26" customWidth="1"/>
    <col min="9234" max="9472" width="11.42578125" style="26"/>
    <col min="9473" max="9473" width="14.42578125" style="26" customWidth="1"/>
    <col min="9474" max="9474" width="34.28515625" style="26" customWidth="1"/>
    <col min="9475" max="9475" width="0" style="26" hidden="1" customWidth="1"/>
    <col min="9476" max="9476" width="20.28515625" style="26" customWidth="1"/>
    <col min="9477" max="9479" width="13.7109375" style="26" customWidth="1"/>
    <col min="9480" max="9480" width="14.140625" style="26" customWidth="1"/>
    <col min="9481" max="9481" width="12.7109375" style="26" customWidth="1"/>
    <col min="9482" max="9482" width="0" style="26" hidden="1" customWidth="1"/>
    <col min="9483" max="9484" width="13.7109375" style="26" customWidth="1"/>
    <col min="9485" max="9486" width="0" style="26" hidden="1" customWidth="1"/>
    <col min="9487" max="9488" width="11.7109375" style="26" customWidth="1"/>
    <col min="9489" max="9489" width="16.42578125" style="26" customWidth="1"/>
    <col min="9490" max="9728" width="11.42578125" style="26"/>
    <col min="9729" max="9729" width="14.42578125" style="26" customWidth="1"/>
    <col min="9730" max="9730" width="34.28515625" style="26" customWidth="1"/>
    <col min="9731" max="9731" width="0" style="26" hidden="1" customWidth="1"/>
    <col min="9732" max="9732" width="20.28515625" style="26" customWidth="1"/>
    <col min="9733" max="9735" width="13.7109375" style="26" customWidth="1"/>
    <col min="9736" max="9736" width="14.140625" style="26" customWidth="1"/>
    <col min="9737" max="9737" width="12.7109375" style="26" customWidth="1"/>
    <col min="9738" max="9738" width="0" style="26" hidden="1" customWidth="1"/>
    <col min="9739" max="9740" width="13.7109375" style="26" customWidth="1"/>
    <col min="9741" max="9742" width="0" style="26" hidden="1" customWidth="1"/>
    <col min="9743" max="9744" width="11.7109375" style="26" customWidth="1"/>
    <col min="9745" max="9745" width="16.42578125" style="26" customWidth="1"/>
    <col min="9746" max="9984" width="11.42578125" style="26"/>
    <col min="9985" max="9985" width="14.42578125" style="26" customWidth="1"/>
    <col min="9986" max="9986" width="34.28515625" style="26" customWidth="1"/>
    <col min="9987" max="9987" width="0" style="26" hidden="1" customWidth="1"/>
    <col min="9988" max="9988" width="20.28515625" style="26" customWidth="1"/>
    <col min="9989" max="9991" width="13.7109375" style="26" customWidth="1"/>
    <col min="9992" max="9992" width="14.140625" style="26" customWidth="1"/>
    <col min="9993" max="9993" width="12.7109375" style="26" customWidth="1"/>
    <col min="9994" max="9994" width="0" style="26" hidden="1" customWidth="1"/>
    <col min="9995" max="9996" width="13.7109375" style="26" customWidth="1"/>
    <col min="9997" max="9998" width="0" style="26" hidden="1" customWidth="1"/>
    <col min="9999" max="10000" width="11.7109375" style="26" customWidth="1"/>
    <col min="10001" max="10001" width="16.42578125" style="26" customWidth="1"/>
    <col min="10002" max="10240" width="11.42578125" style="26"/>
    <col min="10241" max="10241" width="14.42578125" style="26" customWidth="1"/>
    <col min="10242" max="10242" width="34.28515625" style="26" customWidth="1"/>
    <col min="10243" max="10243" width="0" style="26" hidden="1" customWidth="1"/>
    <col min="10244" max="10244" width="20.28515625" style="26" customWidth="1"/>
    <col min="10245" max="10247" width="13.7109375" style="26" customWidth="1"/>
    <col min="10248" max="10248" width="14.140625" style="26" customWidth="1"/>
    <col min="10249" max="10249" width="12.7109375" style="26" customWidth="1"/>
    <col min="10250" max="10250" width="0" style="26" hidden="1" customWidth="1"/>
    <col min="10251" max="10252" width="13.7109375" style="26" customWidth="1"/>
    <col min="10253" max="10254" width="0" style="26" hidden="1" customWidth="1"/>
    <col min="10255" max="10256" width="11.7109375" style="26" customWidth="1"/>
    <col min="10257" max="10257" width="16.42578125" style="26" customWidth="1"/>
    <col min="10258" max="10496" width="11.42578125" style="26"/>
    <col min="10497" max="10497" width="14.42578125" style="26" customWidth="1"/>
    <col min="10498" max="10498" width="34.28515625" style="26" customWidth="1"/>
    <col min="10499" max="10499" width="0" style="26" hidden="1" customWidth="1"/>
    <col min="10500" max="10500" width="20.28515625" style="26" customWidth="1"/>
    <col min="10501" max="10503" width="13.7109375" style="26" customWidth="1"/>
    <col min="10504" max="10504" width="14.140625" style="26" customWidth="1"/>
    <col min="10505" max="10505" width="12.7109375" style="26" customWidth="1"/>
    <col min="10506" max="10506" width="0" style="26" hidden="1" customWidth="1"/>
    <col min="10507" max="10508" width="13.7109375" style="26" customWidth="1"/>
    <col min="10509" max="10510" width="0" style="26" hidden="1" customWidth="1"/>
    <col min="10511" max="10512" width="11.7109375" style="26" customWidth="1"/>
    <col min="10513" max="10513" width="16.42578125" style="26" customWidth="1"/>
    <col min="10514" max="10752" width="11.42578125" style="26"/>
    <col min="10753" max="10753" width="14.42578125" style="26" customWidth="1"/>
    <col min="10754" max="10754" width="34.28515625" style="26" customWidth="1"/>
    <col min="10755" max="10755" width="0" style="26" hidden="1" customWidth="1"/>
    <col min="10756" max="10756" width="20.28515625" style="26" customWidth="1"/>
    <col min="10757" max="10759" width="13.7109375" style="26" customWidth="1"/>
    <col min="10760" max="10760" width="14.140625" style="26" customWidth="1"/>
    <col min="10761" max="10761" width="12.7109375" style="26" customWidth="1"/>
    <col min="10762" max="10762" width="0" style="26" hidden="1" customWidth="1"/>
    <col min="10763" max="10764" width="13.7109375" style="26" customWidth="1"/>
    <col min="10765" max="10766" width="0" style="26" hidden="1" customWidth="1"/>
    <col min="10767" max="10768" width="11.7109375" style="26" customWidth="1"/>
    <col min="10769" max="10769" width="16.42578125" style="26" customWidth="1"/>
    <col min="10770" max="11008" width="11.42578125" style="26"/>
    <col min="11009" max="11009" width="14.42578125" style="26" customWidth="1"/>
    <col min="11010" max="11010" width="34.28515625" style="26" customWidth="1"/>
    <col min="11011" max="11011" width="0" style="26" hidden="1" customWidth="1"/>
    <col min="11012" max="11012" width="20.28515625" style="26" customWidth="1"/>
    <col min="11013" max="11015" width="13.7109375" style="26" customWidth="1"/>
    <col min="11016" max="11016" width="14.140625" style="26" customWidth="1"/>
    <col min="11017" max="11017" width="12.7109375" style="26" customWidth="1"/>
    <col min="11018" max="11018" width="0" style="26" hidden="1" customWidth="1"/>
    <col min="11019" max="11020" width="13.7109375" style="26" customWidth="1"/>
    <col min="11021" max="11022" width="0" style="26" hidden="1" customWidth="1"/>
    <col min="11023" max="11024" width="11.7109375" style="26" customWidth="1"/>
    <col min="11025" max="11025" width="16.42578125" style="26" customWidth="1"/>
    <col min="11026" max="11264" width="11.42578125" style="26"/>
    <col min="11265" max="11265" width="14.42578125" style="26" customWidth="1"/>
    <col min="11266" max="11266" width="34.28515625" style="26" customWidth="1"/>
    <col min="11267" max="11267" width="0" style="26" hidden="1" customWidth="1"/>
    <col min="11268" max="11268" width="20.28515625" style="26" customWidth="1"/>
    <col min="11269" max="11271" width="13.7109375" style="26" customWidth="1"/>
    <col min="11272" max="11272" width="14.140625" style="26" customWidth="1"/>
    <col min="11273" max="11273" width="12.7109375" style="26" customWidth="1"/>
    <col min="11274" max="11274" width="0" style="26" hidden="1" customWidth="1"/>
    <col min="11275" max="11276" width="13.7109375" style="26" customWidth="1"/>
    <col min="11277" max="11278" width="0" style="26" hidden="1" customWidth="1"/>
    <col min="11279" max="11280" width="11.7109375" style="26" customWidth="1"/>
    <col min="11281" max="11281" width="16.42578125" style="26" customWidth="1"/>
    <col min="11282" max="11520" width="11.42578125" style="26"/>
    <col min="11521" max="11521" width="14.42578125" style="26" customWidth="1"/>
    <col min="11522" max="11522" width="34.28515625" style="26" customWidth="1"/>
    <col min="11523" max="11523" width="0" style="26" hidden="1" customWidth="1"/>
    <col min="11524" max="11524" width="20.28515625" style="26" customWidth="1"/>
    <col min="11525" max="11527" width="13.7109375" style="26" customWidth="1"/>
    <col min="11528" max="11528" width="14.140625" style="26" customWidth="1"/>
    <col min="11529" max="11529" width="12.7109375" style="26" customWidth="1"/>
    <col min="11530" max="11530" width="0" style="26" hidden="1" customWidth="1"/>
    <col min="11531" max="11532" width="13.7109375" style="26" customWidth="1"/>
    <col min="11533" max="11534" width="0" style="26" hidden="1" customWidth="1"/>
    <col min="11535" max="11536" width="11.7109375" style="26" customWidth="1"/>
    <col min="11537" max="11537" width="16.42578125" style="26" customWidth="1"/>
    <col min="11538" max="11776" width="11.42578125" style="26"/>
    <col min="11777" max="11777" width="14.42578125" style="26" customWidth="1"/>
    <col min="11778" max="11778" width="34.28515625" style="26" customWidth="1"/>
    <col min="11779" max="11779" width="0" style="26" hidden="1" customWidth="1"/>
    <col min="11780" max="11780" width="20.28515625" style="26" customWidth="1"/>
    <col min="11781" max="11783" width="13.7109375" style="26" customWidth="1"/>
    <col min="11784" max="11784" width="14.140625" style="26" customWidth="1"/>
    <col min="11785" max="11785" width="12.7109375" style="26" customWidth="1"/>
    <col min="11786" max="11786" width="0" style="26" hidden="1" customWidth="1"/>
    <col min="11787" max="11788" width="13.7109375" style="26" customWidth="1"/>
    <col min="11789" max="11790" width="0" style="26" hidden="1" customWidth="1"/>
    <col min="11791" max="11792" width="11.7109375" style="26" customWidth="1"/>
    <col min="11793" max="11793" width="16.42578125" style="26" customWidth="1"/>
    <col min="11794" max="12032" width="11.42578125" style="26"/>
    <col min="12033" max="12033" width="14.42578125" style="26" customWidth="1"/>
    <col min="12034" max="12034" width="34.28515625" style="26" customWidth="1"/>
    <col min="12035" max="12035" width="0" style="26" hidden="1" customWidth="1"/>
    <col min="12036" max="12036" width="20.28515625" style="26" customWidth="1"/>
    <col min="12037" max="12039" width="13.7109375" style="26" customWidth="1"/>
    <col min="12040" max="12040" width="14.140625" style="26" customWidth="1"/>
    <col min="12041" max="12041" width="12.7109375" style="26" customWidth="1"/>
    <col min="12042" max="12042" width="0" style="26" hidden="1" customWidth="1"/>
    <col min="12043" max="12044" width="13.7109375" style="26" customWidth="1"/>
    <col min="12045" max="12046" width="0" style="26" hidden="1" customWidth="1"/>
    <col min="12047" max="12048" width="11.7109375" style="26" customWidth="1"/>
    <col min="12049" max="12049" width="16.42578125" style="26" customWidth="1"/>
    <col min="12050" max="12288" width="11.42578125" style="26"/>
    <col min="12289" max="12289" width="14.42578125" style="26" customWidth="1"/>
    <col min="12290" max="12290" width="34.28515625" style="26" customWidth="1"/>
    <col min="12291" max="12291" width="0" style="26" hidden="1" customWidth="1"/>
    <col min="12292" max="12292" width="20.28515625" style="26" customWidth="1"/>
    <col min="12293" max="12295" width="13.7109375" style="26" customWidth="1"/>
    <col min="12296" max="12296" width="14.140625" style="26" customWidth="1"/>
    <col min="12297" max="12297" width="12.7109375" style="26" customWidth="1"/>
    <col min="12298" max="12298" width="0" style="26" hidden="1" customWidth="1"/>
    <col min="12299" max="12300" width="13.7109375" style="26" customWidth="1"/>
    <col min="12301" max="12302" width="0" style="26" hidden="1" customWidth="1"/>
    <col min="12303" max="12304" width="11.7109375" style="26" customWidth="1"/>
    <col min="12305" max="12305" width="16.42578125" style="26" customWidth="1"/>
    <col min="12306" max="12544" width="11.42578125" style="26"/>
    <col min="12545" max="12545" width="14.42578125" style="26" customWidth="1"/>
    <col min="12546" max="12546" width="34.28515625" style="26" customWidth="1"/>
    <col min="12547" max="12547" width="0" style="26" hidden="1" customWidth="1"/>
    <col min="12548" max="12548" width="20.28515625" style="26" customWidth="1"/>
    <col min="12549" max="12551" width="13.7109375" style="26" customWidth="1"/>
    <col min="12552" max="12552" width="14.140625" style="26" customWidth="1"/>
    <col min="12553" max="12553" width="12.7109375" style="26" customWidth="1"/>
    <col min="12554" max="12554" width="0" style="26" hidden="1" customWidth="1"/>
    <col min="12555" max="12556" width="13.7109375" style="26" customWidth="1"/>
    <col min="12557" max="12558" width="0" style="26" hidden="1" customWidth="1"/>
    <col min="12559" max="12560" width="11.7109375" style="26" customWidth="1"/>
    <col min="12561" max="12561" width="16.42578125" style="26" customWidth="1"/>
    <col min="12562" max="12800" width="11.42578125" style="26"/>
    <col min="12801" max="12801" width="14.42578125" style="26" customWidth="1"/>
    <col min="12802" max="12802" width="34.28515625" style="26" customWidth="1"/>
    <col min="12803" max="12803" width="0" style="26" hidden="1" customWidth="1"/>
    <col min="12804" max="12804" width="20.28515625" style="26" customWidth="1"/>
    <col min="12805" max="12807" width="13.7109375" style="26" customWidth="1"/>
    <col min="12808" max="12808" width="14.140625" style="26" customWidth="1"/>
    <col min="12809" max="12809" width="12.7109375" style="26" customWidth="1"/>
    <col min="12810" max="12810" width="0" style="26" hidden="1" customWidth="1"/>
    <col min="12811" max="12812" width="13.7109375" style="26" customWidth="1"/>
    <col min="12813" max="12814" width="0" style="26" hidden="1" customWidth="1"/>
    <col min="12815" max="12816" width="11.7109375" style="26" customWidth="1"/>
    <col min="12817" max="12817" width="16.42578125" style="26" customWidth="1"/>
    <col min="12818" max="13056" width="11.42578125" style="26"/>
    <col min="13057" max="13057" width="14.42578125" style="26" customWidth="1"/>
    <col min="13058" max="13058" width="34.28515625" style="26" customWidth="1"/>
    <col min="13059" max="13059" width="0" style="26" hidden="1" customWidth="1"/>
    <col min="13060" max="13060" width="20.28515625" style="26" customWidth="1"/>
    <col min="13061" max="13063" width="13.7109375" style="26" customWidth="1"/>
    <col min="13064" max="13064" width="14.140625" style="26" customWidth="1"/>
    <col min="13065" max="13065" width="12.7109375" style="26" customWidth="1"/>
    <col min="13066" max="13066" width="0" style="26" hidden="1" customWidth="1"/>
    <col min="13067" max="13068" width="13.7109375" style="26" customWidth="1"/>
    <col min="13069" max="13070" width="0" style="26" hidden="1" customWidth="1"/>
    <col min="13071" max="13072" width="11.7109375" style="26" customWidth="1"/>
    <col min="13073" max="13073" width="16.42578125" style="26" customWidth="1"/>
    <col min="13074" max="13312" width="11.42578125" style="26"/>
    <col min="13313" max="13313" width="14.42578125" style="26" customWidth="1"/>
    <col min="13314" max="13314" width="34.28515625" style="26" customWidth="1"/>
    <col min="13315" max="13315" width="0" style="26" hidden="1" customWidth="1"/>
    <col min="13316" max="13316" width="20.28515625" style="26" customWidth="1"/>
    <col min="13317" max="13319" width="13.7109375" style="26" customWidth="1"/>
    <col min="13320" max="13320" width="14.140625" style="26" customWidth="1"/>
    <col min="13321" max="13321" width="12.7109375" style="26" customWidth="1"/>
    <col min="13322" max="13322" width="0" style="26" hidden="1" customWidth="1"/>
    <col min="13323" max="13324" width="13.7109375" style="26" customWidth="1"/>
    <col min="13325" max="13326" width="0" style="26" hidden="1" customWidth="1"/>
    <col min="13327" max="13328" width="11.7109375" style="26" customWidth="1"/>
    <col min="13329" max="13329" width="16.42578125" style="26" customWidth="1"/>
    <col min="13330" max="13568" width="11.42578125" style="26"/>
    <col min="13569" max="13569" width="14.42578125" style="26" customWidth="1"/>
    <col min="13570" max="13570" width="34.28515625" style="26" customWidth="1"/>
    <col min="13571" max="13571" width="0" style="26" hidden="1" customWidth="1"/>
    <col min="13572" max="13572" width="20.28515625" style="26" customWidth="1"/>
    <col min="13573" max="13575" width="13.7109375" style="26" customWidth="1"/>
    <col min="13576" max="13576" width="14.140625" style="26" customWidth="1"/>
    <col min="13577" max="13577" width="12.7109375" style="26" customWidth="1"/>
    <col min="13578" max="13578" width="0" style="26" hidden="1" customWidth="1"/>
    <col min="13579" max="13580" width="13.7109375" style="26" customWidth="1"/>
    <col min="13581" max="13582" width="0" style="26" hidden="1" customWidth="1"/>
    <col min="13583" max="13584" width="11.7109375" style="26" customWidth="1"/>
    <col min="13585" max="13585" width="16.42578125" style="26" customWidth="1"/>
    <col min="13586" max="13824" width="11.42578125" style="26"/>
    <col min="13825" max="13825" width="14.42578125" style="26" customWidth="1"/>
    <col min="13826" max="13826" width="34.28515625" style="26" customWidth="1"/>
    <col min="13827" max="13827" width="0" style="26" hidden="1" customWidth="1"/>
    <col min="13828" max="13828" width="20.28515625" style="26" customWidth="1"/>
    <col min="13829" max="13831" width="13.7109375" style="26" customWidth="1"/>
    <col min="13832" max="13832" width="14.140625" style="26" customWidth="1"/>
    <col min="13833" max="13833" width="12.7109375" style="26" customWidth="1"/>
    <col min="13834" max="13834" width="0" style="26" hidden="1" customWidth="1"/>
    <col min="13835" max="13836" width="13.7109375" style="26" customWidth="1"/>
    <col min="13837" max="13838" width="0" style="26" hidden="1" customWidth="1"/>
    <col min="13839" max="13840" width="11.7109375" style="26" customWidth="1"/>
    <col min="13841" max="13841" width="16.42578125" style="26" customWidth="1"/>
    <col min="13842" max="14080" width="11.42578125" style="26"/>
    <col min="14081" max="14081" width="14.42578125" style="26" customWidth="1"/>
    <col min="14082" max="14082" width="34.28515625" style="26" customWidth="1"/>
    <col min="14083" max="14083" width="0" style="26" hidden="1" customWidth="1"/>
    <col min="14084" max="14084" width="20.28515625" style="26" customWidth="1"/>
    <col min="14085" max="14087" width="13.7109375" style="26" customWidth="1"/>
    <col min="14088" max="14088" width="14.140625" style="26" customWidth="1"/>
    <col min="14089" max="14089" width="12.7109375" style="26" customWidth="1"/>
    <col min="14090" max="14090" width="0" style="26" hidden="1" customWidth="1"/>
    <col min="14091" max="14092" width="13.7109375" style="26" customWidth="1"/>
    <col min="14093" max="14094" width="0" style="26" hidden="1" customWidth="1"/>
    <col min="14095" max="14096" width="11.7109375" style="26" customWidth="1"/>
    <col min="14097" max="14097" width="16.42578125" style="26" customWidth="1"/>
    <col min="14098" max="14336" width="11.42578125" style="26"/>
    <col min="14337" max="14337" width="14.42578125" style="26" customWidth="1"/>
    <col min="14338" max="14338" width="34.28515625" style="26" customWidth="1"/>
    <col min="14339" max="14339" width="0" style="26" hidden="1" customWidth="1"/>
    <col min="14340" max="14340" width="20.28515625" style="26" customWidth="1"/>
    <col min="14341" max="14343" width="13.7109375" style="26" customWidth="1"/>
    <col min="14344" max="14344" width="14.140625" style="26" customWidth="1"/>
    <col min="14345" max="14345" width="12.7109375" style="26" customWidth="1"/>
    <col min="14346" max="14346" width="0" style="26" hidden="1" customWidth="1"/>
    <col min="14347" max="14348" width="13.7109375" style="26" customWidth="1"/>
    <col min="14349" max="14350" width="0" style="26" hidden="1" customWidth="1"/>
    <col min="14351" max="14352" width="11.7109375" style="26" customWidth="1"/>
    <col min="14353" max="14353" width="16.42578125" style="26" customWidth="1"/>
    <col min="14354" max="14592" width="11.42578125" style="26"/>
    <col min="14593" max="14593" width="14.42578125" style="26" customWidth="1"/>
    <col min="14594" max="14594" width="34.28515625" style="26" customWidth="1"/>
    <col min="14595" max="14595" width="0" style="26" hidden="1" customWidth="1"/>
    <col min="14596" max="14596" width="20.28515625" style="26" customWidth="1"/>
    <col min="14597" max="14599" width="13.7109375" style="26" customWidth="1"/>
    <col min="14600" max="14600" width="14.140625" style="26" customWidth="1"/>
    <col min="14601" max="14601" width="12.7109375" style="26" customWidth="1"/>
    <col min="14602" max="14602" width="0" style="26" hidden="1" customWidth="1"/>
    <col min="14603" max="14604" width="13.7109375" style="26" customWidth="1"/>
    <col min="14605" max="14606" width="0" style="26" hidden="1" customWidth="1"/>
    <col min="14607" max="14608" width="11.7109375" style="26" customWidth="1"/>
    <col min="14609" max="14609" width="16.42578125" style="26" customWidth="1"/>
    <col min="14610" max="14848" width="11.42578125" style="26"/>
    <col min="14849" max="14849" width="14.42578125" style="26" customWidth="1"/>
    <col min="14850" max="14850" width="34.28515625" style="26" customWidth="1"/>
    <col min="14851" max="14851" width="0" style="26" hidden="1" customWidth="1"/>
    <col min="14852" max="14852" width="20.28515625" style="26" customWidth="1"/>
    <col min="14853" max="14855" width="13.7109375" style="26" customWidth="1"/>
    <col min="14856" max="14856" width="14.140625" style="26" customWidth="1"/>
    <col min="14857" max="14857" width="12.7109375" style="26" customWidth="1"/>
    <col min="14858" max="14858" width="0" style="26" hidden="1" customWidth="1"/>
    <col min="14859" max="14860" width="13.7109375" style="26" customWidth="1"/>
    <col min="14861" max="14862" width="0" style="26" hidden="1" customWidth="1"/>
    <col min="14863" max="14864" width="11.7109375" style="26" customWidth="1"/>
    <col min="14865" max="14865" width="16.42578125" style="26" customWidth="1"/>
    <col min="14866" max="15104" width="11.42578125" style="26"/>
    <col min="15105" max="15105" width="14.42578125" style="26" customWidth="1"/>
    <col min="15106" max="15106" width="34.28515625" style="26" customWidth="1"/>
    <col min="15107" max="15107" width="0" style="26" hidden="1" customWidth="1"/>
    <col min="15108" max="15108" width="20.28515625" style="26" customWidth="1"/>
    <col min="15109" max="15111" width="13.7109375" style="26" customWidth="1"/>
    <col min="15112" max="15112" width="14.140625" style="26" customWidth="1"/>
    <col min="15113" max="15113" width="12.7109375" style="26" customWidth="1"/>
    <col min="15114" max="15114" width="0" style="26" hidden="1" customWidth="1"/>
    <col min="15115" max="15116" width="13.7109375" style="26" customWidth="1"/>
    <col min="15117" max="15118" width="0" style="26" hidden="1" customWidth="1"/>
    <col min="15119" max="15120" width="11.7109375" style="26" customWidth="1"/>
    <col min="15121" max="15121" width="16.42578125" style="26" customWidth="1"/>
    <col min="15122" max="15360" width="11.42578125" style="26"/>
    <col min="15361" max="15361" width="14.42578125" style="26" customWidth="1"/>
    <col min="15362" max="15362" width="34.28515625" style="26" customWidth="1"/>
    <col min="15363" max="15363" width="0" style="26" hidden="1" customWidth="1"/>
    <col min="15364" max="15364" width="20.28515625" style="26" customWidth="1"/>
    <col min="15365" max="15367" width="13.7109375" style="26" customWidth="1"/>
    <col min="15368" max="15368" width="14.140625" style="26" customWidth="1"/>
    <col min="15369" max="15369" width="12.7109375" style="26" customWidth="1"/>
    <col min="15370" max="15370" width="0" style="26" hidden="1" customWidth="1"/>
    <col min="15371" max="15372" width="13.7109375" style="26" customWidth="1"/>
    <col min="15373" max="15374" width="0" style="26" hidden="1" customWidth="1"/>
    <col min="15375" max="15376" width="11.7109375" style="26" customWidth="1"/>
    <col min="15377" max="15377" width="16.42578125" style="26" customWidth="1"/>
    <col min="15378" max="15616" width="11.42578125" style="26"/>
    <col min="15617" max="15617" width="14.42578125" style="26" customWidth="1"/>
    <col min="15618" max="15618" width="34.28515625" style="26" customWidth="1"/>
    <col min="15619" max="15619" width="0" style="26" hidden="1" customWidth="1"/>
    <col min="15620" max="15620" width="20.28515625" style="26" customWidth="1"/>
    <col min="15621" max="15623" width="13.7109375" style="26" customWidth="1"/>
    <col min="15624" max="15624" width="14.140625" style="26" customWidth="1"/>
    <col min="15625" max="15625" width="12.7109375" style="26" customWidth="1"/>
    <col min="15626" max="15626" width="0" style="26" hidden="1" customWidth="1"/>
    <col min="15627" max="15628" width="13.7109375" style="26" customWidth="1"/>
    <col min="15629" max="15630" width="0" style="26" hidden="1" customWidth="1"/>
    <col min="15631" max="15632" width="11.7109375" style="26" customWidth="1"/>
    <col min="15633" max="15633" width="16.42578125" style="26" customWidth="1"/>
    <col min="15634" max="15872" width="11.42578125" style="26"/>
    <col min="15873" max="15873" width="14.42578125" style="26" customWidth="1"/>
    <col min="15874" max="15874" width="34.28515625" style="26" customWidth="1"/>
    <col min="15875" max="15875" width="0" style="26" hidden="1" customWidth="1"/>
    <col min="15876" max="15876" width="20.28515625" style="26" customWidth="1"/>
    <col min="15877" max="15879" width="13.7109375" style="26" customWidth="1"/>
    <col min="15880" max="15880" width="14.140625" style="26" customWidth="1"/>
    <col min="15881" max="15881" width="12.7109375" style="26" customWidth="1"/>
    <col min="15882" max="15882" width="0" style="26" hidden="1" customWidth="1"/>
    <col min="15883" max="15884" width="13.7109375" style="26" customWidth="1"/>
    <col min="15885" max="15886" width="0" style="26" hidden="1" customWidth="1"/>
    <col min="15887" max="15888" width="11.7109375" style="26" customWidth="1"/>
    <col min="15889" max="15889" width="16.42578125" style="26" customWidth="1"/>
    <col min="15890" max="16128" width="11.42578125" style="26"/>
    <col min="16129" max="16129" width="14.42578125" style="26" customWidth="1"/>
    <col min="16130" max="16130" width="34.28515625" style="26" customWidth="1"/>
    <col min="16131" max="16131" width="0" style="26" hidden="1" customWidth="1"/>
    <col min="16132" max="16132" width="20.28515625" style="26" customWidth="1"/>
    <col min="16133" max="16135" width="13.7109375" style="26" customWidth="1"/>
    <col min="16136" max="16136" width="14.140625" style="26" customWidth="1"/>
    <col min="16137" max="16137" width="12.7109375" style="26" customWidth="1"/>
    <col min="16138" max="16138" width="0" style="26" hidden="1" customWidth="1"/>
    <col min="16139" max="16140" width="13.7109375" style="26" customWidth="1"/>
    <col min="16141" max="16142" width="0" style="26" hidden="1" customWidth="1"/>
    <col min="16143" max="16144" width="11.7109375" style="26" customWidth="1"/>
    <col min="16145" max="16145" width="16.42578125" style="26" customWidth="1"/>
    <col min="16146" max="16384" width="11.42578125" style="26"/>
  </cols>
  <sheetData>
    <row r="1" spans="1:21" ht="18" customHeight="1" x14ac:dyDescent="0.2">
      <c r="A1" s="519" t="s">
        <v>5557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21" ht="12.75" customHeight="1" x14ac:dyDescent="0.2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21" s="369" customFormat="1" ht="89.25" x14ac:dyDescent="0.2">
      <c r="A3" s="365" t="s">
        <v>36</v>
      </c>
      <c r="B3" s="365" t="s">
        <v>60</v>
      </c>
      <c r="C3" s="366" t="s">
        <v>5558</v>
      </c>
      <c r="D3" s="367" t="s">
        <v>5559</v>
      </c>
      <c r="E3" s="365" t="s">
        <v>20</v>
      </c>
      <c r="F3" s="365" t="s">
        <v>67</v>
      </c>
      <c r="G3" s="368" t="s">
        <v>68</v>
      </c>
      <c r="H3" s="365" t="s">
        <v>69</v>
      </c>
      <c r="I3" s="365" t="s">
        <v>5560</v>
      </c>
      <c r="J3" s="365" t="s">
        <v>5561</v>
      </c>
      <c r="K3" s="365" t="s">
        <v>5562</v>
      </c>
      <c r="L3" s="365" t="s">
        <v>72</v>
      </c>
      <c r="M3" s="365" t="s">
        <v>73</v>
      </c>
      <c r="N3" s="365" t="s">
        <v>40</v>
      </c>
    </row>
    <row r="4" spans="1:21" x14ac:dyDescent="0.2">
      <c r="A4" s="363"/>
      <c r="B4" s="370"/>
      <c r="C4" s="520" t="s">
        <v>5563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21" s="369" customFormat="1" x14ac:dyDescent="0.2">
      <c r="A5" s="363"/>
      <c r="B5" s="372" t="s">
        <v>74</v>
      </c>
      <c r="C5" s="521"/>
      <c r="D5" s="373">
        <f>D10+D127+D43</f>
        <v>8863784.5500000007</v>
      </c>
      <c r="E5" s="373">
        <f t="shared" ref="E5:N5" si="0">E10+E127+E43</f>
        <v>646698.55000000005</v>
      </c>
      <c r="F5" s="373">
        <f t="shared" si="0"/>
        <v>3000</v>
      </c>
      <c r="G5" s="373">
        <f>G10+G127+G43</f>
        <v>36500</v>
      </c>
      <c r="H5" s="373">
        <f t="shared" si="0"/>
        <v>223900</v>
      </c>
      <c r="I5" s="373">
        <f t="shared" si="0"/>
        <v>291786</v>
      </c>
      <c r="J5" s="373">
        <f t="shared" si="0"/>
        <v>0</v>
      </c>
      <c r="K5" s="373">
        <f t="shared" si="0"/>
        <v>7661400</v>
      </c>
      <c r="L5" s="373">
        <f t="shared" si="0"/>
        <v>500</v>
      </c>
      <c r="M5" s="373">
        <f t="shared" si="0"/>
        <v>0</v>
      </c>
      <c r="N5" s="373">
        <f t="shared" si="0"/>
        <v>0</v>
      </c>
      <c r="P5" s="374">
        <f>E5+F5+G5+H5+I5+J5+K5+L5</f>
        <v>8863784.5500000007</v>
      </c>
      <c r="Q5" s="374"/>
    </row>
    <row r="6" spans="1:21" s="369" customFormat="1" x14ac:dyDescent="0.2">
      <c r="A6" s="363"/>
      <c r="B6" s="375" t="s">
        <v>75</v>
      </c>
      <c r="C6" s="521"/>
      <c r="D6" s="376">
        <f t="shared" ref="D6:N6" si="1">D10+D127</f>
        <v>8595811.4900000002</v>
      </c>
      <c r="E6" s="376">
        <f t="shared" si="1"/>
        <v>378725.49</v>
      </c>
      <c r="F6" s="376">
        <f t="shared" si="1"/>
        <v>3000</v>
      </c>
      <c r="G6" s="376">
        <f t="shared" si="1"/>
        <v>36500</v>
      </c>
      <c r="H6" s="376">
        <f t="shared" si="1"/>
        <v>223900</v>
      </c>
      <c r="I6" s="376">
        <f t="shared" si="1"/>
        <v>291786</v>
      </c>
      <c r="J6" s="376">
        <f t="shared" si="1"/>
        <v>0</v>
      </c>
      <c r="K6" s="376">
        <f t="shared" si="1"/>
        <v>7661400</v>
      </c>
      <c r="L6" s="376">
        <f t="shared" si="1"/>
        <v>500</v>
      </c>
      <c r="M6" s="376">
        <f t="shared" si="1"/>
        <v>0</v>
      </c>
      <c r="N6" s="376">
        <f t="shared" si="1"/>
        <v>0</v>
      </c>
      <c r="P6" s="374">
        <f>E6+F6+G6+H6+I6+J6+K6+L6</f>
        <v>8595811.4900000002</v>
      </c>
      <c r="Q6" s="374"/>
    </row>
    <row r="7" spans="1:21" ht="12.75" customHeight="1" x14ac:dyDescent="0.2">
      <c r="A7" s="363"/>
      <c r="B7" s="370"/>
      <c r="C7" s="52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7"/>
      <c r="P7" s="377"/>
      <c r="Q7" s="377"/>
      <c r="R7" s="377"/>
      <c r="S7" s="377"/>
      <c r="T7" s="377"/>
      <c r="U7" s="377"/>
    </row>
    <row r="8" spans="1:21" s="369" customFormat="1" x14ac:dyDescent="0.2">
      <c r="A8" s="378" t="s">
        <v>5564</v>
      </c>
      <c r="B8" s="379" t="s">
        <v>5565</v>
      </c>
      <c r="C8" s="521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1:21" s="369" customFormat="1" x14ac:dyDescent="0.2">
      <c r="A9" s="378" t="s">
        <v>5566</v>
      </c>
      <c r="B9" s="379" t="s">
        <v>5567</v>
      </c>
      <c r="C9" s="522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</row>
    <row r="10" spans="1:21" s="369" customFormat="1" ht="81.75" customHeight="1" x14ac:dyDescent="0.2">
      <c r="A10" s="381" t="s">
        <v>76</v>
      </c>
      <c r="B10" s="381" t="s">
        <v>84</v>
      </c>
      <c r="C10" s="381" t="s">
        <v>5568</v>
      </c>
      <c r="D10" s="382">
        <f t="shared" ref="D10:N10" si="2">D11+D33</f>
        <v>378725.49</v>
      </c>
      <c r="E10" s="382">
        <f t="shared" si="2"/>
        <v>378725.49</v>
      </c>
      <c r="F10" s="383">
        <f t="shared" si="2"/>
        <v>0</v>
      </c>
      <c r="G10" s="383"/>
      <c r="H10" s="383">
        <f t="shared" si="2"/>
        <v>0</v>
      </c>
      <c r="I10" s="383">
        <f t="shared" si="2"/>
        <v>0</v>
      </c>
      <c r="J10" s="383"/>
      <c r="K10" s="382">
        <f t="shared" si="2"/>
        <v>0</v>
      </c>
      <c r="L10" s="383">
        <f t="shared" si="2"/>
        <v>0</v>
      </c>
      <c r="M10" s="383">
        <f t="shared" si="2"/>
        <v>0</v>
      </c>
      <c r="N10" s="383">
        <f t="shared" si="2"/>
        <v>0</v>
      </c>
    </row>
    <row r="11" spans="1:21" s="369" customFormat="1" ht="48" x14ac:dyDescent="0.2">
      <c r="A11" s="384" t="s">
        <v>85</v>
      </c>
      <c r="B11" s="384" t="s">
        <v>86</v>
      </c>
      <c r="C11" s="384" t="s">
        <v>5569</v>
      </c>
      <c r="D11" s="385">
        <f>D12</f>
        <v>317460</v>
      </c>
      <c r="E11" s="385">
        <f t="shared" ref="E11:N11" si="3">E12</f>
        <v>317460</v>
      </c>
      <c r="F11" s="386">
        <f t="shared" si="3"/>
        <v>0</v>
      </c>
      <c r="G11" s="386"/>
      <c r="H11" s="386">
        <f t="shared" si="3"/>
        <v>0</v>
      </c>
      <c r="I11" s="386">
        <f t="shared" si="3"/>
        <v>0</v>
      </c>
      <c r="J11" s="386"/>
      <c r="K11" s="385">
        <f t="shared" si="3"/>
        <v>0</v>
      </c>
      <c r="L11" s="386">
        <f t="shared" si="3"/>
        <v>0</v>
      </c>
      <c r="M11" s="386">
        <f t="shared" si="3"/>
        <v>0</v>
      </c>
      <c r="N11" s="386">
        <f t="shared" si="3"/>
        <v>0</v>
      </c>
    </row>
    <row r="12" spans="1:21" s="369" customFormat="1" x14ac:dyDescent="0.2">
      <c r="A12" s="387">
        <v>3</v>
      </c>
      <c r="B12" s="388" t="s">
        <v>22</v>
      </c>
      <c r="C12" s="389"/>
      <c r="D12" s="390">
        <f>SUM(E12:N12)</f>
        <v>317460</v>
      </c>
      <c r="E12" s="390">
        <f t="shared" ref="E12:N12" si="4">SUM(E13:E31)</f>
        <v>317460</v>
      </c>
      <c r="F12" s="390">
        <f t="shared" si="4"/>
        <v>0</v>
      </c>
      <c r="G12" s="390">
        <f t="shared" si="4"/>
        <v>0</v>
      </c>
      <c r="H12" s="390">
        <f t="shared" si="4"/>
        <v>0</v>
      </c>
      <c r="I12" s="390">
        <f t="shared" si="4"/>
        <v>0</v>
      </c>
      <c r="J12" s="390">
        <f t="shared" si="4"/>
        <v>0</v>
      </c>
      <c r="K12" s="390">
        <f t="shared" si="4"/>
        <v>0</v>
      </c>
      <c r="L12" s="390">
        <f t="shared" si="4"/>
        <v>0</v>
      </c>
      <c r="M12" s="390">
        <f t="shared" si="4"/>
        <v>0</v>
      </c>
      <c r="N12" s="390">
        <f t="shared" si="4"/>
        <v>0</v>
      </c>
    </row>
    <row r="13" spans="1:21" x14ac:dyDescent="0.2">
      <c r="A13" s="391">
        <v>3211</v>
      </c>
      <c r="B13" s="370" t="s">
        <v>87</v>
      </c>
      <c r="C13" s="392"/>
      <c r="D13" s="393">
        <f>SUM(E13:N13)</f>
        <v>20000</v>
      </c>
      <c r="E13" s="51">
        <v>20000</v>
      </c>
      <c r="F13" s="392"/>
      <c r="G13" s="392"/>
      <c r="H13" s="392"/>
      <c r="I13" s="392"/>
      <c r="J13" s="392"/>
      <c r="K13" s="393"/>
      <c r="L13" s="392"/>
      <c r="M13" s="392"/>
      <c r="N13" s="392"/>
    </row>
    <row r="14" spans="1:21" x14ac:dyDescent="0.2">
      <c r="A14" s="391">
        <v>3213</v>
      </c>
      <c r="B14" s="370" t="s">
        <v>88</v>
      </c>
      <c r="C14" s="392"/>
      <c r="D14" s="393">
        <f t="shared" ref="D14:D31" si="5">SUM(E14:N14)</f>
        <v>5400</v>
      </c>
      <c r="E14" s="51">
        <v>5400</v>
      </c>
      <c r="F14" s="392"/>
      <c r="G14" s="392"/>
      <c r="H14" s="392"/>
      <c r="I14" s="392"/>
      <c r="J14" s="392"/>
      <c r="K14" s="393"/>
      <c r="L14" s="392"/>
      <c r="M14" s="392"/>
      <c r="N14" s="392"/>
    </row>
    <row r="15" spans="1:21" x14ac:dyDescent="0.2">
      <c r="A15" s="391">
        <v>3221</v>
      </c>
      <c r="B15" s="370" t="s">
        <v>89</v>
      </c>
      <c r="C15" s="392"/>
      <c r="D15" s="393">
        <f t="shared" si="5"/>
        <v>41541</v>
      </c>
      <c r="E15" s="51">
        <v>41541</v>
      </c>
      <c r="F15" s="392"/>
      <c r="G15" s="392"/>
      <c r="H15" s="392"/>
      <c r="I15" s="392"/>
      <c r="J15" s="392"/>
      <c r="K15" s="52"/>
      <c r="L15" s="392"/>
      <c r="M15" s="392"/>
      <c r="N15" s="392"/>
    </row>
    <row r="16" spans="1:21" x14ac:dyDescent="0.2">
      <c r="A16" s="391">
        <v>3223</v>
      </c>
      <c r="B16" s="370" t="s">
        <v>90</v>
      </c>
      <c r="C16" s="392"/>
      <c r="D16" s="393">
        <f t="shared" si="5"/>
        <v>120000</v>
      </c>
      <c r="E16" s="51">
        <v>120000</v>
      </c>
      <c r="F16" s="392"/>
      <c r="G16" s="392"/>
      <c r="H16" s="392"/>
      <c r="I16" s="392"/>
      <c r="J16" s="392"/>
      <c r="K16" s="393"/>
      <c r="L16" s="392"/>
      <c r="M16" s="392"/>
      <c r="N16" s="392"/>
    </row>
    <row r="17" spans="1:14" x14ac:dyDescent="0.2">
      <c r="A17" s="391">
        <v>3225</v>
      </c>
      <c r="B17" s="370" t="s">
        <v>91</v>
      </c>
      <c r="C17" s="392"/>
      <c r="D17" s="393">
        <f t="shared" si="5"/>
        <v>10000</v>
      </c>
      <c r="E17" s="51">
        <v>10000</v>
      </c>
      <c r="F17" s="392"/>
      <c r="G17" s="392"/>
      <c r="H17" s="392"/>
      <c r="I17" s="392"/>
      <c r="J17" s="392"/>
      <c r="K17" s="52"/>
      <c r="L17" s="392"/>
      <c r="M17" s="392"/>
      <c r="N17" s="392"/>
    </row>
    <row r="18" spans="1:14" x14ac:dyDescent="0.2">
      <c r="A18" s="391">
        <v>3227</v>
      </c>
      <c r="B18" s="370" t="s">
        <v>92</v>
      </c>
      <c r="C18" s="392"/>
      <c r="D18" s="393">
        <f t="shared" si="5"/>
        <v>2695</v>
      </c>
      <c r="E18" s="51">
        <v>2695</v>
      </c>
      <c r="F18" s="392"/>
      <c r="G18" s="392"/>
      <c r="H18" s="392"/>
      <c r="I18" s="392"/>
      <c r="J18" s="392"/>
      <c r="K18" s="392"/>
      <c r="L18" s="392"/>
      <c r="M18" s="392"/>
      <c r="N18" s="392"/>
    </row>
    <row r="19" spans="1:14" x14ac:dyDescent="0.2">
      <c r="A19" s="391">
        <v>3231</v>
      </c>
      <c r="B19" s="370" t="s">
        <v>93</v>
      </c>
      <c r="C19" s="392"/>
      <c r="D19" s="393">
        <f t="shared" si="5"/>
        <v>14000</v>
      </c>
      <c r="E19" s="51">
        <v>14000</v>
      </c>
      <c r="F19" s="392"/>
      <c r="G19" s="392"/>
      <c r="H19" s="392"/>
      <c r="I19" s="392"/>
      <c r="J19" s="392"/>
      <c r="K19" s="393"/>
      <c r="L19" s="392"/>
      <c r="M19" s="392"/>
      <c r="N19" s="392"/>
    </row>
    <row r="20" spans="1:14" x14ac:dyDescent="0.2">
      <c r="A20" s="391">
        <v>3233</v>
      </c>
      <c r="B20" s="370" t="s">
        <v>94</v>
      </c>
      <c r="C20" s="392"/>
      <c r="D20" s="393">
        <f t="shared" si="5"/>
        <v>500</v>
      </c>
      <c r="E20" s="51">
        <v>500</v>
      </c>
      <c r="F20" s="392"/>
      <c r="G20" s="392"/>
      <c r="H20" s="392"/>
      <c r="I20" s="392"/>
      <c r="J20" s="392"/>
      <c r="K20" s="393"/>
      <c r="L20" s="392"/>
      <c r="M20" s="392"/>
      <c r="N20" s="392"/>
    </row>
    <row r="21" spans="1:14" x14ac:dyDescent="0.2">
      <c r="A21" s="391">
        <v>3234</v>
      </c>
      <c r="B21" s="370" t="s">
        <v>95</v>
      </c>
      <c r="C21" s="392"/>
      <c r="D21" s="393">
        <f t="shared" si="5"/>
        <v>33000</v>
      </c>
      <c r="E21" s="51">
        <v>33000</v>
      </c>
      <c r="F21" s="392"/>
      <c r="G21" s="392"/>
      <c r="H21" s="392"/>
      <c r="I21" s="392"/>
      <c r="J21" s="392"/>
      <c r="K21" s="393"/>
      <c r="L21" s="392"/>
      <c r="M21" s="392"/>
      <c r="N21" s="392"/>
    </row>
    <row r="22" spans="1:14" x14ac:dyDescent="0.2">
      <c r="A22" s="391">
        <v>3235</v>
      </c>
      <c r="B22" s="370" t="s">
        <v>96</v>
      </c>
      <c r="C22" s="392"/>
      <c r="D22" s="393">
        <f t="shared" si="5"/>
        <v>2300</v>
      </c>
      <c r="E22" s="51">
        <v>2300</v>
      </c>
      <c r="F22" s="392"/>
      <c r="G22" s="392"/>
      <c r="H22" s="392"/>
      <c r="I22" s="392"/>
      <c r="J22" s="392"/>
      <c r="K22" s="393"/>
      <c r="L22" s="392"/>
      <c r="M22" s="392"/>
      <c r="N22" s="392"/>
    </row>
    <row r="23" spans="1:14" x14ac:dyDescent="0.2">
      <c r="A23" s="391">
        <v>3236</v>
      </c>
      <c r="B23" s="370" t="s">
        <v>97</v>
      </c>
      <c r="C23" s="392"/>
      <c r="D23" s="393">
        <f t="shared" si="5"/>
        <v>12000</v>
      </c>
      <c r="E23" s="51">
        <v>12000</v>
      </c>
      <c r="F23" s="392"/>
      <c r="G23" s="392"/>
      <c r="H23" s="392"/>
      <c r="I23" s="392"/>
      <c r="J23" s="392"/>
      <c r="K23" s="393"/>
      <c r="L23" s="392"/>
      <c r="M23" s="392"/>
      <c r="N23" s="392"/>
    </row>
    <row r="24" spans="1:14" x14ac:dyDescent="0.2">
      <c r="A24" s="391">
        <v>3237</v>
      </c>
      <c r="B24" s="370" t="s">
        <v>98</v>
      </c>
      <c r="C24" s="392"/>
      <c r="D24" s="393">
        <f t="shared" si="5"/>
        <v>6874</v>
      </c>
      <c r="E24" s="51">
        <v>6874</v>
      </c>
      <c r="F24" s="392"/>
      <c r="G24" s="392"/>
      <c r="H24" s="392"/>
      <c r="I24" s="392"/>
      <c r="J24" s="392"/>
      <c r="K24" s="393"/>
      <c r="L24" s="392"/>
      <c r="M24" s="392"/>
      <c r="N24" s="392"/>
    </row>
    <row r="25" spans="1:14" x14ac:dyDescent="0.2">
      <c r="A25" s="391">
        <v>3238</v>
      </c>
      <c r="B25" s="370" t="s">
        <v>99</v>
      </c>
      <c r="C25" s="392"/>
      <c r="D25" s="393">
        <f t="shared" si="5"/>
        <v>14500</v>
      </c>
      <c r="E25" s="51">
        <v>14500</v>
      </c>
      <c r="F25" s="392"/>
      <c r="G25" s="392"/>
      <c r="H25" s="392"/>
      <c r="I25" s="392"/>
      <c r="J25" s="392"/>
      <c r="K25" s="393"/>
      <c r="L25" s="392"/>
      <c r="M25" s="392"/>
      <c r="N25" s="392"/>
    </row>
    <row r="26" spans="1:14" x14ac:dyDescent="0.2">
      <c r="A26" s="391">
        <v>3239</v>
      </c>
      <c r="B26" s="370" t="s">
        <v>100</v>
      </c>
      <c r="C26" s="392"/>
      <c r="D26" s="393">
        <f t="shared" si="5"/>
        <v>12000</v>
      </c>
      <c r="E26" s="51">
        <v>12000</v>
      </c>
      <c r="F26" s="392"/>
      <c r="G26" s="392"/>
      <c r="H26" s="392"/>
      <c r="I26" s="392"/>
      <c r="J26" s="392"/>
      <c r="K26" s="52"/>
      <c r="L26" s="392"/>
      <c r="M26" s="392"/>
      <c r="N26" s="392"/>
    </row>
    <row r="27" spans="1:14" x14ac:dyDescent="0.2">
      <c r="A27" s="391">
        <v>3293</v>
      </c>
      <c r="B27" s="370" t="s">
        <v>101</v>
      </c>
      <c r="C27" s="392"/>
      <c r="D27" s="393">
        <f t="shared" si="5"/>
        <v>4000</v>
      </c>
      <c r="E27" s="51">
        <v>4000</v>
      </c>
      <c r="F27" s="392"/>
      <c r="G27" s="392"/>
      <c r="H27" s="392"/>
      <c r="I27" s="392"/>
      <c r="J27" s="392"/>
      <c r="K27" s="393"/>
      <c r="L27" s="392"/>
      <c r="M27" s="392"/>
      <c r="N27" s="392"/>
    </row>
    <row r="28" spans="1:14" x14ac:dyDescent="0.2">
      <c r="A28" s="391">
        <v>3294</v>
      </c>
      <c r="B28" s="370" t="s">
        <v>102</v>
      </c>
      <c r="C28" s="392"/>
      <c r="D28" s="393">
        <f t="shared" si="5"/>
        <v>1150</v>
      </c>
      <c r="E28" s="51">
        <v>1150</v>
      </c>
      <c r="F28" s="392"/>
      <c r="G28" s="392"/>
      <c r="H28" s="392"/>
      <c r="I28" s="392"/>
      <c r="J28" s="392"/>
      <c r="K28" s="393"/>
      <c r="L28" s="392"/>
      <c r="M28" s="392"/>
      <c r="N28" s="392"/>
    </row>
    <row r="29" spans="1:14" x14ac:dyDescent="0.2">
      <c r="A29" s="391">
        <v>3295</v>
      </c>
      <c r="B29" s="370" t="s">
        <v>103</v>
      </c>
      <c r="C29" s="392"/>
      <c r="D29" s="393">
        <f t="shared" si="5"/>
        <v>1000</v>
      </c>
      <c r="E29" s="51">
        <v>1000</v>
      </c>
      <c r="F29" s="392"/>
      <c r="G29" s="392"/>
      <c r="H29" s="392"/>
      <c r="I29" s="392"/>
      <c r="J29" s="392"/>
      <c r="K29" s="393"/>
      <c r="L29" s="392"/>
      <c r="M29" s="392"/>
      <c r="N29" s="392"/>
    </row>
    <row r="30" spans="1:14" x14ac:dyDescent="0.2">
      <c r="A30" s="391">
        <v>3299</v>
      </c>
      <c r="B30" s="370" t="s">
        <v>104</v>
      </c>
      <c r="C30" s="392"/>
      <c r="D30" s="393">
        <f t="shared" si="5"/>
        <v>9000</v>
      </c>
      <c r="E30" s="51">
        <v>9000</v>
      </c>
      <c r="F30" s="392"/>
      <c r="G30" s="392"/>
      <c r="H30" s="392"/>
      <c r="I30" s="392"/>
      <c r="J30" s="392"/>
      <c r="K30" s="52"/>
      <c r="L30" s="392"/>
      <c r="M30" s="392"/>
      <c r="N30" s="392"/>
    </row>
    <row r="31" spans="1:14" x14ac:dyDescent="0.2">
      <c r="A31" s="391">
        <v>3431</v>
      </c>
      <c r="B31" s="370" t="s">
        <v>105</v>
      </c>
      <c r="C31" s="392"/>
      <c r="D31" s="393">
        <f t="shared" si="5"/>
        <v>7500</v>
      </c>
      <c r="E31" s="51">
        <v>7500</v>
      </c>
      <c r="F31" s="392"/>
      <c r="G31" s="392"/>
      <c r="H31" s="392"/>
      <c r="I31" s="392"/>
      <c r="J31" s="392"/>
      <c r="K31" s="393"/>
      <c r="L31" s="392"/>
      <c r="M31" s="392"/>
      <c r="N31" s="392"/>
    </row>
    <row r="32" spans="1:14" x14ac:dyDescent="0.2">
      <c r="A32" s="391"/>
      <c r="B32" s="370"/>
      <c r="C32" s="370"/>
      <c r="D32" s="393"/>
      <c r="E32" s="393"/>
      <c r="F32" s="371"/>
      <c r="G32" s="371"/>
      <c r="H32" s="371"/>
      <c r="I32" s="371"/>
      <c r="J32" s="371"/>
      <c r="K32" s="393"/>
      <c r="L32" s="371"/>
      <c r="M32" s="371"/>
      <c r="N32" s="371"/>
    </row>
    <row r="33" spans="1:14" ht="48" x14ac:dyDescent="0.2">
      <c r="A33" s="384" t="s">
        <v>106</v>
      </c>
      <c r="B33" s="384" t="s">
        <v>107</v>
      </c>
      <c r="C33" s="384" t="s">
        <v>5570</v>
      </c>
      <c r="D33" s="385">
        <f>D34</f>
        <v>61265.49</v>
      </c>
      <c r="E33" s="385">
        <f t="shared" ref="E33:N34" si="6">E34</f>
        <v>61265.49</v>
      </c>
      <c r="F33" s="386">
        <f t="shared" si="6"/>
        <v>0</v>
      </c>
      <c r="G33" s="386"/>
      <c r="H33" s="386">
        <f t="shared" si="6"/>
        <v>0</v>
      </c>
      <c r="I33" s="386">
        <f t="shared" si="6"/>
        <v>0</v>
      </c>
      <c r="J33" s="386"/>
      <c r="K33" s="385">
        <f t="shared" si="6"/>
        <v>0</v>
      </c>
      <c r="L33" s="386">
        <f t="shared" si="6"/>
        <v>0</v>
      </c>
      <c r="M33" s="386">
        <f t="shared" si="6"/>
        <v>0</v>
      </c>
      <c r="N33" s="386">
        <f t="shared" si="6"/>
        <v>0</v>
      </c>
    </row>
    <row r="34" spans="1:14" x14ac:dyDescent="0.2">
      <c r="A34" s="387">
        <v>3</v>
      </c>
      <c r="B34" s="388" t="s">
        <v>22</v>
      </c>
      <c r="C34" s="389"/>
      <c r="D34" s="390">
        <f t="shared" ref="D34:D39" si="7">SUM(E34:N34)</f>
        <v>61265.49</v>
      </c>
      <c r="E34" s="390">
        <f>E35</f>
        <v>61265.49</v>
      </c>
      <c r="F34" s="389">
        <f t="shared" si="6"/>
        <v>0</v>
      </c>
      <c r="G34" s="389"/>
      <c r="H34" s="389">
        <f t="shared" si="6"/>
        <v>0</v>
      </c>
      <c r="I34" s="389">
        <f t="shared" si="6"/>
        <v>0</v>
      </c>
      <c r="J34" s="389"/>
      <c r="K34" s="390">
        <f>K35</f>
        <v>0</v>
      </c>
      <c r="L34" s="389">
        <f t="shared" si="6"/>
        <v>0</v>
      </c>
      <c r="M34" s="389">
        <f t="shared" si="6"/>
        <v>0</v>
      </c>
      <c r="N34" s="389">
        <f t="shared" si="6"/>
        <v>0</v>
      </c>
    </row>
    <row r="35" spans="1:14" x14ac:dyDescent="0.2">
      <c r="A35" s="394">
        <v>32</v>
      </c>
      <c r="B35" s="395" t="s">
        <v>38</v>
      </c>
      <c r="C35" s="396"/>
      <c r="D35" s="397">
        <f t="shared" si="7"/>
        <v>61265.49</v>
      </c>
      <c r="E35" s="397">
        <f>E36+E38</f>
        <v>61265.49</v>
      </c>
      <c r="F35" s="396">
        <f t="shared" ref="F35:N35" si="8">F36+F38</f>
        <v>0</v>
      </c>
      <c r="G35" s="396"/>
      <c r="H35" s="396">
        <f t="shared" si="8"/>
        <v>0</v>
      </c>
      <c r="I35" s="396">
        <f t="shared" si="8"/>
        <v>0</v>
      </c>
      <c r="J35" s="396"/>
      <c r="K35" s="397">
        <f>K36+K38</f>
        <v>0</v>
      </c>
      <c r="L35" s="396">
        <f t="shared" si="8"/>
        <v>0</v>
      </c>
      <c r="M35" s="396">
        <f t="shared" si="8"/>
        <v>0</v>
      </c>
      <c r="N35" s="396">
        <f t="shared" si="8"/>
        <v>0</v>
      </c>
    </row>
    <row r="36" spans="1:14" x14ac:dyDescent="0.2">
      <c r="A36" s="363">
        <v>322</v>
      </c>
      <c r="B36" s="379" t="s">
        <v>108</v>
      </c>
      <c r="C36" s="398"/>
      <c r="D36" s="373">
        <f t="shared" si="7"/>
        <v>18000</v>
      </c>
      <c r="E36" s="373">
        <f>E37</f>
        <v>18000</v>
      </c>
      <c r="F36" s="398">
        <f t="shared" ref="F36:N36" si="9">F37</f>
        <v>0</v>
      </c>
      <c r="G36" s="398"/>
      <c r="H36" s="398">
        <f t="shared" si="9"/>
        <v>0</v>
      </c>
      <c r="I36" s="398">
        <f t="shared" si="9"/>
        <v>0</v>
      </c>
      <c r="J36" s="398"/>
      <c r="K36" s="373">
        <f>K37</f>
        <v>0</v>
      </c>
      <c r="L36" s="398">
        <f t="shared" si="9"/>
        <v>0</v>
      </c>
      <c r="M36" s="398">
        <f t="shared" si="9"/>
        <v>0</v>
      </c>
      <c r="N36" s="398">
        <f t="shared" si="9"/>
        <v>0</v>
      </c>
    </row>
    <row r="37" spans="1:14" x14ac:dyDescent="0.2">
      <c r="A37" s="391">
        <v>3224</v>
      </c>
      <c r="B37" s="370" t="s">
        <v>109</v>
      </c>
      <c r="C37" s="392"/>
      <c r="D37" s="393">
        <f t="shared" si="7"/>
        <v>18000</v>
      </c>
      <c r="E37" s="51">
        <v>18000</v>
      </c>
      <c r="F37" s="392"/>
      <c r="G37" s="392"/>
      <c r="H37" s="392"/>
      <c r="I37" s="392">
        <v>0</v>
      </c>
      <c r="J37" s="392"/>
      <c r="K37" s="393"/>
      <c r="L37" s="392"/>
      <c r="M37" s="392"/>
      <c r="N37" s="392"/>
    </row>
    <row r="38" spans="1:14" x14ac:dyDescent="0.2">
      <c r="A38" s="363">
        <v>323</v>
      </c>
      <c r="B38" s="379" t="s">
        <v>110</v>
      </c>
      <c r="C38" s="398"/>
      <c r="D38" s="397">
        <f t="shared" si="7"/>
        <v>43265.49</v>
      </c>
      <c r="E38" s="373">
        <f>E39+E40</f>
        <v>43265.49</v>
      </c>
      <c r="F38" s="398">
        <f t="shared" ref="F38:N38" si="10">F39+F40</f>
        <v>0</v>
      </c>
      <c r="G38" s="398"/>
      <c r="H38" s="398">
        <f t="shared" si="10"/>
        <v>0</v>
      </c>
      <c r="I38" s="398">
        <f t="shared" si="10"/>
        <v>0</v>
      </c>
      <c r="J38" s="398"/>
      <c r="K38" s="373">
        <f>K39+K40</f>
        <v>0</v>
      </c>
      <c r="L38" s="398">
        <f t="shared" si="10"/>
        <v>0</v>
      </c>
      <c r="M38" s="398">
        <f t="shared" si="10"/>
        <v>0</v>
      </c>
      <c r="N38" s="398">
        <f t="shared" si="10"/>
        <v>0</v>
      </c>
    </row>
    <row r="39" spans="1:14" x14ac:dyDescent="0.2">
      <c r="A39" s="391">
        <v>3232</v>
      </c>
      <c r="B39" s="370" t="s">
        <v>111</v>
      </c>
      <c r="C39" s="392"/>
      <c r="D39" s="393">
        <f t="shared" si="7"/>
        <v>43265.49</v>
      </c>
      <c r="E39" s="51">
        <v>43265.49</v>
      </c>
      <c r="F39" s="392"/>
      <c r="G39" s="392"/>
      <c r="H39" s="392"/>
      <c r="I39" s="392">
        <v>0</v>
      </c>
      <c r="J39" s="392"/>
      <c r="K39" s="393"/>
      <c r="L39" s="392"/>
      <c r="M39" s="392"/>
      <c r="N39" s="392"/>
    </row>
    <row r="40" spans="1:14" x14ac:dyDescent="0.2">
      <c r="A40" s="391"/>
      <c r="B40" s="370"/>
      <c r="C40" s="392"/>
      <c r="D40" s="393"/>
      <c r="E40" s="399"/>
      <c r="F40" s="392"/>
      <c r="G40" s="392"/>
      <c r="H40" s="392"/>
      <c r="I40" s="392"/>
      <c r="J40" s="392"/>
      <c r="K40" s="399"/>
      <c r="L40" s="392"/>
      <c r="M40" s="392"/>
      <c r="N40" s="392"/>
    </row>
    <row r="41" spans="1:14" x14ac:dyDescent="0.2">
      <c r="A41" s="391"/>
      <c r="B41" s="370"/>
      <c r="C41" s="370"/>
      <c r="D41" s="393"/>
      <c r="E41" s="393"/>
      <c r="F41" s="371"/>
      <c r="G41" s="371"/>
      <c r="H41" s="371"/>
      <c r="I41" s="371"/>
      <c r="J41" s="371"/>
      <c r="K41" s="393"/>
      <c r="L41" s="371"/>
      <c r="M41" s="371"/>
      <c r="N41" s="371"/>
    </row>
    <row r="42" spans="1:14" ht="37.5" hidden="1" customHeight="1" x14ac:dyDescent="0.2">
      <c r="A42" s="381" t="s">
        <v>76</v>
      </c>
      <c r="B42" s="381" t="s">
        <v>77</v>
      </c>
      <c r="C42" s="381" t="s">
        <v>5571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</row>
    <row r="43" spans="1:14" ht="38.25" customHeight="1" x14ac:dyDescent="0.2">
      <c r="A43" s="381" t="s">
        <v>76</v>
      </c>
      <c r="B43" s="381" t="s">
        <v>112</v>
      </c>
      <c r="C43" s="381" t="s">
        <v>5572</v>
      </c>
      <c r="D43" s="382">
        <f>SUM(E43:N43)</f>
        <v>267973.06</v>
      </c>
      <c r="E43" s="382">
        <f>E48+E77+E109+E58</f>
        <v>267973.06</v>
      </c>
      <c r="F43" s="383">
        <f t="shared" ref="F43:N43" si="11">F48+F77+F109</f>
        <v>0</v>
      </c>
      <c r="G43" s="383">
        <f t="shared" si="11"/>
        <v>0</v>
      </c>
      <c r="H43" s="383">
        <f t="shared" si="11"/>
        <v>0</v>
      </c>
      <c r="I43" s="383">
        <f t="shared" si="11"/>
        <v>0</v>
      </c>
      <c r="J43" s="383">
        <f t="shared" si="11"/>
        <v>0</v>
      </c>
      <c r="K43" s="383">
        <f t="shared" si="11"/>
        <v>0</v>
      </c>
      <c r="L43" s="383">
        <f t="shared" si="11"/>
        <v>0</v>
      </c>
      <c r="M43" s="383">
        <f t="shared" si="11"/>
        <v>0</v>
      </c>
      <c r="N43" s="383">
        <f t="shared" si="11"/>
        <v>0</v>
      </c>
    </row>
    <row r="44" spans="1:14" ht="24" hidden="1" x14ac:dyDescent="0.2">
      <c r="A44" s="384" t="s">
        <v>85</v>
      </c>
      <c r="B44" s="384" t="s">
        <v>1625</v>
      </c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</row>
    <row r="45" spans="1:14" hidden="1" x14ac:dyDescent="0.2">
      <c r="A45" s="400" t="s">
        <v>354</v>
      </c>
      <c r="B45" s="400" t="s">
        <v>24</v>
      </c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4" hidden="1" x14ac:dyDescent="0.2">
      <c r="A46" s="401" t="s">
        <v>366</v>
      </c>
      <c r="B46" s="401" t="s">
        <v>38</v>
      </c>
      <c r="C46" s="370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</row>
    <row r="47" spans="1:14" hidden="1" x14ac:dyDescent="0.2">
      <c r="A47" s="401" t="s">
        <v>429</v>
      </c>
      <c r="B47" s="401" t="s">
        <v>110</v>
      </c>
      <c r="C47" s="370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</row>
    <row r="48" spans="1:14" ht="24" x14ac:dyDescent="0.2">
      <c r="A48" s="384" t="s">
        <v>114</v>
      </c>
      <c r="B48" s="384" t="s">
        <v>115</v>
      </c>
      <c r="C48" s="384"/>
      <c r="D48" s="386">
        <f t="shared" ref="D48:D56" si="12">SUM(E48:N48)</f>
        <v>5000</v>
      </c>
      <c r="E48" s="386">
        <f>E49</f>
        <v>5000</v>
      </c>
      <c r="F48" s="386">
        <f t="shared" ref="F48:N48" si="13">F49</f>
        <v>0</v>
      </c>
      <c r="G48" s="386">
        <f t="shared" si="13"/>
        <v>0</v>
      </c>
      <c r="H48" s="386">
        <f t="shared" si="13"/>
        <v>0</v>
      </c>
      <c r="I48" s="386">
        <f t="shared" si="13"/>
        <v>0</v>
      </c>
      <c r="J48" s="386">
        <f t="shared" si="13"/>
        <v>0</v>
      </c>
      <c r="K48" s="386">
        <f t="shared" si="13"/>
        <v>0</v>
      </c>
      <c r="L48" s="386">
        <f t="shared" si="13"/>
        <v>0</v>
      </c>
      <c r="M48" s="386">
        <f t="shared" si="13"/>
        <v>0</v>
      </c>
      <c r="N48" s="386">
        <f t="shared" si="13"/>
        <v>0</v>
      </c>
    </row>
    <row r="49" spans="1:14" x14ac:dyDescent="0.2">
      <c r="A49" s="394">
        <v>32</v>
      </c>
      <c r="B49" s="395" t="s">
        <v>38</v>
      </c>
      <c r="C49" s="402"/>
      <c r="D49" s="395">
        <f t="shared" si="12"/>
        <v>5000</v>
      </c>
      <c r="E49" s="402">
        <f>E50+E53+E55</f>
        <v>5000</v>
      </c>
      <c r="F49" s="402">
        <f>F50+F53+F55</f>
        <v>0</v>
      </c>
      <c r="G49" s="402">
        <f>G50+G53+G55</f>
        <v>0</v>
      </c>
      <c r="H49" s="402">
        <f t="shared" ref="H49:N49" si="14">H50+H53+H55</f>
        <v>0</v>
      </c>
      <c r="I49" s="402">
        <f t="shared" si="14"/>
        <v>0</v>
      </c>
      <c r="J49" s="402">
        <f t="shared" si="14"/>
        <v>0</v>
      </c>
      <c r="K49" s="402">
        <f t="shared" si="14"/>
        <v>0</v>
      </c>
      <c r="L49" s="402">
        <f t="shared" si="14"/>
        <v>0</v>
      </c>
      <c r="M49" s="402">
        <f t="shared" si="14"/>
        <v>0</v>
      </c>
      <c r="N49" s="402">
        <f t="shared" si="14"/>
        <v>0</v>
      </c>
    </row>
    <row r="50" spans="1:14" x14ac:dyDescent="0.2">
      <c r="A50" s="363">
        <v>321</v>
      </c>
      <c r="B50" s="379" t="s">
        <v>108</v>
      </c>
      <c r="C50" s="403"/>
      <c r="D50" s="398">
        <f t="shared" si="12"/>
        <v>4000</v>
      </c>
      <c r="E50" s="404">
        <f>E51+E52</f>
        <v>4000</v>
      </c>
      <c r="F50" s="404">
        <f>F51+F52</f>
        <v>0</v>
      </c>
      <c r="G50" s="404">
        <f>G51+G52</f>
        <v>0</v>
      </c>
      <c r="H50" s="404">
        <f>H51+H52</f>
        <v>0</v>
      </c>
      <c r="I50" s="404">
        <f>I51+I52</f>
        <v>0</v>
      </c>
      <c r="J50" s="404">
        <f>SUM(J51:J52)</f>
        <v>0</v>
      </c>
      <c r="K50" s="404">
        <f>SUM(K51:K52)</f>
        <v>0</v>
      </c>
      <c r="L50" s="404">
        <f>SUM(L51:L53)</f>
        <v>0</v>
      </c>
      <c r="M50" s="404">
        <f>SUM(M51:M53)</f>
        <v>0</v>
      </c>
      <c r="N50" s="404">
        <f>SUM(N51:N53)</f>
        <v>0</v>
      </c>
    </row>
    <row r="51" spans="1:14" x14ac:dyDescent="0.2">
      <c r="A51" s="391">
        <v>3211</v>
      </c>
      <c r="B51" s="370" t="s">
        <v>87</v>
      </c>
      <c r="C51" s="403"/>
      <c r="D51" s="392">
        <f t="shared" si="12"/>
        <v>1000</v>
      </c>
      <c r="E51" s="405">
        <v>1000</v>
      </c>
      <c r="F51" s="392"/>
      <c r="G51" s="406"/>
      <c r="H51" s="392"/>
      <c r="I51" s="392"/>
      <c r="J51" s="392"/>
      <c r="K51" s="392"/>
      <c r="L51" s="392"/>
      <c r="M51" s="392"/>
      <c r="N51" s="392"/>
    </row>
    <row r="52" spans="1:14" x14ac:dyDescent="0.2">
      <c r="A52" s="391">
        <v>3213</v>
      </c>
      <c r="B52" s="370" t="s">
        <v>88</v>
      </c>
      <c r="C52" s="403"/>
      <c r="D52" s="392">
        <f t="shared" si="12"/>
        <v>3000</v>
      </c>
      <c r="E52" s="405">
        <v>3000</v>
      </c>
      <c r="F52" s="403"/>
      <c r="G52" s="403"/>
      <c r="H52" s="403"/>
      <c r="I52" s="392"/>
      <c r="J52" s="392"/>
      <c r="K52" s="392"/>
      <c r="L52" s="403"/>
      <c r="M52" s="403"/>
      <c r="N52" s="403"/>
    </row>
    <row r="53" spans="1:14" x14ac:dyDescent="0.2">
      <c r="A53" s="363">
        <v>322</v>
      </c>
      <c r="B53" s="379" t="s">
        <v>108</v>
      </c>
      <c r="C53" s="403"/>
      <c r="D53" s="398">
        <f t="shared" si="12"/>
        <v>500</v>
      </c>
      <c r="E53" s="404">
        <f t="shared" ref="E53:N53" si="15">E54</f>
        <v>500</v>
      </c>
      <c r="F53" s="404">
        <f t="shared" si="15"/>
        <v>0</v>
      </c>
      <c r="G53" s="404">
        <f t="shared" si="15"/>
        <v>0</v>
      </c>
      <c r="H53" s="404">
        <f t="shared" si="15"/>
        <v>0</v>
      </c>
      <c r="I53" s="404">
        <f t="shared" si="15"/>
        <v>0</v>
      </c>
      <c r="J53" s="404">
        <f t="shared" si="15"/>
        <v>0</v>
      </c>
      <c r="K53" s="404">
        <f t="shared" si="15"/>
        <v>0</v>
      </c>
      <c r="L53" s="404">
        <f t="shared" si="15"/>
        <v>0</v>
      </c>
      <c r="M53" s="404">
        <f t="shared" si="15"/>
        <v>0</v>
      </c>
      <c r="N53" s="404">
        <f t="shared" si="15"/>
        <v>0</v>
      </c>
    </row>
    <row r="54" spans="1:14" x14ac:dyDescent="0.2">
      <c r="A54" s="391">
        <v>3221</v>
      </c>
      <c r="B54" s="370" t="s">
        <v>116</v>
      </c>
      <c r="C54" s="403"/>
      <c r="D54" s="392">
        <f t="shared" si="12"/>
        <v>500</v>
      </c>
      <c r="E54" s="405">
        <v>500</v>
      </c>
      <c r="F54" s="392"/>
      <c r="G54" s="406"/>
      <c r="H54" s="392">
        <v>0</v>
      </c>
      <c r="I54" s="392"/>
      <c r="J54" s="392"/>
      <c r="K54" s="407">
        <v>0</v>
      </c>
      <c r="L54" s="392"/>
      <c r="M54" s="392"/>
      <c r="N54" s="392"/>
    </row>
    <row r="55" spans="1:14" x14ac:dyDescent="0.2">
      <c r="A55" s="363">
        <v>329</v>
      </c>
      <c r="B55" s="379" t="s">
        <v>108</v>
      </c>
      <c r="C55" s="403"/>
      <c r="D55" s="398">
        <f t="shared" si="12"/>
        <v>500</v>
      </c>
      <c r="E55" s="404">
        <f t="shared" ref="E55:N55" si="16">E56</f>
        <v>500</v>
      </c>
      <c r="F55" s="404">
        <f t="shared" si="16"/>
        <v>0</v>
      </c>
      <c r="G55" s="404">
        <f t="shared" si="16"/>
        <v>0</v>
      </c>
      <c r="H55" s="404">
        <f t="shared" si="16"/>
        <v>0</v>
      </c>
      <c r="I55" s="404">
        <f t="shared" si="16"/>
        <v>0</v>
      </c>
      <c r="J55" s="404">
        <f t="shared" si="16"/>
        <v>0</v>
      </c>
      <c r="K55" s="404">
        <f t="shared" si="16"/>
        <v>0</v>
      </c>
      <c r="L55" s="404">
        <f t="shared" si="16"/>
        <v>0</v>
      </c>
      <c r="M55" s="404">
        <f t="shared" si="16"/>
        <v>0</v>
      </c>
      <c r="N55" s="404">
        <f t="shared" si="16"/>
        <v>0</v>
      </c>
    </row>
    <row r="56" spans="1:14" x14ac:dyDescent="0.2">
      <c r="A56" s="391">
        <v>3293</v>
      </c>
      <c r="B56" s="370" t="s">
        <v>101</v>
      </c>
      <c r="C56" s="403"/>
      <c r="D56" s="392">
        <f t="shared" si="12"/>
        <v>500</v>
      </c>
      <c r="E56" s="405">
        <v>500</v>
      </c>
      <c r="F56" s="392"/>
      <c r="G56" s="406"/>
      <c r="H56" s="392">
        <v>0</v>
      </c>
      <c r="I56" s="392"/>
      <c r="J56" s="392"/>
      <c r="K56" s="407">
        <v>0</v>
      </c>
      <c r="L56" s="392"/>
      <c r="M56" s="392"/>
      <c r="N56" s="392"/>
    </row>
    <row r="57" spans="1:14" x14ac:dyDescent="0.2">
      <c r="A57" s="391"/>
      <c r="B57" s="370"/>
      <c r="C57" s="370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</row>
    <row r="58" spans="1:14" ht="24" x14ac:dyDescent="0.2">
      <c r="A58" s="384" t="s">
        <v>117</v>
      </c>
      <c r="B58" s="384" t="s">
        <v>118</v>
      </c>
      <c r="C58" s="384"/>
      <c r="D58" s="386">
        <f>SUM(E58:N58)</f>
        <v>32560.06</v>
      </c>
      <c r="E58" s="386">
        <f>E59</f>
        <v>32560.06</v>
      </c>
      <c r="F58" s="386">
        <f t="shared" ref="F58:N59" si="17">F59</f>
        <v>0</v>
      </c>
      <c r="G58" s="386">
        <f t="shared" si="17"/>
        <v>0</v>
      </c>
      <c r="H58" s="386">
        <f t="shared" si="17"/>
        <v>0</v>
      </c>
      <c r="I58" s="386">
        <f t="shared" si="17"/>
        <v>0</v>
      </c>
      <c r="J58" s="386">
        <f t="shared" si="17"/>
        <v>0</v>
      </c>
      <c r="K58" s="386">
        <f t="shared" si="17"/>
        <v>0</v>
      </c>
      <c r="L58" s="386">
        <f t="shared" si="17"/>
        <v>0</v>
      </c>
      <c r="M58" s="386">
        <f t="shared" si="17"/>
        <v>0</v>
      </c>
      <c r="N58" s="386">
        <f t="shared" si="17"/>
        <v>0</v>
      </c>
    </row>
    <row r="59" spans="1:14" x14ac:dyDescent="0.2">
      <c r="A59" s="394">
        <v>32</v>
      </c>
      <c r="B59" s="395" t="s">
        <v>38</v>
      </c>
      <c r="C59" s="402"/>
      <c r="D59" s="395">
        <f>SUM(E59:N59)</f>
        <v>32560.06</v>
      </c>
      <c r="E59" s="402">
        <f>E60</f>
        <v>32560.06</v>
      </c>
      <c r="F59" s="402">
        <f t="shared" si="17"/>
        <v>0</v>
      </c>
      <c r="G59" s="402">
        <f t="shared" si="17"/>
        <v>0</v>
      </c>
      <c r="H59" s="402">
        <f t="shared" si="17"/>
        <v>0</v>
      </c>
      <c r="I59" s="402">
        <f t="shared" si="17"/>
        <v>0</v>
      </c>
      <c r="J59" s="402">
        <f t="shared" si="17"/>
        <v>0</v>
      </c>
      <c r="K59" s="402">
        <f t="shared" si="17"/>
        <v>0</v>
      </c>
      <c r="L59" s="402">
        <f t="shared" si="17"/>
        <v>0</v>
      </c>
      <c r="M59" s="402">
        <f t="shared" si="17"/>
        <v>0</v>
      </c>
      <c r="N59" s="402">
        <f t="shared" si="17"/>
        <v>0</v>
      </c>
    </row>
    <row r="60" spans="1:14" x14ac:dyDescent="0.2">
      <c r="A60" s="363">
        <v>329</v>
      </c>
      <c r="B60" s="379" t="s">
        <v>108</v>
      </c>
      <c r="C60" s="403"/>
      <c r="D60" s="398">
        <f>SUM(E60:N60)</f>
        <v>32560.06</v>
      </c>
      <c r="E60" s="408">
        <f>SUM(E61:E62)</f>
        <v>32560.06</v>
      </c>
      <c r="F60" s="404">
        <f t="shared" ref="F60:N60" si="18">F62</f>
        <v>0</v>
      </c>
      <c r="G60" s="404">
        <f t="shared" si="18"/>
        <v>0</v>
      </c>
      <c r="H60" s="404">
        <f t="shared" si="18"/>
        <v>0</v>
      </c>
      <c r="I60" s="404">
        <f t="shared" si="18"/>
        <v>0</v>
      </c>
      <c r="J60" s="404">
        <f t="shared" si="18"/>
        <v>0</v>
      </c>
      <c r="K60" s="404">
        <f t="shared" si="18"/>
        <v>0</v>
      </c>
      <c r="L60" s="404">
        <f t="shared" si="18"/>
        <v>0</v>
      </c>
      <c r="M60" s="404">
        <f t="shared" si="18"/>
        <v>0</v>
      </c>
      <c r="N60" s="404">
        <f t="shared" si="18"/>
        <v>0</v>
      </c>
    </row>
    <row r="61" spans="1:14" x14ac:dyDescent="0.2">
      <c r="A61" s="391">
        <v>3291</v>
      </c>
      <c r="B61" s="370" t="s">
        <v>119</v>
      </c>
      <c r="C61" s="403"/>
      <c r="D61" s="392">
        <f>SUM(E61:N61)</f>
        <v>8500</v>
      </c>
      <c r="E61" s="405">
        <v>8500</v>
      </c>
      <c r="F61" s="392"/>
      <c r="G61" s="406"/>
      <c r="H61" s="392">
        <v>0</v>
      </c>
      <c r="I61" s="392"/>
      <c r="J61" s="392"/>
      <c r="K61" s="407">
        <v>0</v>
      </c>
      <c r="L61" s="392"/>
      <c r="M61" s="392"/>
      <c r="N61" s="392"/>
    </row>
    <row r="62" spans="1:14" x14ac:dyDescent="0.2">
      <c r="A62" s="391">
        <v>3299</v>
      </c>
      <c r="B62" s="370" t="s">
        <v>120</v>
      </c>
      <c r="C62" s="403"/>
      <c r="D62" s="392">
        <f>SUM(E62:N62)</f>
        <v>24060.06</v>
      </c>
      <c r="E62" s="50">
        <v>24060.06</v>
      </c>
      <c r="F62" s="392"/>
      <c r="G62" s="406"/>
      <c r="H62" s="392">
        <v>0</v>
      </c>
      <c r="I62" s="392"/>
      <c r="J62" s="392"/>
      <c r="K62" s="407">
        <v>0</v>
      </c>
      <c r="L62" s="392"/>
      <c r="M62" s="392"/>
      <c r="N62" s="392"/>
    </row>
    <row r="63" spans="1:14" x14ac:dyDescent="0.2">
      <c r="A63" s="391"/>
      <c r="B63" s="370"/>
      <c r="C63" s="370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</row>
    <row r="64" spans="1:14" x14ac:dyDescent="0.2">
      <c r="A64" s="391"/>
      <c r="B64" s="370"/>
      <c r="C64" s="370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</row>
    <row r="65" spans="1:14" ht="24" hidden="1" x14ac:dyDescent="0.2">
      <c r="A65" s="384" t="s">
        <v>117</v>
      </c>
      <c r="B65" s="384" t="s">
        <v>118</v>
      </c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</row>
    <row r="66" spans="1:14" hidden="1" x14ac:dyDescent="0.2">
      <c r="A66" s="391"/>
      <c r="B66" s="370"/>
      <c r="C66" s="370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</row>
    <row r="67" spans="1:14" ht="24" hidden="1" x14ac:dyDescent="0.2">
      <c r="A67" s="384" t="s">
        <v>121</v>
      </c>
      <c r="B67" s="384" t="s">
        <v>122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</row>
    <row r="68" spans="1:14" hidden="1" x14ac:dyDescent="0.2">
      <c r="A68" s="391"/>
      <c r="B68" s="370"/>
      <c r="C68" s="370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</row>
    <row r="69" spans="1:14" ht="24" hidden="1" x14ac:dyDescent="0.2">
      <c r="A69" s="384" t="s">
        <v>123</v>
      </c>
      <c r="B69" s="384" t="s">
        <v>124</v>
      </c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</row>
    <row r="70" spans="1:14" hidden="1" x14ac:dyDescent="0.2">
      <c r="A70" s="391"/>
      <c r="B70" s="370"/>
      <c r="C70" s="370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</row>
    <row r="71" spans="1:14" ht="24" hidden="1" x14ac:dyDescent="0.2">
      <c r="A71" s="384" t="s">
        <v>125</v>
      </c>
      <c r="B71" s="384" t="s">
        <v>126</v>
      </c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</row>
    <row r="72" spans="1:14" hidden="1" x14ac:dyDescent="0.2">
      <c r="A72" s="391"/>
      <c r="B72" s="370"/>
      <c r="C72" s="370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</row>
    <row r="73" spans="1:14" ht="24" hidden="1" x14ac:dyDescent="0.2">
      <c r="A73" s="384" t="s">
        <v>127</v>
      </c>
      <c r="B73" s="384" t="s">
        <v>128</v>
      </c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</row>
    <row r="74" spans="1:14" hidden="1" x14ac:dyDescent="0.2">
      <c r="A74" s="391"/>
      <c r="B74" s="370"/>
      <c r="C74" s="370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</row>
    <row r="75" spans="1:14" ht="24" hidden="1" x14ac:dyDescent="0.2">
      <c r="A75" s="384" t="s">
        <v>129</v>
      </c>
      <c r="B75" s="384" t="s">
        <v>130</v>
      </c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</row>
    <row r="76" spans="1:14" hidden="1" x14ac:dyDescent="0.2">
      <c r="A76" s="391"/>
      <c r="B76" s="370"/>
      <c r="C76" s="370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</row>
    <row r="77" spans="1:14" ht="24" x14ac:dyDescent="0.2">
      <c r="A77" s="384" t="s">
        <v>131</v>
      </c>
      <c r="B77" s="384" t="s">
        <v>132</v>
      </c>
      <c r="C77" s="386"/>
      <c r="D77" s="386">
        <f>D78+D92</f>
        <v>226500</v>
      </c>
      <c r="E77" s="386">
        <f>E78+E92</f>
        <v>226500</v>
      </c>
      <c r="F77" s="386">
        <f t="shared" ref="F77:N77" si="19">F78+F92</f>
        <v>0</v>
      </c>
      <c r="G77" s="386"/>
      <c r="H77" s="386">
        <f t="shared" si="19"/>
        <v>0</v>
      </c>
      <c r="I77" s="386">
        <f t="shared" si="19"/>
        <v>0</v>
      </c>
      <c r="J77" s="386"/>
      <c r="K77" s="386">
        <f>K78+K92</f>
        <v>0</v>
      </c>
      <c r="L77" s="386">
        <f t="shared" si="19"/>
        <v>0</v>
      </c>
      <c r="M77" s="386">
        <f t="shared" si="19"/>
        <v>0</v>
      </c>
      <c r="N77" s="386">
        <f t="shared" si="19"/>
        <v>0</v>
      </c>
    </row>
    <row r="78" spans="1:14" x14ac:dyDescent="0.2">
      <c r="A78" s="523" t="s">
        <v>80</v>
      </c>
      <c r="B78" s="524"/>
      <c r="C78" s="409"/>
      <c r="D78" s="409">
        <f t="shared" ref="D78:D105" si="20">SUM(E78:N78)</f>
        <v>33975</v>
      </c>
      <c r="E78" s="409">
        <f t="shared" ref="E78:N78" si="21">E79</f>
        <v>33975</v>
      </c>
      <c r="F78" s="409">
        <f t="shared" si="21"/>
        <v>0</v>
      </c>
      <c r="G78" s="409"/>
      <c r="H78" s="409">
        <f t="shared" si="21"/>
        <v>0</v>
      </c>
      <c r="I78" s="409">
        <f t="shared" si="21"/>
        <v>0</v>
      </c>
      <c r="J78" s="409"/>
      <c r="K78" s="409">
        <f t="shared" si="21"/>
        <v>0</v>
      </c>
      <c r="L78" s="409">
        <f t="shared" si="21"/>
        <v>0</v>
      </c>
      <c r="M78" s="409">
        <f t="shared" si="21"/>
        <v>0</v>
      </c>
      <c r="N78" s="409">
        <f t="shared" si="21"/>
        <v>0</v>
      </c>
    </row>
    <row r="79" spans="1:14" x14ac:dyDescent="0.2">
      <c r="A79" s="410">
        <v>3</v>
      </c>
      <c r="B79" s="411" t="s">
        <v>22</v>
      </c>
      <c r="C79" s="402"/>
      <c r="D79" s="402">
        <f t="shared" si="20"/>
        <v>33975</v>
      </c>
      <c r="E79" s="402">
        <f>E80+E88</f>
        <v>33975</v>
      </c>
      <c r="F79" s="402">
        <f t="shared" ref="F79:N79" si="22">F80+F88</f>
        <v>0</v>
      </c>
      <c r="G79" s="402"/>
      <c r="H79" s="402">
        <f t="shared" si="22"/>
        <v>0</v>
      </c>
      <c r="I79" s="402">
        <f t="shared" si="22"/>
        <v>0</v>
      </c>
      <c r="J79" s="402"/>
      <c r="K79" s="402">
        <f>K80+K88</f>
        <v>0</v>
      </c>
      <c r="L79" s="402">
        <f t="shared" si="22"/>
        <v>0</v>
      </c>
      <c r="M79" s="402">
        <f t="shared" si="22"/>
        <v>0</v>
      </c>
      <c r="N79" s="402">
        <f t="shared" si="22"/>
        <v>0</v>
      </c>
    </row>
    <row r="80" spans="1:14" x14ac:dyDescent="0.2">
      <c r="A80" s="394">
        <v>31</v>
      </c>
      <c r="B80" s="395" t="s">
        <v>25</v>
      </c>
      <c r="C80" s="396"/>
      <c r="D80" s="396">
        <f t="shared" si="20"/>
        <v>33817.5</v>
      </c>
      <c r="E80" s="396">
        <f>E81+E85+E83</f>
        <v>33817.5</v>
      </c>
      <c r="F80" s="396">
        <f t="shared" ref="F80:N80" si="23">F81+F85</f>
        <v>0</v>
      </c>
      <c r="G80" s="396"/>
      <c r="H80" s="396">
        <f t="shared" si="23"/>
        <v>0</v>
      </c>
      <c r="I80" s="396">
        <f t="shared" si="23"/>
        <v>0</v>
      </c>
      <c r="J80" s="396"/>
      <c r="K80" s="396">
        <f>K81+K85</f>
        <v>0</v>
      </c>
      <c r="L80" s="396">
        <f t="shared" si="23"/>
        <v>0</v>
      </c>
      <c r="M80" s="396">
        <f t="shared" si="23"/>
        <v>0</v>
      </c>
      <c r="N80" s="396">
        <f t="shared" si="23"/>
        <v>0</v>
      </c>
    </row>
    <row r="81" spans="1:14" x14ac:dyDescent="0.2">
      <c r="A81" s="363">
        <v>311</v>
      </c>
      <c r="B81" s="379" t="s">
        <v>133</v>
      </c>
      <c r="C81" s="398"/>
      <c r="D81" s="398">
        <f t="shared" si="20"/>
        <v>28192.5</v>
      </c>
      <c r="E81" s="398">
        <f>E82</f>
        <v>28192.5</v>
      </c>
      <c r="F81" s="398">
        <f t="shared" ref="F81:N81" si="24">F82</f>
        <v>0</v>
      </c>
      <c r="G81" s="398"/>
      <c r="H81" s="398">
        <f t="shared" si="24"/>
        <v>0</v>
      </c>
      <c r="I81" s="398">
        <f t="shared" si="24"/>
        <v>0</v>
      </c>
      <c r="J81" s="398"/>
      <c r="K81" s="398">
        <f t="shared" si="24"/>
        <v>0</v>
      </c>
      <c r="L81" s="398">
        <f t="shared" si="24"/>
        <v>0</v>
      </c>
      <c r="M81" s="398">
        <f t="shared" si="24"/>
        <v>0</v>
      </c>
      <c r="N81" s="398">
        <f t="shared" si="24"/>
        <v>0</v>
      </c>
    </row>
    <row r="82" spans="1:14" x14ac:dyDescent="0.2">
      <c r="A82" s="391">
        <v>3111</v>
      </c>
      <c r="B82" s="370" t="s">
        <v>134</v>
      </c>
      <c r="C82" s="392"/>
      <c r="D82" s="392">
        <f t="shared" si="20"/>
        <v>28192.5</v>
      </c>
      <c r="E82" s="392">
        <f>(105000+20300)/7*10*0.15*1.05</f>
        <v>28192.5</v>
      </c>
      <c r="F82" s="392"/>
      <c r="G82" s="392"/>
      <c r="H82" s="392"/>
      <c r="I82" s="392"/>
      <c r="J82" s="392"/>
      <c r="K82" s="392"/>
      <c r="L82" s="392"/>
      <c r="M82" s="392"/>
      <c r="N82" s="392"/>
    </row>
    <row r="83" spans="1:14" x14ac:dyDescent="0.2">
      <c r="A83" s="363">
        <v>312</v>
      </c>
      <c r="B83" s="379" t="s">
        <v>135</v>
      </c>
      <c r="C83" s="398"/>
      <c r="D83" s="398">
        <f t="shared" si="20"/>
        <v>967.50000000000011</v>
      </c>
      <c r="E83" s="398">
        <f>SUM(E84)</f>
        <v>967.50000000000011</v>
      </c>
      <c r="F83" s="398">
        <f>SUM(F84:F85)</f>
        <v>0</v>
      </c>
      <c r="G83" s="398"/>
      <c r="H83" s="398">
        <f>SUM(H84:H85)</f>
        <v>0</v>
      </c>
      <c r="I83" s="398">
        <f>SUM(I84:I85)</f>
        <v>0</v>
      </c>
      <c r="J83" s="398"/>
      <c r="K83" s="398">
        <f>SUM(K84:K85)</f>
        <v>0</v>
      </c>
      <c r="L83" s="398">
        <f>SUM(L84:L85)</f>
        <v>0</v>
      </c>
      <c r="M83" s="398">
        <f>SUM(M84:M85)</f>
        <v>0</v>
      </c>
      <c r="N83" s="398">
        <f>SUM(N84:N85)</f>
        <v>0</v>
      </c>
    </row>
    <row r="84" spans="1:14" x14ac:dyDescent="0.2">
      <c r="A84" s="391">
        <v>3121</v>
      </c>
      <c r="B84" s="370" t="s">
        <v>135</v>
      </c>
      <c r="C84" s="392"/>
      <c r="D84" s="392">
        <f t="shared" si="20"/>
        <v>967.50000000000011</v>
      </c>
      <c r="E84" s="392">
        <f>4300/7*10*0.15*1.05</f>
        <v>967.50000000000011</v>
      </c>
      <c r="F84" s="392"/>
      <c r="G84" s="392"/>
      <c r="H84" s="392"/>
      <c r="I84" s="392"/>
      <c r="J84" s="392"/>
      <c r="K84" s="392"/>
      <c r="L84" s="392"/>
      <c r="M84" s="392"/>
      <c r="N84" s="392"/>
    </row>
    <row r="85" spans="1:14" x14ac:dyDescent="0.2">
      <c r="A85" s="363">
        <v>313</v>
      </c>
      <c r="B85" s="379" t="s">
        <v>136</v>
      </c>
      <c r="C85" s="398"/>
      <c r="D85" s="398">
        <f t="shared" si="20"/>
        <v>4657.5</v>
      </c>
      <c r="E85" s="398">
        <f>SUM(E86:E87)</f>
        <v>4657.5</v>
      </c>
      <c r="F85" s="398">
        <f>SUM(F86:F87)</f>
        <v>0</v>
      </c>
      <c r="G85" s="398"/>
      <c r="H85" s="398">
        <f>SUM(H86:H87)</f>
        <v>0</v>
      </c>
      <c r="I85" s="398">
        <f>SUM(I86:I87)</f>
        <v>0</v>
      </c>
      <c r="J85" s="398"/>
      <c r="K85" s="398">
        <f>SUM(K86:K87)</f>
        <v>0</v>
      </c>
      <c r="L85" s="398">
        <f>SUM(L86:L87)</f>
        <v>0</v>
      </c>
      <c r="M85" s="398">
        <f>SUM(M86:M87)</f>
        <v>0</v>
      </c>
      <c r="N85" s="398">
        <f>SUM(N86:N87)</f>
        <v>0</v>
      </c>
    </row>
    <row r="86" spans="1:14" x14ac:dyDescent="0.2">
      <c r="A86" s="391">
        <v>3132</v>
      </c>
      <c r="B86" s="370" t="s">
        <v>137</v>
      </c>
      <c r="C86" s="392"/>
      <c r="D86" s="392">
        <f t="shared" si="20"/>
        <v>4657.5</v>
      </c>
      <c r="E86" s="392">
        <f>20700/7*10*0.15*1.05</f>
        <v>4657.5</v>
      </c>
      <c r="F86" s="392"/>
      <c r="G86" s="392"/>
      <c r="H86" s="392"/>
      <c r="I86" s="392"/>
      <c r="J86" s="392"/>
      <c r="K86" s="392"/>
      <c r="L86" s="392"/>
      <c r="M86" s="392"/>
      <c r="N86" s="392"/>
    </row>
    <row r="87" spans="1:14" x14ac:dyDescent="0.2">
      <c r="A87" s="391"/>
      <c r="B87" s="370"/>
      <c r="C87" s="392"/>
      <c r="D87" s="392">
        <f t="shared" si="20"/>
        <v>0</v>
      </c>
      <c r="E87" s="392">
        <v>0</v>
      </c>
      <c r="F87" s="392"/>
      <c r="G87" s="392"/>
      <c r="H87" s="392"/>
      <c r="I87" s="392"/>
      <c r="J87" s="392"/>
      <c r="K87" s="392">
        <v>0</v>
      </c>
      <c r="L87" s="392"/>
      <c r="M87" s="392"/>
      <c r="N87" s="392"/>
    </row>
    <row r="88" spans="1:14" x14ac:dyDescent="0.2">
      <c r="A88" s="394">
        <v>32</v>
      </c>
      <c r="B88" s="395" t="s">
        <v>38</v>
      </c>
      <c r="C88" s="396"/>
      <c r="D88" s="396">
        <f t="shared" si="20"/>
        <v>157.5</v>
      </c>
      <c r="E88" s="396">
        <f t="shared" ref="E88:N89" si="25">E89</f>
        <v>157.5</v>
      </c>
      <c r="F88" s="396">
        <f t="shared" si="25"/>
        <v>0</v>
      </c>
      <c r="G88" s="396"/>
      <c r="H88" s="396">
        <f t="shared" si="25"/>
        <v>0</v>
      </c>
      <c r="I88" s="396">
        <f t="shared" si="25"/>
        <v>0</v>
      </c>
      <c r="J88" s="396"/>
      <c r="K88" s="396">
        <f t="shared" si="25"/>
        <v>0</v>
      </c>
      <c r="L88" s="396">
        <f t="shared" si="25"/>
        <v>0</v>
      </c>
      <c r="M88" s="396">
        <f t="shared" si="25"/>
        <v>0</v>
      </c>
      <c r="N88" s="396">
        <f t="shared" si="25"/>
        <v>0</v>
      </c>
    </row>
    <row r="89" spans="1:14" x14ac:dyDescent="0.2">
      <c r="A89" s="363">
        <v>321</v>
      </c>
      <c r="B89" s="379" t="s">
        <v>138</v>
      </c>
      <c r="C89" s="398"/>
      <c r="D89" s="398">
        <f t="shared" si="20"/>
        <v>157.5</v>
      </c>
      <c r="E89" s="398">
        <f t="shared" si="25"/>
        <v>157.5</v>
      </c>
      <c r="F89" s="398">
        <f t="shared" si="25"/>
        <v>0</v>
      </c>
      <c r="G89" s="398"/>
      <c r="H89" s="398">
        <f t="shared" si="25"/>
        <v>0</v>
      </c>
      <c r="I89" s="398">
        <f t="shared" si="25"/>
        <v>0</v>
      </c>
      <c r="J89" s="398"/>
      <c r="K89" s="398">
        <f t="shared" si="25"/>
        <v>0</v>
      </c>
      <c r="L89" s="398">
        <f t="shared" si="25"/>
        <v>0</v>
      </c>
      <c r="M89" s="398">
        <f t="shared" si="25"/>
        <v>0</v>
      </c>
      <c r="N89" s="398">
        <f t="shared" si="25"/>
        <v>0</v>
      </c>
    </row>
    <row r="90" spans="1:14" x14ac:dyDescent="0.2">
      <c r="A90" s="391">
        <v>3211</v>
      </c>
      <c r="B90" s="370" t="s">
        <v>87</v>
      </c>
      <c r="C90" s="392"/>
      <c r="D90" s="392">
        <f t="shared" si="20"/>
        <v>157.5</v>
      </c>
      <c r="E90" s="392">
        <f>1000*0.15*1.05</f>
        <v>157.5</v>
      </c>
      <c r="F90" s="392"/>
      <c r="G90" s="392"/>
      <c r="H90" s="392"/>
      <c r="I90" s="392"/>
      <c r="J90" s="392"/>
      <c r="K90" s="392"/>
      <c r="L90" s="392"/>
      <c r="M90" s="392"/>
      <c r="N90" s="392"/>
    </row>
    <row r="91" spans="1:14" x14ac:dyDescent="0.2">
      <c r="A91" s="391">
        <v>3212</v>
      </c>
      <c r="B91" s="370" t="s">
        <v>139</v>
      </c>
      <c r="C91" s="392"/>
      <c r="D91" s="392">
        <f t="shared" si="20"/>
        <v>0</v>
      </c>
      <c r="E91" s="392">
        <v>0</v>
      </c>
      <c r="F91" s="392"/>
      <c r="G91" s="392"/>
      <c r="H91" s="392"/>
      <c r="I91" s="392"/>
      <c r="J91" s="392"/>
      <c r="K91" s="392"/>
      <c r="L91" s="392"/>
      <c r="M91" s="392"/>
      <c r="N91" s="392"/>
    </row>
    <row r="92" spans="1:14" x14ac:dyDescent="0.2">
      <c r="A92" s="523" t="s">
        <v>140</v>
      </c>
      <c r="B92" s="524"/>
      <c r="C92" s="409"/>
      <c r="D92" s="409">
        <f t="shared" si="20"/>
        <v>192525</v>
      </c>
      <c r="E92" s="409">
        <f>E93</f>
        <v>192525</v>
      </c>
      <c r="F92" s="409">
        <f t="shared" ref="F92:N92" si="26">F93</f>
        <v>0</v>
      </c>
      <c r="G92" s="409"/>
      <c r="H92" s="409">
        <f t="shared" si="26"/>
        <v>0</v>
      </c>
      <c r="I92" s="409">
        <f t="shared" si="26"/>
        <v>0</v>
      </c>
      <c r="J92" s="409"/>
      <c r="K92" s="409">
        <f>K93</f>
        <v>0</v>
      </c>
      <c r="L92" s="409">
        <f t="shared" si="26"/>
        <v>0</v>
      </c>
      <c r="M92" s="409">
        <f t="shared" si="26"/>
        <v>0</v>
      </c>
      <c r="N92" s="409">
        <f t="shared" si="26"/>
        <v>0</v>
      </c>
    </row>
    <row r="93" spans="1:14" x14ac:dyDescent="0.2">
      <c r="A93" s="410">
        <v>3</v>
      </c>
      <c r="B93" s="411" t="s">
        <v>22</v>
      </c>
      <c r="C93" s="402"/>
      <c r="D93" s="402">
        <f t="shared" si="20"/>
        <v>192525</v>
      </c>
      <c r="E93" s="402">
        <f>E94+E102</f>
        <v>192525</v>
      </c>
      <c r="F93" s="402">
        <f>F94+F102</f>
        <v>0</v>
      </c>
      <c r="G93" s="402"/>
      <c r="H93" s="402">
        <f>H94+H102</f>
        <v>0</v>
      </c>
      <c r="I93" s="402">
        <f>I94+I102</f>
        <v>0</v>
      </c>
      <c r="J93" s="402"/>
      <c r="K93" s="402">
        <f>K94+K102</f>
        <v>0</v>
      </c>
      <c r="L93" s="402">
        <f>L94+L102</f>
        <v>0</v>
      </c>
      <c r="M93" s="402">
        <f>M94+M102</f>
        <v>0</v>
      </c>
      <c r="N93" s="402">
        <f>N94+N102</f>
        <v>0</v>
      </c>
    </row>
    <row r="94" spans="1:14" x14ac:dyDescent="0.2">
      <c r="A94" s="394">
        <v>31</v>
      </c>
      <c r="B94" s="395" t="s">
        <v>25</v>
      </c>
      <c r="C94" s="396"/>
      <c r="D94" s="396">
        <f t="shared" si="20"/>
        <v>191632.5</v>
      </c>
      <c r="E94" s="396">
        <f>E95+E97+E99</f>
        <v>191632.5</v>
      </c>
      <c r="F94" s="396">
        <f>F95+F99</f>
        <v>0</v>
      </c>
      <c r="G94" s="396"/>
      <c r="H94" s="396">
        <f>H95+H99</f>
        <v>0</v>
      </c>
      <c r="I94" s="396">
        <f>I95+I99</f>
        <v>0</v>
      </c>
      <c r="J94" s="396"/>
      <c r="K94" s="396">
        <f>K95+K99</f>
        <v>0</v>
      </c>
      <c r="L94" s="396">
        <f>L95+L99</f>
        <v>0</v>
      </c>
      <c r="M94" s="396">
        <f>M95+M99</f>
        <v>0</v>
      </c>
      <c r="N94" s="396">
        <f>N95+N99</f>
        <v>0</v>
      </c>
    </row>
    <row r="95" spans="1:14" x14ac:dyDescent="0.2">
      <c r="A95" s="363">
        <v>311</v>
      </c>
      <c r="B95" s="379" t="s">
        <v>133</v>
      </c>
      <c r="C95" s="398"/>
      <c r="D95" s="398">
        <f t="shared" si="20"/>
        <v>159757.5</v>
      </c>
      <c r="E95" s="398">
        <f t="shared" ref="E95:N95" si="27">E96</f>
        <v>159757.5</v>
      </c>
      <c r="F95" s="398">
        <f t="shared" si="27"/>
        <v>0</v>
      </c>
      <c r="G95" s="398"/>
      <c r="H95" s="398">
        <f t="shared" si="27"/>
        <v>0</v>
      </c>
      <c r="I95" s="398">
        <f t="shared" si="27"/>
        <v>0</v>
      </c>
      <c r="J95" s="398"/>
      <c r="K95" s="398">
        <f t="shared" si="27"/>
        <v>0</v>
      </c>
      <c r="L95" s="398">
        <f t="shared" si="27"/>
        <v>0</v>
      </c>
      <c r="M95" s="398">
        <f t="shared" si="27"/>
        <v>0</v>
      </c>
      <c r="N95" s="398">
        <f t="shared" si="27"/>
        <v>0</v>
      </c>
    </row>
    <row r="96" spans="1:14" x14ac:dyDescent="0.2">
      <c r="A96" s="391">
        <v>3111</v>
      </c>
      <c r="B96" s="370" t="s">
        <v>134</v>
      </c>
      <c r="C96" s="392"/>
      <c r="D96" s="392">
        <f t="shared" si="20"/>
        <v>159757.5</v>
      </c>
      <c r="E96" s="392">
        <f>(105000+20300)/7*10*0.85*1.05</f>
        <v>159757.5</v>
      </c>
      <c r="F96" s="392"/>
      <c r="G96" s="392"/>
      <c r="H96" s="392"/>
      <c r="I96" s="392"/>
      <c r="J96" s="392"/>
      <c r="K96" s="392"/>
      <c r="L96" s="392"/>
      <c r="M96" s="392"/>
      <c r="N96" s="392"/>
    </row>
    <row r="97" spans="1:14" x14ac:dyDescent="0.2">
      <c r="A97" s="363">
        <v>312</v>
      </c>
      <c r="B97" s="379" t="s">
        <v>135</v>
      </c>
      <c r="C97" s="398"/>
      <c r="D97" s="398">
        <f t="shared" si="20"/>
        <v>5482.5</v>
      </c>
      <c r="E97" s="398">
        <f>SUM(E98)</f>
        <v>5482.5</v>
      </c>
      <c r="F97" s="398">
        <f>SUM(F98:F99)</f>
        <v>0</v>
      </c>
      <c r="G97" s="398"/>
      <c r="H97" s="398">
        <f>SUM(H98:H99)</f>
        <v>0</v>
      </c>
      <c r="I97" s="398">
        <f>SUM(I98:I99)</f>
        <v>0</v>
      </c>
      <c r="J97" s="398"/>
      <c r="K97" s="398">
        <f>SUM(K98:K99)</f>
        <v>0</v>
      </c>
      <c r="L97" s="398">
        <f>SUM(L98:L99)</f>
        <v>0</v>
      </c>
      <c r="M97" s="398">
        <f>SUM(M98:M99)</f>
        <v>0</v>
      </c>
      <c r="N97" s="398">
        <f>SUM(N98:N99)</f>
        <v>0</v>
      </c>
    </row>
    <row r="98" spans="1:14" x14ac:dyDescent="0.2">
      <c r="A98" s="391">
        <v>3121</v>
      </c>
      <c r="B98" s="370" t="s">
        <v>135</v>
      </c>
      <c r="C98" s="392"/>
      <c r="D98" s="392">
        <f t="shared" si="20"/>
        <v>5482.5</v>
      </c>
      <c r="E98" s="392">
        <f>4300/7*10*0.85*1.05</f>
        <v>5482.5</v>
      </c>
      <c r="F98" s="392"/>
      <c r="G98" s="392"/>
      <c r="H98" s="392"/>
      <c r="I98" s="392"/>
      <c r="J98" s="392"/>
      <c r="K98" s="392"/>
      <c r="L98" s="392"/>
      <c r="M98" s="392"/>
      <c r="N98" s="392"/>
    </row>
    <row r="99" spans="1:14" x14ac:dyDescent="0.2">
      <c r="A99" s="363">
        <v>313</v>
      </c>
      <c r="B99" s="379" t="s">
        <v>136</v>
      </c>
      <c r="C99" s="398"/>
      <c r="D99" s="398">
        <f t="shared" si="20"/>
        <v>26392.5</v>
      </c>
      <c r="E99" s="398">
        <f>SUM(E100:E101)</f>
        <v>26392.5</v>
      </c>
      <c r="F99" s="398">
        <f>SUM(F100:F101)</f>
        <v>0</v>
      </c>
      <c r="G99" s="398"/>
      <c r="H99" s="398">
        <f>SUM(H100:H101)</f>
        <v>0</v>
      </c>
      <c r="I99" s="398">
        <f>SUM(I100:I101)</f>
        <v>0</v>
      </c>
      <c r="J99" s="398"/>
      <c r="K99" s="398">
        <f>SUM(K100:K101)</f>
        <v>0</v>
      </c>
      <c r="L99" s="398">
        <f>SUM(L100:L101)</f>
        <v>0</v>
      </c>
      <c r="M99" s="398">
        <f>SUM(M100:M101)</f>
        <v>0</v>
      </c>
      <c r="N99" s="398">
        <f>SUM(N100:N101)</f>
        <v>0</v>
      </c>
    </row>
    <row r="100" spans="1:14" x14ac:dyDescent="0.2">
      <c r="A100" s="391">
        <v>3132</v>
      </c>
      <c r="B100" s="370" t="s">
        <v>137</v>
      </c>
      <c r="C100" s="392"/>
      <c r="D100" s="392">
        <f t="shared" si="20"/>
        <v>26392.5</v>
      </c>
      <c r="E100" s="392">
        <f>20700/7*10*0.85*1.05</f>
        <v>26392.5</v>
      </c>
      <c r="F100" s="392"/>
      <c r="G100" s="392"/>
      <c r="H100" s="392"/>
      <c r="I100" s="392"/>
      <c r="J100" s="392"/>
      <c r="K100" s="392"/>
      <c r="L100" s="392"/>
      <c r="M100" s="392"/>
      <c r="N100" s="392"/>
    </row>
    <row r="101" spans="1:14" x14ac:dyDescent="0.2">
      <c r="A101" s="391"/>
      <c r="B101" s="370"/>
      <c r="C101" s="392"/>
      <c r="D101" s="392">
        <f t="shared" si="20"/>
        <v>0</v>
      </c>
      <c r="E101" s="392">
        <v>0</v>
      </c>
      <c r="F101" s="392"/>
      <c r="G101" s="392"/>
      <c r="H101" s="392"/>
      <c r="I101" s="392"/>
      <c r="J101" s="392"/>
      <c r="K101" s="392">
        <v>0</v>
      </c>
      <c r="L101" s="392"/>
      <c r="M101" s="392"/>
      <c r="N101" s="392"/>
    </row>
    <row r="102" spans="1:14" x14ac:dyDescent="0.2">
      <c r="A102" s="394">
        <v>32</v>
      </c>
      <c r="B102" s="395" t="s">
        <v>38</v>
      </c>
      <c r="C102" s="396"/>
      <c r="D102" s="396">
        <f t="shared" si="20"/>
        <v>892.5</v>
      </c>
      <c r="E102" s="396">
        <f t="shared" ref="E102:N103" si="28">E103</f>
        <v>892.5</v>
      </c>
      <c r="F102" s="396">
        <f t="shared" si="28"/>
        <v>0</v>
      </c>
      <c r="G102" s="396"/>
      <c r="H102" s="396">
        <f t="shared" si="28"/>
        <v>0</v>
      </c>
      <c r="I102" s="396">
        <f t="shared" si="28"/>
        <v>0</v>
      </c>
      <c r="J102" s="396"/>
      <c r="K102" s="396">
        <f t="shared" si="28"/>
        <v>0</v>
      </c>
      <c r="L102" s="396">
        <f t="shared" si="28"/>
        <v>0</v>
      </c>
      <c r="M102" s="396">
        <f t="shared" si="28"/>
        <v>0</v>
      </c>
      <c r="N102" s="396">
        <f t="shared" si="28"/>
        <v>0</v>
      </c>
    </row>
    <row r="103" spans="1:14" x14ac:dyDescent="0.2">
      <c r="A103" s="363">
        <v>321</v>
      </c>
      <c r="B103" s="379" t="s">
        <v>138</v>
      </c>
      <c r="C103" s="398"/>
      <c r="D103" s="398">
        <f t="shared" si="20"/>
        <v>892.5</v>
      </c>
      <c r="E103" s="398">
        <f t="shared" si="28"/>
        <v>892.5</v>
      </c>
      <c r="F103" s="398">
        <f t="shared" si="28"/>
        <v>0</v>
      </c>
      <c r="G103" s="398"/>
      <c r="H103" s="398">
        <f t="shared" si="28"/>
        <v>0</v>
      </c>
      <c r="I103" s="398">
        <f t="shared" si="28"/>
        <v>0</v>
      </c>
      <c r="J103" s="398"/>
      <c r="K103" s="398">
        <f t="shared" si="28"/>
        <v>0</v>
      </c>
      <c r="L103" s="398">
        <f t="shared" si="28"/>
        <v>0</v>
      </c>
      <c r="M103" s="398">
        <f t="shared" si="28"/>
        <v>0</v>
      </c>
      <c r="N103" s="398">
        <f t="shared" si="28"/>
        <v>0</v>
      </c>
    </row>
    <row r="104" spans="1:14" x14ac:dyDescent="0.2">
      <c r="A104" s="391">
        <v>3211</v>
      </c>
      <c r="B104" s="370" t="s">
        <v>87</v>
      </c>
      <c r="C104" s="392"/>
      <c r="D104" s="392">
        <f t="shared" si="20"/>
        <v>892.5</v>
      </c>
      <c r="E104" s="392">
        <f>1000*0.85*1.05</f>
        <v>892.5</v>
      </c>
      <c r="F104" s="392"/>
      <c r="G104" s="392"/>
      <c r="H104" s="392"/>
      <c r="I104" s="392"/>
      <c r="J104" s="392"/>
      <c r="K104" s="392"/>
      <c r="L104" s="392"/>
      <c r="M104" s="392"/>
      <c r="N104" s="392"/>
    </row>
    <row r="105" spans="1:14" x14ac:dyDescent="0.2">
      <c r="A105" s="391">
        <v>3212</v>
      </c>
      <c r="B105" s="370" t="s">
        <v>139</v>
      </c>
      <c r="C105" s="392"/>
      <c r="D105" s="392">
        <f t="shared" si="20"/>
        <v>0</v>
      </c>
      <c r="E105" s="392">
        <v>0</v>
      </c>
      <c r="F105" s="392"/>
      <c r="G105" s="392"/>
      <c r="H105" s="392"/>
      <c r="I105" s="392"/>
      <c r="J105" s="392"/>
      <c r="K105" s="392"/>
      <c r="L105" s="392"/>
      <c r="M105" s="392"/>
      <c r="N105" s="392"/>
    </row>
    <row r="106" spans="1:14" x14ac:dyDescent="0.2">
      <c r="A106" s="403"/>
      <c r="B106" s="403"/>
      <c r="C106" s="370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</row>
    <row r="107" spans="1:14" ht="24" hidden="1" x14ac:dyDescent="0.2">
      <c r="A107" s="384" t="s">
        <v>141</v>
      </c>
      <c r="B107" s="384" t="s">
        <v>142</v>
      </c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</row>
    <row r="108" spans="1:14" x14ac:dyDescent="0.2">
      <c r="A108" s="391"/>
      <c r="B108" s="370"/>
      <c r="C108" s="370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</row>
    <row r="109" spans="1:14" ht="24" x14ac:dyDescent="0.2">
      <c r="A109" s="384" t="s">
        <v>144</v>
      </c>
      <c r="B109" s="384" t="s">
        <v>145</v>
      </c>
      <c r="C109" s="384"/>
      <c r="D109" s="386">
        <f>SUM(E109:N109)</f>
        <v>3913</v>
      </c>
      <c r="E109" s="386">
        <f>E110</f>
        <v>3913</v>
      </c>
      <c r="F109" s="386">
        <f t="shared" ref="F109:N109" si="29">F110</f>
        <v>0</v>
      </c>
      <c r="G109" s="386">
        <f t="shared" si="29"/>
        <v>0</v>
      </c>
      <c r="H109" s="386">
        <f t="shared" si="29"/>
        <v>0</v>
      </c>
      <c r="I109" s="386">
        <f t="shared" si="29"/>
        <v>0</v>
      </c>
      <c r="J109" s="386">
        <f t="shared" si="29"/>
        <v>0</v>
      </c>
      <c r="K109" s="386">
        <f t="shared" si="29"/>
        <v>0</v>
      </c>
      <c r="L109" s="386">
        <f t="shared" si="29"/>
        <v>0</v>
      </c>
      <c r="M109" s="386">
        <f t="shared" si="29"/>
        <v>0</v>
      </c>
      <c r="N109" s="386">
        <f t="shared" si="29"/>
        <v>0</v>
      </c>
    </row>
    <row r="110" spans="1:14" x14ac:dyDescent="0.2">
      <c r="A110" s="410">
        <v>3</v>
      </c>
      <c r="B110" s="411" t="s">
        <v>22</v>
      </c>
      <c r="C110" s="402"/>
      <c r="D110" s="402">
        <f>SUM(E110:N110)</f>
        <v>3913</v>
      </c>
      <c r="E110" s="402">
        <f>E111+E119</f>
        <v>3913</v>
      </c>
      <c r="F110" s="402">
        <f>F111+F119</f>
        <v>0</v>
      </c>
      <c r="G110" s="402"/>
      <c r="H110" s="402">
        <f>H111+H119</f>
        <v>0</v>
      </c>
      <c r="I110" s="402">
        <f>I111+I119</f>
        <v>0</v>
      </c>
      <c r="J110" s="402"/>
      <c r="K110" s="402">
        <f>K111+K119</f>
        <v>0</v>
      </c>
      <c r="L110" s="402">
        <f>L111+L119</f>
        <v>0</v>
      </c>
      <c r="M110" s="402">
        <f>M111+M119</f>
        <v>0</v>
      </c>
      <c r="N110" s="402">
        <f>N111+N119</f>
        <v>0</v>
      </c>
    </row>
    <row r="111" spans="1:14" x14ac:dyDescent="0.2">
      <c r="A111" s="394">
        <v>32</v>
      </c>
      <c r="B111" s="395" t="s">
        <v>38</v>
      </c>
      <c r="C111" s="396"/>
      <c r="D111" s="396">
        <f>SUM(E111:N111)</f>
        <v>3913</v>
      </c>
      <c r="E111" s="397">
        <f>E112</f>
        <v>3913</v>
      </c>
      <c r="F111" s="397">
        <f t="shared" ref="F111:N112" si="30">F112</f>
        <v>0</v>
      </c>
      <c r="G111" s="397">
        <f t="shared" si="30"/>
        <v>0</v>
      </c>
      <c r="H111" s="397">
        <f t="shared" si="30"/>
        <v>0</v>
      </c>
      <c r="I111" s="397">
        <f t="shared" si="30"/>
        <v>0</v>
      </c>
      <c r="J111" s="397">
        <f t="shared" si="30"/>
        <v>0</v>
      </c>
      <c r="K111" s="397">
        <f t="shared" si="30"/>
        <v>0</v>
      </c>
      <c r="L111" s="397">
        <f t="shared" si="30"/>
        <v>0</v>
      </c>
      <c r="M111" s="397">
        <f t="shared" si="30"/>
        <v>0</v>
      </c>
      <c r="N111" s="397">
        <f t="shared" si="30"/>
        <v>0</v>
      </c>
    </row>
    <row r="112" spans="1:14" x14ac:dyDescent="0.2">
      <c r="A112" s="363">
        <v>323</v>
      </c>
      <c r="B112" s="379" t="s">
        <v>110</v>
      </c>
      <c r="C112" s="398"/>
      <c r="D112" s="398">
        <f>SUM(E112:N112)</f>
        <v>3913</v>
      </c>
      <c r="E112" s="398">
        <f>E113</f>
        <v>3913</v>
      </c>
      <c r="F112" s="398">
        <f t="shared" si="30"/>
        <v>0</v>
      </c>
      <c r="G112" s="398">
        <f t="shared" si="30"/>
        <v>0</v>
      </c>
      <c r="H112" s="398">
        <f t="shared" si="30"/>
        <v>0</v>
      </c>
      <c r="I112" s="398">
        <f t="shared" si="30"/>
        <v>0</v>
      </c>
      <c r="J112" s="398">
        <f t="shared" si="30"/>
        <v>0</v>
      </c>
      <c r="K112" s="398">
        <f t="shared" si="30"/>
        <v>0</v>
      </c>
      <c r="L112" s="398">
        <f t="shared" si="30"/>
        <v>0</v>
      </c>
      <c r="M112" s="398">
        <f t="shared" si="30"/>
        <v>0</v>
      </c>
      <c r="N112" s="398">
        <f t="shared" si="30"/>
        <v>0</v>
      </c>
    </row>
    <row r="113" spans="1:18" x14ac:dyDescent="0.2">
      <c r="A113" s="391">
        <v>3238</v>
      </c>
      <c r="B113" s="370" t="s">
        <v>99</v>
      </c>
      <c r="C113" s="392"/>
      <c r="D113" s="392">
        <f>SUM(E113:N113)</f>
        <v>3913</v>
      </c>
      <c r="E113" s="50">
        <v>3913</v>
      </c>
      <c r="F113" s="392"/>
      <c r="G113" s="392"/>
      <c r="H113" s="392"/>
      <c r="I113" s="392"/>
      <c r="J113" s="392"/>
      <c r="K113" s="393"/>
      <c r="L113" s="392"/>
      <c r="M113" s="392"/>
      <c r="N113" s="392"/>
    </row>
    <row r="114" spans="1:18" x14ac:dyDescent="0.2">
      <c r="A114" s="391"/>
      <c r="B114" s="370"/>
      <c r="C114" s="370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</row>
    <row r="115" spans="1:18" ht="24" hidden="1" x14ac:dyDescent="0.2">
      <c r="A115" s="384" t="s">
        <v>146</v>
      </c>
      <c r="B115" s="384" t="s">
        <v>147</v>
      </c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</row>
    <row r="116" spans="1:18" hidden="1" x14ac:dyDescent="0.2">
      <c r="A116" s="391"/>
      <c r="B116" s="370"/>
      <c r="C116" s="370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</row>
    <row r="117" spans="1:18" hidden="1" x14ac:dyDescent="0.2">
      <c r="A117" s="381" t="s">
        <v>148</v>
      </c>
      <c r="B117" s="381" t="s">
        <v>149</v>
      </c>
      <c r="C117" s="381" t="s">
        <v>5573</v>
      </c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</row>
    <row r="118" spans="1:18" hidden="1" x14ac:dyDescent="0.2">
      <c r="A118" s="391"/>
      <c r="B118" s="370"/>
      <c r="C118" s="370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</row>
    <row r="119" spans="1:18" ht="24" hidden="1" x14ac:dyDescent="0.2">
      <c r="A119" s="384" t="s">
        <v>150</v>
      </c>
      <c r="B119" s="384" t="s">
        <v>151</v>
      </c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</row>
    <row r="120" spans="1:18" hidden="1" x14ac:dyDescent="0.2">
      <c r="A120" s="391"/>
      <c r="B120" s="370"/>
      <c r="C120" s="370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</row>
    <row r="121" spans="1:18" ht="24" hidden="1" x14ac:dyDescent="0.2">
      <c r="A121" s="384" t="s">
        <v>152</v>
      </c>
      <c r="B121" s="384" t="s">
        <v>153</v>
      </c>
      <c r="C121" s="384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</row>
    <row r="122" spans="1:18" hidden="1" x14ac:dyDescent="0.2">
      <c r="A122" s="391"/>
      <c r="B122" s="370"/>
      <c r="C122" s="370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</row>
    <row r="123" spans="1:18" ht="24" hidden="1" x14ac:dyDescent="0.2">
      <c r="A123" s="381" t="s">
        <v>154</v>
      </c>
      <c r="B123" s="381" t="s">
        <v>155</v>
      </c>
      <c r="C123" s="381" t="s">
        <v>5574</v>
      </c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</row>
    <row r="124" spans="1:18" hidden="1" x14ac:dyDescent="0.2">
      <c r="A124" s="391"/>
      <c r="B124" s="370"/>
      <c r="C124" s="370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</row>
    <row r="125" spans="1:18" ht="24" hidden="1" x14ac:dyDescent="0.2">
      <c r="A125" s="384" t="s">
        <v>85</v>
      </c>
      <c r="B125" s="384" t="s">
        <v>156</v>
      </c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</row>
    <row r="126" spans="1:18" x14ac:dyDescent="0.2">
      <c r="A126" s="391"/>
      <c r="B126" s="370"/>
      <c r="C126" s="370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</row>
    <row r="127" spans="1:18" ht="55.5" customHeight="1" x14ac:dyDescent="0.2">
      <c r="A127" s="412" t="s">
        <v>76</v>
      </c>
      <c r="B127" s="412" t="s">
        <v>157</v>
      </c>
      <c r="C127" s="412" t="s">
        <v>5575</v>
      </c>
      <c r="D127" s="413">
        <f>SUM(E127:N127)</f>
        <v>8217086</v>
      </c>
      <c r="E127" s="413">
        <f t="shared" ref="E127:N127" si="31">E129+E176+E199+E235</f>
        <v>0</v>
      </c>
      <c r="F127" s="413">
        <f t="shared" si="31"/>
        <v>3000</v>
      </c>
      <c r="G127" s="413">
        <f t="shared" si="31"/>
        <v>36500</v>
      </c>
      <c r="H127" s="413">
        <f t="shared" si="31"/>
        <v>223900</v>
      </c>
      <c r="I127" s="413">
        <f t="shared" si="31"/>
        <v>291786</v>
      </c>
      <c r="J127" s="413">
        <f t="shared" si="31"/>
        <v>0</v>
      </c>
      <c r="K127" s="413">
        <f t="shared" si="31"/>
        <v>7661400</v>
      </c>
      <c r="L127" s="413">
        <f t="shared" si="31"/>
        <v>500</v>
      </c>
      <c r="M127" s="413">
        <f t="shared" si="31"/>
        <v>0</v>
      </c>
      <c r="N127" s="413">
        <f t="shared" si="31"/>
        <v>0</v>
      </c>
      <c r="O127" s="414"/>
      <c r="P127" s="414">
        <f>E127+F127+G127+H127+I127+J127+K127+L127</f>
        <v>8217086</v>
      </c>
      <c r="Q127" s="414">
        <f>P127/'POSEBNI DIO'!K1</f>
        <v>1090594.7309045058</v>
      </c>
    </row>
    <row r="128" spans="1:18" x14ac:dyDescent="0.2">
      <c r="A128" s="391"/>
      <c r="B128" s="370"/>
      <c r="C128" s="370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Q128" s="414">
        <f>Q127-'POSEBNI DIO'!F209</f>
        <v>0</v>
      </c>
      <c r="R128" s="26">
        <f>Q128*'POSEBNI DIO'!K1</f>
        <v>0</v>
      </c>
    </row>
    <row r="129" spans="1:14" ht="36" x14ac:dyDescent="0.2">
      <c r="A129" s="415" t="s">
        <v>85</v>
      </c>
      <c r="B129" s="415" t="s">
        <v>22</v>
      </c>
      <c r="C129" s="415" t="s">
        <v>5576</v>
      </c>
      <c r="D129" s="416">
        <f>SUM(E129:N129)</f>
        <v>156650</v>
      </c>
      <c r="E129" s="416">
        <f t="shared" ref="E129:N129" si="32">E130+E163</f>
        <v>0</v>
      </c>
      <c r="F129" s="416">
        <f t="shared" si="32"/>
        <v>3000</v>
      </c>
      <c r="G129" s="416">
        <f t="shared" si="32"/>
        <v>36200</v>
      </c>
      <c r="H129" s="416">
        <f t="shared" si="32"/>
        <v>38900</v>
      </c>
      <c r="I129" s="416">
        <f t="shared" si="32"/>
        <v>62050</v>
      </c>
      <c r="J129" s="416">
        <f t="shared" si="32"/>
        <v>0</v>
      </c>
      <c r="K129" s="416">
        <f t="shared" si="32"/>
        <v>16000</v>
      </c>
      <c r="L129" s="416">
        <f t="shared" si="32"/>
        <v>500</v>
      </c>
      <c r="M129" s="416">
        <f t="shared" si="32"/>
        <v>0</v>
      </c>
      <c r="N129" s="416">
        <f t="shared" si="32"/>
        <v>0</v>
      </c>
    </row>
    <row r="130" spans="1:14" x14ac:dyDescent="0.2">
      <c r="A130" s="410">
        <v>3</v>
      </c>
      <c r="B130" s="411" t="s">
        <v>22</v>
      </c>
      <c r="C130" s="402"/>
      <c r="D130" s="402">
        <f>SUM(E130:N130)</f>
        <v>136350</v>
      </c>
      <c r="E130" s="402">
        <f>E131+E154+E158</f>
        <v>0</v>
      </c>
      <c r="F130" s="402">
        <f>F131+F154+F158</f>
        <v>2000</v>
      </c>
      <c r="G130" s="402">
        <f t="shared" ref="G130:N130" si="33">G131+G154+G158</f>
        <v>25900</v>
      </c>
      <c r="H130" s="402">
        <f t="shared" si="33"/>
        <v>38900</v>
      </c>
      <c r="I130" s="402">
        <f t="shared" si="33"/>
        <v>60050</v>
      </c>
      <c r="J130" s="402">
        <f t="shared" si="33"/>
        <v>0</v>
      </c>
      <c r="K130" s="402">
        <f t="shared" si="33"/>
        <v>9000</v>
      </c>
      <c r="L130" s="402">
        <f t="shared" si="33"/>
        <v>500</v>
      </c>
      <c r="M130" s="402">
        <f t="shared" si="33"/>
        <v>0</v>
      </c>
      <c r="N130" s="402">
        <f t="shared" si="33"/>
        <v>0</v>
      </c>
    </row>
    <row r="131" spans="1:14" x14ac:dyDescent="0.2">
      <c r="A131" s="394">
        <v>32</v>
      </c>
      <c r="B131" s="395" t="s">
        <v>38</v>
      </c>
      <c r="C131" s="402"/>
      <c r="D131" s="402">
        <f>SUM(E131:N131)</f>
        <v>135350</v>
      </c>
      <c r="E131" s="402">
        <f t="shared" ref="E131:N131" si="34">E132+E136+E142+E149</f>
        <v>0</v>
      </c>
      <c r="F131" s="402">
        <f t="shared" si="34"/>
        <v>2000</v>
      </c>
      <c r="G131" s="402">
        <f t="shared" si="34"/>
        <v>24900</v>
      </c>
      <c r="H131" s="402">
        <f t="shared" si="34"/>
        <v>38900</v>
      </c>
      <c r="I131" s="402">
        <f>I132+I136+I142+I149</f>
        <v>60050</v>
      </c>
      <c r="J131" s="402">
        <f t="shared" si="34"/>
        <v>0</v>
      </c>
      <c r="K131" s="402">
        <f>K132+K136+K142+K149</f>
        <v>9000</v>
      </c>
      <c r="L131" s="402">
        <f t="shared" si="34"/>
        <v>500</v>
      </c>
      <c r="M131" s="402">
        <f t="shared" si="34"/>
        <v>0</v>
      </c>
      <c r="N131" s="402">
        <f t="shared" si="34"/>
        <v>0</v>
      </c>
    </row>
    <row r="132" spans="1:14" x14ac:dyDescent="0.2">
      <c r="A132" s="363">
        <v>321</v>
      </c>
      <c r="B132" s="379" t="s">
        <v>108</v>
      </c>
      <c r="C132" s="403"/>
      <c r="D132" s="398">
        <f t="shared" ref="D132:D140" si="35">SUM(E132:N132)</f>
        <v>4500</v>
      </c>
      <c r="E132" s="404">
        <f>SUM(E133:E135)</f>
        <v>0</v>
      </c>
      <c r="F132" s="404">
        <f t="shared" ref="F132:N132" si="36">SUM(F133:F135)</f>
        <v>0</v>
      </c>
      <c r="G132" s="404">
        <f t="shared" si="36"/>
        <v>1000</v>
      </c>
      <c r="H132" s="404">
        <f t="shared" si="36"/>
        <v>0</v>
      </c>
      <c r="I132" s="404">
        <f t="shared" si="36"/>
        <v>500</v>
      </c>
      <c r="J132" s="404">
        <f t="shared" si="36"/>
        <v>0</v>
      </c>
      <c r="K132" s="404">
        <f>SUM(K133:K135)</f>
        <v>3000</v>
      </c>
      <c r="L132" s="404">
        <f t="shared" si="36"/>
        <v>0</v>
      </c>
      <c r="M132" s="404">
        <f t="shared" si="36"/>
        <v>0</v>
      </c>
      <c r="N132" s="404">
        <f t="shared" si="36"/>
        <v>0</v>
      </c>
    </row>
    <row r="133" spans="1:14" x14ac:dyDescent="0.2">
      <c r="A133" s="391">
        <v>3211</v>
      </c>
      <c r="B133" s="370" t="s">
        <v>87</v>
      </c>
      <c r="C133" s="403"/>
      <c r="D133" s="392">
        <f t="shared" si="35"/>
        <v>2500</v>
      </c>
      <c r="E133" s="392"/>
      <c r="F133" s="392"/>
      <c r="G133" s="406">
        <v>1000</v>
      </c>
      <c r="H133" s="392"/>
      <c r="I133" s="407">
        <v>500</v>
      </c>
      <c r="J133" s="392"/>
      <c r="K133" s="262">
        <v>1000</v>
      </c>
      <c r="L133" s="392"/>
      <c r="M133" s="392"/>
      <c r="N133" s="392"/>
    </row>
    <row r="134" spans="1:14" x14ac:dyDescent="0.2">
      <c r="A134" s="391">
        <v>3213</v>
      </c>
      <c r="B134" s="370" t="s">
        <v>88</v>
      </c>
      <c r="C134" s="403"/>
      <c r="D134" s="392">
        <f>SUM(E134:N134)</f>
        <v>2000</v>
      </c>
      <c r="E134" s="405"/>
      <c r="F134" s="403"/>
      <c r="G134" s="403"/>
      <c r="H134" s="403"/>
      <c r="I134" s="392"/>
      <c r="J134" s="392"/>
      <c r="K134" s="262">
        <v>2000</v>
      </c>
      <c r="L134" s="403"/>
      <c r="M134" s="403"/>
      <c r="N134" s="403"/>
    </row>
    <row r="135" spans="1:14" x14ac:dyDescent="0.2">
      <c r="A135" s="391"/>
      <c r="B135" s="370"/>
      <c r="C135" s="403"/>
      <c r="D135" s="392">
        <f t="shared" si="35"/>
        <v>0</v>
      </c>
      <c r="E135" s="392"/>
      <c r="F135" s="403"/>
      <c r="G135" s="403"/>
      <c r="H135" s="403"/>
      <c r="I135" s="392"/>
      <c r="J135" s="392"/>
      <c r="K135" s="392"/>
      <c r="L135" s="403"/>
      <c r="M135" s="403"/>
      <c r="N135" s="403"/>
    </row>
    <row r="136" spans="1:14" x14ac:dyDescent="0.2">
      <c r="A136" s="363">
        <v>322</v>
      </c>
      <c r="B136" s="379" t="s">
        <v>108</v>
      </c>
      <c r="C136" s="403"/>
      <c r="D136" s="398">
        <f t="shared" si="35"/>
        <v>49200</v>
      </c>
      <c r="E136" s="404">
        <f>SUM(E137:E140)</f>
        <v>0</v>
      </c>
      <c r="F136" s="404">
        <f t="shared" ref="F136:N136" si="37">SUM(F137:F140)</f>
        <v>0</v>
      </c>
      <c r="G136" s="404">
        <f t="shared" si="37"/>
        <v>3700</v>
      </c>
      <c r="H136" s="404">
        <f t="shared" si="37"/>
        <v>0</v>
      </c>
      <c r="I136" s="404">
        <f t="shared" si="37"/>
        <v>40000</v>
      </c>
      <c r="J136" s="404">
        <f t="shared" si="37"/>
        <v>0</v>
      </c>
      <c r="K136" s="404">
        <f t="shared" si="37"/>
        <v>5500</v>
      </c>
      <c r="L136" s="404">
        <f t="shared" si="37"/>
        <v>0</v>
      </c>
      <c r="M136" s="404">
        <f t="shared" si="37"/>
        <v>0</v>
      </c>
      <c r="N136" s="404">
        <f t="shared" si="37"/>
        <v>0</v>
      </c>
    </row>
    <row r="137" spans="1:14" x14ac:dyDescent="0.2">
      <c r="A137" s="391">
        <v>3221</v>
      </c>
      <c r="B137" s="370" t="s">
        <v>116</v>
      </c>
      <c r="C137" s="403"/>
      <c r="D137" s="392">
        <f t="shared" si="35"/>
        <v>46500</v>
      </c>
      <c r="E137" s="392"/>
      <c r="F137" s="392"/>
      <c r="G137" s="406">
        <v>1000</v>
      </c>
      <c r="H137" s="392">
        <v>0</v>
      </c>
      <c r="I137" s="407">
        <v>40000</v>
      </c>
      <c r="J137" s="392"/>
      <c r="K137" s="407">
        <f>5000+500</f>
        <v>5500</v>
      </c>
      <c r="L137" s="392"/>
      <c r="M137" s="392"/>
      <c r="N137" s="392"/>
    </row>
    <row r="138" spans="1:14" x14ac:dyDescent="0.2">
      <c r="A138" s="391">
        <v>3224</v>
      </c>
      <c r="B138" s="370" t="s">
        <v>109</v>
      </c>
      <c r="C138" s="403"/>
      <c r="D138" s="392">
        <f>SUM(E138:N138)</f>
        <v>2000</v>
      </c>
      <c r="E138" s="392">
        <v>0</v>
      </c>
      <c r="F138" s="392"/>
      <c r="G138" s="406">
        <v>2000</v>
      </c>
      <c r="H138" s="392"/>
      <c r="I138" s="392"/>
      <c r="J138" s="392"/>
      <c r="K138" s="392">
        <v>0</v>
      </c>
      <c r="L138" s="392"/>
      <c r="M138" s="392"/>
      <c r="N138" s="392"/>
    </row>
    <row r="139" spans="1:14" x14ac:dyDescent="0.2">
      <c r="A139" s="62">
        <v>3223</v>
      </c>
      <c r="B139" s="63" t="s">
        <v>90</v>
      </c>
      <c r="C139" s="403"/>
      <c r="D139" s="392">
        <f>SUM(E139:N139)</f>
        <v>500</v>
      </c>
      <c r="E139" s="392"/>
      <c r="F139" s="392"/>
      <c r="G139" s="406">
        <v>500</v>
      </c>
      <c r="H139" s="392">
        <v>0</v>
      </c>
      <c r="I139" s="407">
        <v>0</v>
      </c>
      <c r="J139" s="392"/>
      <c r="K139" s="392"/>
      <c r="L139" s="392"/>
      <c r="M139" s="392"/>
      <c r="N139" s="392"/>
    </row>
    <row r="140" spans="1:14" x14ac:dyDescent="0.2">
      <c r="A140" s="391">
        <v>3225</v>
      </c>
      <c r="B140" s="370" t="s">
        <v>159</v>
      </c>
      <c r="C140" s="403"/>
      <c r="D140" s="392">
        <f t="shared" si="35"/>
        <v>200</v>
      </c>
      <c r="E140" s="392"/>
      <c r="F140" s="403"/>
      <c r="G140" s="417">
        <v>200</v>
      </c>
      <c r="H140" s="403"/>
      <c r="I140" s="392"/>
      <c r="J140" s="392"/>
      <c r="K140" s="392"/>
      <c r="L140" s="403"/>
      <c r="M140" s="403"/>
      <c r="N140" s="403"/>
    </row>
    <row r="141" spans="1:14" x14ac:dyDescent="0.2">
      <c r="A141" s="363"/>
      <c r="B141" s="379"/>
      <c r="C141" s="403"/>
      <c r="D141" s="403"/>
      <c r="E141" s="392"/>
      <c r="F141" s="403"/>
      <c r="G141" s="403"/>
      <c r="H141" s="403"/>
      <c r="I141" s="403"/>
      <c r="J141" s="403"/>
      <c r="K141" s="392"/>
      <c r="L141" s="403"/>
      <c r="M141" s="403"/>
      <c r="N141" s="403"/>
    </row>
    <row r="142" spans="1:14" x14ac:dyDescent="0.2">
      <c r="A142" s="363">
        <v>323</v>
      </c>
      <c r="B142" s="379" t="s">
        <v>110</v>
      </c>
      <c r="C142" s="403"/>
      <c r="D142" s="398">
        <f t="shared" ref="D142:D147" si="38">SUM(E142:N142)</f>
        <v>54750</v>
      </c>
      <c r="E142" s="404">
        <f>SUM(E143:E148)</f>
        <v>0</v>
      </c>
      <c r="F142" s="404">
        <f t="shared" ref="F142:N142" si="39">SUM(F143:F148)</f>
        <v>0</v>
      </c>
      <c r="G142" s="404">
        <f t="shared" si="39"/>
        <v>17700</v>
      </c>
      <c r="H142" s="404">
        <f t="shared" si="39"/>
        <v>20000</v>
      </c>
      <c r="I142" s="404">
        <f t="shared" si="39"/>
        <v>17050</v>
      </c>
      <c r="J142" s="404"/>
      <c r="K142" s="404">
        <f t="shared" si="39"/>
        <v>0</v>
      </c>
      <c r="L142" s="404">
        <f t="shared" si="39"/>
        <v>0</v>
      </c>
      <c r="M142" s="404">
        <f t="shared" si="39"/>
        <v>0</v>
      </c>
      <c r="N142" s="404">
        <f t="shared" si="39"/>
        <v>0</v>
      </c>
    </row>
    <row r="143" spans="1:14" x14ac:dyDescent="0.2">
      <c r="A143" s="391">
        <v>3231</v>
      </c>
      <c r="B143" s="370" t="s">
        <v>160</v>
      </c>
      <c r="C143" s="403"/>
      <c r="D143" s="392">
        <f t="shared" si="38"/>
        <v>30500</v>
      </c>
      <c r="E143" s="392">
        <v>0</v>
      </c>
      <c r="F143" s="403"/>
      <c r="G143" s="417">
        <v>500</v>
      </c>
      <c r="H143" s="405">
        <v>20000</v>
      </c>
      <c r="I143" s="407">
        <v>10000</v>
      </c>
      <c r="J143" s="392"/>
      <c r="K143" s="392">
        <v>0</v>
      </c>
      <c r="L143" s="403"/>
      <c r="M143" s="403"/>
      <c r="N143" s="403"/>
    </row>
    <row r="144" spans="1:14" ht="25.5" x14ac:dyDescent="0.2">
      <c r="A144" s="391">
        <v>3232</v>
      </c>
      <c r="B144" s="370" t="s">
        <v>161</v>
      </c>
      <c r="C144" s="403"/>
      <c r="D144" s="392">
        <f t="shared" si="38"/>
        <v>15000</v>
      </c>
      <c r="E144" s="392"/>
      <c r="F144" s="403"/>
      <c r="G144" s="406">
        <v>15000</v>
      </c>
      <c r="H144" s="392"/>
      <c r="I144" s="392"/>
      <c r="J144" s="392"/>
      <c r="K144" s="392"/>
      <c r="L144" s="403"/>
      <c r="M144" s="403"/>
      <c r="N144" s="403"/>
    </row>
    <row r="145" spans="1:14" x14ac:dyDescent="0.2">
      <c r="A145" s="391">
        <v>3235</v>
      </c>
      <c r="B145" s="370" t="s">
        <v>162</v>
      </c>
      <c r="C145" s="403"/>
      <c r="D145" s="392">
        <f t="shared" si="38"/>
        <v>200</v>
      </c>
      <c r="E145" s="392"/>
      <c r="F145" s="403"/>
      <c r="G145" s="417">
        <v>200</v>
      </c>
      <c r="H145" s="392"/>
      <c r="I145" s="392"/>
      <c r="J145" s="392"/>
      <c r="K145" s="392"/>
      <c r="L145" s="403"/>
      <c r="M145" s="403"/>
      <c r="N145" s="403"/>
    </row>
    <row r="146" spans="1:14" x14ac:dyDescent="0.2">
      <c r="A146" s="391">
        <v>3237</v>
      </c>
      <c r="B146" s="370" t="s">
        <v>98</v>
      </c>
      <c r="C146" s="403"/>
      <c r="D146" s="392">
        <f t="shared" si="38"/>
        <v>500</v>
      </c>
      <c r="E146" s="392"/>
      <c r="F146" s="403"/>
      <c r="G146" s="406">
        <v>500</v>
      </c>
      <c r="H146" s="392"/>
      <c r="I146" s="392">
        <v>0</v>
      </c>
      <c r="J146" s="392"/>
      <c r="K146" s="392"/>
      <c r="L146" s="403"/>
      <c r="M146" s="403"/>
      <c r="N146" s="403"/>
    </row>
    <row r="147" spans="1:14" x14ac:dyDescent="0.2">
      <c r="A147" s="391">
        <v>3239</v>
      </c>
      <c r="B147" s="370" t="s">
        <v>100</v>
      </c>
      <c r="C147" s="403"/>
      <c r="D147" s="392">
        <f t="shared" si="38"/>
        <v>8550</v>
      </c>
      <c r="E147" s="392"/>
      <c r="F147" s="403"/>
      <c r="G147" s="406">
        <v>1500</v>
      </c>
      <c r="H147" s="392"/>
      <c r="I147" s="407">
        <f>7050</f>
        <v>7050</v>
      </c>
      <c r="J147" s="392"/>
      <c r="K147" s="392"/>
      <c r="L147" s="418"/>
      <c r="M147" s="403"/>
      <c r="N147" s="403"/>
    </row>
    <row r="148" spans="1:14" x14ac:dyDescent="0.2">
      <c r="A148" s="403"/>
      <c r="B148" s="403"/>
      <c r="C148" s="403"/>
      <c r="D148" s="403"/>
      <c r="E148" s="392"/>
      <c r="F148" s="403"/>
      <c r="G148" s="403"/>
      <c r="H148" s="392"/>
      <c r="I148" s="392"/>
      <c r="J148" s="392"/>
      <c r="K148" s="392"/>
      <c r="L148" s="403"/>
      <c r="M148" s="403"/>
      <c r="N148" s="403"/>
    </row>
    <row r="149" spans="1:14" ht="25.5" x14ac:dyDescent="0.2">
      <c r="A149" s="363">
        <v>329</v>
      </c>
      <c r="B149" s="379" t="s">
        <v>104</v>
      </c>
      <c r="C149" s="403"/>
      <c r="D149" s="398">
        <f t="shared" ref="D149:D173" si="40">SUM(E149:N149)</f>
        <v>26900</v>
      </c>
      <c r="E149" s="404">
        <f t="shared" ref="E149:N149" si="41">SUM(E150:E153)</f>
        <v>0</v>
      </c>
      <c r="F149" s="404">
        <f t="shared" si="41"/>
        <v>2000</v>
      </c>
      <c r="G149" s="404">
        <f t="shared" si="41"/>
        <v>2500</v>
      </c>
      <c r="H149" s="404">
        <f t="shared" si="41"/>
        <v>18900</v>
      </c>
      <c r="I149" s="404">
        <f t="shared" si="41"/>
        <v>2500</v>
      </c>
      <c r="J149" s="404">
        <f t="shared" si="41"/>
        <v>0</v>
      </c>
      <c r="K149" s="404">
        <f t="shared" si="41"/>
        <v>500</v>
      </c>
      <c r="L149" s="404">
        <f t="shared" si="41"/>
        <v>500</v>
      </c>
      <c r="M149" s="404">
        <f t="shared" si="41"/>
        <v>0</v>
      </c>
      <c r="N149" s="404">
        <f t="shared" si="41"/>
        <v>0</v>
      </c>
    </row>
    <row r="150" spans="1:14" x14ac:dyDescent="0.2">
      <c r="A150" s="391">
        <v>3292</v>
      </c>
      <c r="B150" s="370" t="s">
        <v>163</v>
      </c>
      <c r="C150" s="403"/>
      <c r="D150" s="392">
        <f t="shared" si="40"/>
        <v>13900</v>
      </c>
      <c r="E150" s="392">
        <v>0</v>
      </c>
      <c r="F150" s="403"/>
      <c r="G150" s="403"/>
      <c r="H150" s="405">
        <v>13900</v>
      </c>
      <c r="I150" s="392"/>
      <c r="J150" s="392"/>
      <c r="K150" s="392">
        <v>0</v>
      </c>
      <c r="L150" s="403"/>
      <c r="M150" s="403"/>
      <c r="N150" s="403"/>
    </row>
    <row r="151" spans="1:14" x14ac:dyDescent="0.2">
      <c r="A151" s="391">
        <v>3293</v>
      </c>
      <c r="B151" s="370" t="s">
        <v>101</v>
      </c>
      <c r="C151" s="403"/>
      <c r="D151" s="392">
        <f t="shared" si="40"/>
        <v>1000</v>
      </c>
      <c r="E151" s="405">
        <v>0</v>
      </c>
      <c r="F151" s="392"/>
      <c r="G151" s="406">
        <v>500</v>
      </c>
      <c r="H151" s="392">
        <v>0</v>
      </c>
      <c r="I151" s="392"/>
      <c r="J151" s="392"/>
      <c r="K151" s="407">
        <v>500</v>
      </c>
      <c r="L151" s="392"/>
      <c r="M151" s="392"/>
      <c r="N151" s="392"/>
    </row>
    <row r="152" spans="1:14" x14ac:dyDescent="0.2">
      <c r="A152" s="391">
        <v>3299</v>
      </c>
      <c r="B152" s="370" t="s">
        <v>104</v>
      </c>
      <c r="C152" s="403"/>
      <c r="D152" s="392">
        <f t="shared" si="40"/>
        <v>12000</v>
      </c>
      <c r="E152" s="392"/>
      <c r="F152" s="406">
        <v>2000</v>
      </c>
      <c r="G152" s="406">
        <v>2000</v>
      </c>
      <c r="H152" s="405">
        <v>5000</v>
      </c>
      <c r="I152" s="407">
        <v>2500</v>
      </c>
      <c r="J152" s="392"/>
      <c r="K152" s="392"/>
      <c r="L152" s="418">
        <v>500</v>
      </c>
      <c r="M152" s="403"/>
      <c r="N152" s="403"/>
    </row>
    <row r="153" spans="1:14" x14ac:dyDescent="0.2">
      <c r="A153" s="403"/>
      <c r="B153" s="403"/>
      <c r="C153" s="403"/>
      <c r="D153" s="392">
        <f t="shared" si="40"/>
        <v>0</v>
      </c>
      <c r="E153" s="392"/>
      <c r="F153" s="403"/>
      <c r="G153" s="403"/>
      <c r="H153" s="392"/>
      <c r="I153" s="392"/>
      <c r="J153" s="392"/>
      <c r="K153" s="392"/>
      <c r="L153" s="403"/>
      <c r="M153" s="403"/>
      <c r="N153" s="403"/>
    </row>
    <row r="154" spans="1:14" x14ac:dyDescent="0.2">
      <c r="A154" s="394">
        <v>34</v>
      </c>
      <c r="B154" s="395" t="s">
        <v>164</v>
      </c>
      <c r="C154" s="402"/>
      <c r="D154" s="402">
        <f>SUM(E154:L154)</f>
        <v>1000</v>
      </c>
      <c r="E154" s="402">
        <f>E155</f>
        <v>0</v>
      </c>
      <c r="F154" s="402">
        <f t="shared" ref="F154:N154" si="42">F155</f>
        <v>0</v>
      </c>
      <c r="G154" s="402">
        <f>G155</f>
        <v>1000</v>
      </c>
      <c r="H154" s="402">
        <f t="shared" si="42"/>
        <v>0</v>
      </c>
      <c r="I154" s="402">
        <f t="shared" si="42"/>
        <v>0</v>
      </c>
      <c r="J154" s="402">
        <f t="shared" si="42"/>
        <v>0</v>
      </c>
      <c r="K154" s="402">
        <f t="shared" si="42"/>
        <v>0</v>
      </c>
      <c r="L154" s="402">
        <f t="shared" si="42"/>
        <v>0</v>
      </c>
      <c r="M154" s="402">
        <f t="shared" si="42"/>
        <v>0</v>
      </c>
      <c r="N154" s="402">
        <f t="shared" si="42"/>
        <v>0</v>
      </c>
    </row>
    <row r="155" spans="1:14" ht="25.5" x14ac:dyDescent="0.2">
      <c r="A155" s="363">
        <v>343</v>
      </c>
      <c r="B155" s="379" t="s">
        <v>104</v>
      </c>
      <c r="C155" s="403"/>
      <c r="D155" s="398">
        <f t="shared" si="40"/>
        <v>1000</v>
      </c>
      <c r="E155" s="404">
        <f>SUM(E156:E157)</f>
        <v>0</v>
      </c>
      <c r="F155" s="404">
        <f>SUM(F156:F157)</f>
        <v>0</v>
      </c>
      <c r="G155" s="404">
        <f>SUM(G156:G157)</f>
        <v>1000</v>
      </c>
      <c r="H155" s="404">
        <f t="shared" ref="H155:N155" si="43">SUM(H156:H157)</f>
        <v>0</v>
      </c>
      <c r="I155" s="404">
        <f t="shared" si="43"/>
        <v>0</v>
      </c>
      <c r="J155" s="404">
        <f t="shared" si="43"/>
        <v>0</v>
      </c>
      <c r="K155" s="404">
        <f t="shared" si="43"/>
        <v>0</v>
      </c>
      <c r="L155" s="404">
        <f t="shared" si="43"/>
        <v>0</v>
      </c>
      <c r="M155" s="404">
        <f t="shared" si="43"/>
        <v>0</v>
      </c>
      <c r="N155" s="404">
        <f t="shared" si="43"/>
        <v>0</v>
      </c>
    </row>
    <row r="156" spans="1:14" ht="25.5" x14ac:dyDescent="0.2">
      <c r="A156" s="391">
        <v>3431</v>
      </c>
      <c r="B156" s="370" t="s">
        <v>165</v>
      </c>
      <c r="C156" s="403"/>
      <c r="D156" s="392">
        <f t="shared" si="40"/>
        <v>900</v>
      </c>
      <c r="E156" s="392">
        <v>0</v>
      </c>
      <c r="F156" s="403"/>
      <c r="G156" s="406">
        <v>900</v>
      </c>
      <c r="H156" s="392">
        <v>0</v>
      </c>
      <c r="I156" s="392"/>
      <c r="J156" s="392"/>
      <c r="K156" s="392">
        <v>0</v>
      </c>
      <c r="L156" s="403"/>
      <c r="M156" s="403"/>
      <c r="N156" s="403"/>
    </row>
    <row r="157" spans="1:14" x14ac:dyDescent="0.2">
      <c r="A157" s="62">
        <v>3433</v>
      </c>
      <c r="B157" s="63" t="s">
        <v>166</v>
      </c>
      <c r="C157" s="419"/>
      <c r="D157" s="392">
        <f t="shared" si="40"/>
        <v>100</v>
      </c>
      <c r="E157" s="406"/>
      <c r="F157" s="419"/>
      <c r="G157" s="406">
        <v>100</v>
      </c>
      <c r="H157" s="392"/>
      <c r="I157" s="392"/>
      <c r="J157" s="392"/>
      <c r="K157" s="392"/>
      <c r="L157" s="403"/>
      <c r="M157" s="403"/>
      <c r="N157" s="403"/>
    </row>
    <row r="158" spans="1:14" x14ac:dyDescent="0.2">
      <c r="A158" s="394">
        <v>38</v>
      </c>
      <c r="B158" s="395" t="s">
        <v>167</v>
      </c>
      <c r="C158" s="402"/>
      <c r="D158" s="402">
        <f>SUM(E158:N158)</f>
        <v>0</v>
      </c>
      <c r="E158" s="402">
        <f>E159</f>
        <v>0</v>
      </c>
      <c r="F158" s="402">
        <f t="shared" ref="F158:L158" si="44">F159</f>
        <v>0</v>
      </c>
      <c r="G158" s="402">
        <f t="shared" si="44"/>
        <v>0</v>
      </c>
      <c r="H158" s="402">
        <f t="shared" si="44"/>
        <v>0</v>
      </c>
      <c r="I158" s="402">
        <f t="shared" si="44"/>
        <v>0</v>
      </c>
      <c r="J158" s="402">
        <f t="shared" si="44"/>
        <v>0</v>
      </c>
      <c r="K158" s="402">
        <f t="shared" si="44"/>
        <v>0</v>
      </c>
      <c r="L158" s="402">
        <f t="shared" si="44"/>
        <v>0</v>
      </c>
      <c r="M158" s="402">
        <f>M179+M184+M190</f>
        <v>0</v>
      </c>
      <c r="N158" s="402">
        <f>N179+N184+N190</f>
        <v>0</v>
      </c>
    </row>
    <row r="159" spans="1:14" x14ac:dyDescent="0.2">
      <c r="A159" s="363">
        <v>381</v>
      </c>
      <c r="B159" s="379" t="s">
        <v>168</v>
      </c>
      <c r="C159" s="403"/>
      <c r="D159" s="398">
        <f>SUM(E159:N159)</f>
        <v>0</v>
      </c>
      <c r="E159" s="404">
        <f>SUM(E160:E162)</f>
        <v>0</v>
      </c>
      <c r="F159" s="404">
        <f>SUM(F160:F162)</f>
        <v>0</v>
      </c>
      <c r="G159" s="404">
        <f>SUM(G160:G162)</f>
        <v>0</v>
      </c>
      <c r="H159" s="404">
        <f t="shared" ref="H159:N159" si="45">SUM(H160:H162)</f>
        <v>0</v>
      </c>
      <c r="I159" s="404">
        <f t="shared" si="45"/>
        <v>0</v>
      </c>
      <c r="J159" s="404">
        <f t="shared" si="45"/>
        <v>0</v>
      </c>
      <c r="K159" s="404">
        <f t="shared" si="45"/>
        <v>0</v>
      </c>
      <c r="L159" s="404">
        <f t="shared" si="45"/>
        <v>0</v>
      </c>
      <c r="M159" s="404">
        <f t="shared" si="45"/>
        <v>0</v>
      </c>
      <c r="N159" s="404">
        <f t="shared" si="45"/>
        <v>0</v>
      </c>
    </row>
    <row r="160" spans="1:14" x14ac:dyDescent="0.2">
      <c r="A160" s="391">
        <v>3811</v>
      </c>
      <c r="B160" s="370" t="s">
        <v>169</v>
      </c>
      <c r="C160" s="403"/>
      <c r="D160" s="392">
        <f>SUM(E160:N160)</f>
        <v>0</v>
      </c>
      <c r="E160" s="392">
        <v>0</v>
      </c>
      <c r="F160" s="403"/>
      <c r="G160" s="406">
        <v>0</v>
      </c>
      <c r="H160" s="392">
        <v>0</v>
      </c>
      <c r="I160" s="392"/>
      <c r="J160" s="392"/>
      <c r="K160" s="392">
        <v>0</v>
      </c>
      <c r="L160" s="403"/>
      <c r="M160" s="403"/>
      <c r="N160" s="403"/>
    </row>
    <row r="161" spans="1:14" x14ac:dyDescent="0.2">
      <c r="A161" s="62"/>
      <c r="B161" s="63"/>
      <c r="C161" s="419"/>
      <c r="D161" s="392">
        <f>SUM(E161:N161)</f>
        <v>0</v>
      </c>
      <c r="E161" s="406"/>
      <c r="F161" s="419"/>
      <c r="G161" s="406"/>
      <c r="H161" s="392"/>
      <c r="I161" s="392"/>
      <c r="J161" s="392"/>
      <c r="K161" s="392"/>
      <c r="L161" s="403"/>
      <c r="M161" s="403"/>
      <c r="N161" s="403"/>
    </row>
    <row r="162" spans="1:14" x14ac:dyDescent="0.2">
      <c r="A162" s="403"/>
      <c r="B162" s="403"/>
      <c r="C162" s="403"/>
      <c r="D162" s="392">
        <f t="shared" si="40"/>
        <v>0</v>
      </c>
      <c r="E162" s="392"/>
      <c r="F162" s="403"/>
      <c r="G162" s="403"/>
      <c r="H162" s="392"/>
      <c r="I162" s="392"/>
      <c r="J162" s="392"/>
      <c r="K162" s="392"/>
      <c r="L162" s="403"/>
      <c r="M162" s="403"/>
      <c r="N162" s="403"/>
    </row>
    <row r="163" spans="1:14" ht="25.5" x14ac:dyDescent="0.2">
      <c r="A163" s="387">
        <v>4</v>
      </c>
      <c r="B163" s="420" t="s">
        <v>26</v>
      </c>
      <c r="C163" s="403"/>
      <c r="D163" s="402">
        <f t="shared" si="40"/>
        <v>20300</v>
      </c>
      <c r="E163" s="402">
        <f t="shared" ref="E163:L163" si="46">E164</f>
        <v>0</v>
      </c>
      <c r="F163" s="402">
        <f t="shared" si="46"/>
        <v>1000</v>
      </c>
      <c r="G163" s="402">
        <f t="shared" si="46"/>
        <v>10300</v>
      </c>
      <c r="H163" s="402">
        <f t="shared" si="46"/>
        <v>0</v>
      </c>
      <c r="I163" s="402">
        <f t="shared" si="46"/>
        <v>2000</v>
      </c>
      <c r="J163" s="402">
        <f t="shared" si="46"/>
        <v>0</v>
      </c>
      <c r="K163" s="402">
        <f t="shared" si="46"/>
        <v>7000</v>
      </c>
      <c r="L163" s="402">
        <f t="shared" si="46"/>
        <v>0</v>
      </c>
      <c r="M163" s="402">
        <f>M164</f>
        <v>0</v>
      </c>
      <c r="N163" s="402">
        <f>N164</f>
        <v>0</v>
      </c>
    </row>
    <row r="164" spans="1:14" ht="25.5" x14ac:dyDescent="0.2">
      <c r="A164" s="394">
        <v>42</v>
      </c>
      <c r="B164" s="395" t="s">
        <v>170</v>
      </c>
      <c r="C164" s="403"/>
      <c r="D164" s="396">
        <f t="shared" si="40"/>
        <v>20300</v>
      </c>
      <c r="E164" s="396">
        <f t="shared" ref="E164:N164" si="47">E165+E167+E173</f>
        <v>0</v>
      </c>
      <c r="F164" s="396">
        <f>F165+F167+F173</f>
        <v>1000</v>
      </c>
      <c r="G164" s="396">
        <f t="shared" si="47"/>
        <v>10300</v>
      </c>
      <c r="H164" s="396">
        <f t="shared" si="47"/>
        <v>0</v>
      </c>
      <c r="I164" s="396">
        <f t="shared" si="47"/>
        <v>2000</v>
      </c>
      <c r="J164" s="396">
        <f t="shared" si="47"/>
        <v>0</v>
      </c>
      <c r="K164" s="396">
        <f t="shared" si="47"/>
        <v>7000</v>
      </c>
      <c r="L164" s="396">
        <f t="shared" si="47"/>
        <v>0</v>
      </c>
      <c r="M164" s="396">
        <f t="shared" si="47"/>
        <v>0</v>
      </c>
      <c r="N164" s="396">
        <f t="shared" si="47"/>
        <v>0</v>
      </c>
    </row>
    <row r="165" spans="1:14" x14ac:dyDescent="0.2">
      <c r="A165" s="363">
        <v>421</v>
      </c>
      <c r="B165" s="379" t="s">
        <v>171</v>
      </c>
      <c r="C165" s="403"/>
      <c r="D165" s="398">
        <f t="shared" si="40"/>
        <v>0</v>
      </c>
      <c r="E165" s="398">
        <f t="shared" ref="E165:L165" si="48">E166</f>
        <v>0</v>
      </c>
      <c r="F165" s="398">
        <f t="shared" si="48"/>
        <v>0</v>
      </c>
      <c r="G165" s="398">
        <f t="shared" si="48"/>
        <v>0</v>
      </c>
      <c r="H165" s="398">
        <f t="shared" si="48"/>
        <v>0</v>
      </c>
      <c r="I165" s="398">
        <f t="shared" si="48"/>
        <v>0</v>
      </c>
      <c r="J165" s="398">
        <f t="shared" si="48"/>
        <v>0</v>
      </c>
      <c r="K165" s="398">
        <f t="shared" si="48"/>
        <v>0</v>
      </c>
      <c r="L165" s="398">
        <f t="shared" si="48"/>
        <v>0</v>
      </c>
      <c r="M165" s="398">
        <f>M166+M167+M168</f>
        <v>0</v>
      </c>
      <c r="N165" s="398">
        <f>N166+N167+N168</f>
        <v>0</v>
      </c>
    </row>
    <row r="166" spans="1:14" x14ac:dyDescent="0.2">
      <c r="A166" s="391">
        <v>4212</v>
      </c>
      <c r="B166" s="370" t="s">
        <v>172</v>
      </c>
      <c r="C166" s="403"/>
      <c r="D166" s="392">
        <f t="shared" si="40"/>
        <v>0</v>
      </c>
      <c r="E166" s="392"/>
      <c r="F166" s="392"/>
      <c r="G166" s="392"/>
      <c r="H166" s="392"/>
      <c r="I166" s="392"/>
      <c r="J166" s="392"/>
      <c r="K166" s="392"/>
      <c r="L166" s="392"/>
      <c r="M166" s="392"/>
      <c r="N166" s="392"/>
    </row>
    <row r="167" spans="1:14" x14ac:dyDescent="0.2">
      <c r="A167" s="363">
        <v>422</v>
      </c>
      <c r="B167" s="379" t="s">
        <v>171</v>
      </c>
      <c r="C167" s="403"/>
      <c r="D167" s="398">
        <f t="shared" si="40"/>
        <v>13000</v>
      </c>
      <c r="E167" s="398">
        <f t="shared" ref="E167:L167" si="49">SUM(E168:E172)</f>
        <v>0</v>
      </c>
      <c r="F167" s="398">
        <f t="shared" si="49"/>
        <v>1000</v>
      </c>
      <c r="G167" s="398">
        <f t="shared" si="49"/>
        <v>10000</v>
      </c>
      <c r="H167" s="398">
        <f t="shared" si="49"/>
        <v>0</v>
      </c>
      <c r="I167" s="398">
        <f t="shared" si="49"/>
        <v>0</v>
      </c>
      <c r="J167" s="398">
        <f t="shared" si="49"/>
        <v>0</v>
      </c>
      <c r="K167" s="398">
        <f t="shared" si="49"/>
        <v>2000</v>
      </c>
      <c r="L167" s="398">
        <f t="shared" si="49"/>
        <v>0</v>
      </c>
      <c r="M167" s="398">
        <f>M168+M169+M172</f>
        <v>0</v>
      </c>
      <c r="N167" s="398">
        <f>N168+N169+N172</f>
        <v>0</v>
      </c>
    </row>
    <row r="168" spans="1:14" x14ac:dyDescent="0.2">
      <c r="A168" s="391">
        <v>4221</v>
      </c>
      <c r="B168" s="370" t="s">
        <v>173</v>
      </c>
      <c r="C168" s="403"/>
      <c r="D168" s="392">
        <f t="shared" si="40"/>
        <v>13000</v>
      </c>
      <c r="E168" s="392"/>
      <c r="F168" s="406">
        <v>1000</v>
      </c>
      <c r="G168" s="406">
        <v>10000</v>
      </c>
      <c r="H168" s="392"/>
      <c r="I168" s="392"/>
      <c r="J168" s="392"/>
      <c r="K168" s="407">
        <v>2000</v>
      </c>
      <c r="L168" s="392"/>
      <c r="M168" s="392"/>
      <c r="N168" s="392"/>
    </row>
    <row r="169" spans="1:14" x14ac:dyDescent="0.2">
      <c r="A169" s="391">
        <v>4222</v>
      </c>
      <c r="B169" s="370" t="s">
        <v>174</v>
      </c>
      <c r="C169" s="403"/>
      <c r="D169" s="392">
        <f t="shared" si="40"/>
        <v>0</v>
      </c>
      <c r="E169" s="392"/>
      <c r="F169" s="392">
        <v>0</v>
      </c>
      <c r="G169" s="392"/>
      <c r="H169" s="392"/>
      <c r="I169" s="392">
        <v>0</v>
      </c>
      <c r="J169" s="392"/>
      <c r="K169" s="392"/>
      <c r="L169" s="392">
        <v>0</v>
      </c>
      <c r="M169" s="392"/>
      <c r="N169" s="392"/>
    </row>
    <row r="170" spans="1:14" x14ac:dyDescent="0.2">
      <c r="A170" s="391">
        <v>4223</v>
      </c>
      <c r="B170" s="370" t="s">
        <v>175</v>
      </c>
      <c r="C170" s="403"/>
      <c r="D170" s="392">
        <f t="shared" si="40"/>
        <v>0</v>
      </c>
      <c r="E170" s="392">
        <v>0</v>
      </c>
      <c r="F170" s="403"/>
      <c r="G170" s="403"/>
      <c r="H170" s="392">
        <v>0</v>
      </c>
      <c r="I170" s="392"/>
      <c r="J170" s="392"/>
      <c r="K170" s="392">
        <v>0</v>
      </c>
      <c r="L170" s="403"/>
      <c r="M170" s="403"/>
      <c r="N170" s="403"/>
    </row>
    <row r="171" spans="1:14" x14ac:dyDescent="0.2">
      <c r="A171" s="391">
        <v>4226</v>
      </c>
      <c r="B171" s="370" t="s">
        <v>176</v>
      </c>
      <c r="C171" s="403"/>
      <c r="D171" s="392">
        <f t="shared" si="40"/>
        <v>0</v>
      </c>
      <c r="E171" s="392"/>
      <c r="F171" s="403"/>
      <c r="G171" s="403"/>
      <c r="H171" s="392"/>
      <c r="I171" s="392"/>
      <c r="J171" s="392"/>
      <c r="K171" s="392"/>
      <c r="L171" s="392"/>
      <c r="M171" s="403"/>
      <c r="N171" s="403"/>
    </row>
    <row r="172" spans="1:14" ht="25.5" x14ac:dyDescent="0.2">
      <c r="A172" s="391">
        <v>4227</v>
      </c>
      <c r="B172" s="370" t="s">
        <v>177</v>
      </c>
      <c r="C172" s="403"/>
      <c r="D172" s="392">
        <f t="shared" si="40"/>
        <v>0</v>
      </c>
      <c r="E172" s="392"/>
      <c r="F172" s="392">
        <v>0</v>
      </c>
      <c r="G172" s="406">
        <v>0</v>
      </c>
      <c r="H172" s="392"/>
      <c r="I172" s="392">
        <v>0</v>
      </c>
      <c r="J172" s="405">
        <v>0</v>
      </c>
      <c r="K172" s="392"/>
      <c r="L172" s="392">
        <v>0</v>
      </c>
      <c r="M172" s="392"/>
      <c r="N172" s="392"/>
    </row>
    <row r="173" spans="1:14" ht="25.5" x14ac:dyDescent="0.2">
      <c r="A173" s="363">
        <v>424</v>
      </c>
      <c r="B173" s="379" t="s">
        <v>178</v>
      </c>
      <c r="C173" s="403"/>
      <c r="D173" s="398">
        <f t="shared" si="40"/>
        <v>7300</v>
      </c>
      <c r="E173" s="398">
        <f t="shared" ref="E173:N173" si="50">E174</f>
        <v>0</v>
      </c>
      <c r="F173" s="398">
        <f t="shared" si="50"/>
        <v>0</v>
      </c>
      <c r="G173" s="398">
        <f t="shared" si="50"/>
        <v>300</v>
      </c>
      <c r="H173" s="398">
        <f t="shared" si="50"/>
        <v>0</v>
      </c>
      <c r="I173" s="398">
        <f t="shared" si="50"/>
        <v>2000</v>
      </c>
      <c r="J173" s="398">
        <f t="shared" si="50"/>
        <v>0</v>
      </c>
      <c r="K173" s="398">
        <f t="shared" si="50"/>
        <v>5000</v>
      </c>
      <c r="L173" s="398">
        <f t="shared" si="50"/>
        <v>0</v>
      </c>
      <c r="M173" s="398">
        <f t="shared" si="50"/>
        <v>0</v>
      </c>
      <c r="N173" s="398">
        <f t="shared" si="50"/>
        <v>0</v>
      </c>
    </row>
    <row r="174" spans="1:14" x14ac:dyDescent="0.2">
      <c r="A174" s="391">
        <v>4241</v>
      </c>
      <c r="B174" s="370" t="s">
        <v>179</v>
      </c>
      <c r="C174" s="403"/>
      <c r="D174" s="392">
        <f>SUM(E174:N174)</f>
        <v>7300</v>
      </c>
      <c r="E174" s="392"/>
      <c r="F174" s="392"/>
      <c r="G174" s="406">
        <v>300</v>
      </c>
      <c r="H174" s="392"/>
      <c r="I174" s="407">
        <v>2000</v>
      </c>
      <c r="J174" s="392"/>
      <c r="K174" s="407">
        <v>5000</v>
      </c>
      <c r="L174" s="392"/>
      <c r="M174" s="392"/>
      <c r="N174" s="392"/>
    </row>
    <row r="175" spans="1:14" x14ac:dyDescent="0.2">
      <c r="A175" s="403"/>
      <c r="B175" s="403"/>
      <c r="C175" s="403"/>
      <c r="D175" s="392">
        <f>SUM(E175:N175)</f>
        <v>0</v>
      </c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</row>
    <row r="176" spans="1:14" ht="36" x14ac:dyDescent="0.2">
      <c r="A176" s="415" t="s">
        <v>106</v>
      </c>
      <c r="B176" s="415" t="s">
        <v>180</v>
      </c>
      <c r="C176" s="415" t="s">
        <v>5577</v>
      </c>
      <c r="D176" s="416">
        <f>D177</f>
        <v>7445400</v>
      </c>
      <c r="E176" s="416">
        <f t="shared" ref="E176:N176" si="51">E177</f>
        <v>0</v>
      </c>
      <c r="F176" s="416">
        <f t="shared" si="51"/>
        <v>0</v>
      </c>
      <c r="G176" s="416"/>
      <c r="H176" s="416">
        <f t="shared" si="51"/>
        <v>0</v>
      </c>
      <c r="I176" s="416">
        <f t="shared" si="51"/>
        <v>0</v>
      </c>
      <c r="J176" s="416"/>
      <c r="K176" s="416">
        <f t="shared" si="51"/>
        <v>7445400</v>
      </c>
      <c r="L176" s="416">
        <f t="shared" si="51"/>
        <v>0</v>
      </c>
      <c r="M176" s="416">
        <f t="shared" si="51"/>
        <v>0</v>
      </c>
      <c r="N176" s="416">
        <f t="shared" si="51"/>
        <v>0</v>
      </c>
    </row>
    <row r="177" spans="1:14" x14ac:dyDescent="0.2">
      <c r="A177" s="387">
        <v>3</v>
      </c>
      <c r="B177" s="420" t="s">
        <v>22</v>
      </c>
      <c r="C177" s="402"/>
      <c r="D177" s="402">
        <f>SUM(E177:N177)</f>
        <v>7445400</v>
      </c>
      <c r="E177" s="402">
        <f t="shared" ref="E177:M177" si="52">E178+E188</f>
        <v>0</v>
      </c>
      <c r="F177" s="402">
        <f t="shared" si="52"/>
        <v>0</v>
      </c>
      <c r="G177" s="402"/>
      <c r="H177" s="402">
        <f t="shared" si="52"/>
        <v>0</v>
      </c>
      <c r="I177" s="402">
        <f t="shared" si="52"/>
        <v>0</v>
      </c>
      <c r="J177" s="402"/>
      <c r="K177" s="402">
        <f>K178+K188</f>
        <v>7445400</v>
      </c>
      <c r="L177" s="402">
        <f t="shared" si="52"/>
        <v>0</v>
      </c>
      <c r="M177" s="402">
        <f t="shared" si="52"/>
        <v>0</v>
      </c>
      <c r="N177" s="402"/>
    </row>
    <row r="178" spans="1:14" x14ac:dyDescent="0.2">
      <c r="A178" s="394">
        <v>31</v>
      </c>
      <c r="B178" s="395" t="s">
        <v>25</v>
      </c>
      <c r="C178" s="396"/>
      <c r="D178" s="396">
        <f>SUM(E178:N178)</f>
        <v>7225000</v>
      </c>
      <c r="E178" s="396">
        <f t="shared" ref="E178:M178" si="53">E179+E183+E185</f>
        <v>0</v>
      </c>
      <c r="F178" s="396">
        <f t="shared" si="53"/>
        <v>0</v>
      </c>
      <c r="G178" s="396"/>
      <c r="H178" s="396">
        <f t="shared" si="53"/>
        <v>0</v>
      </c>
      <c r="I178" s="396">
        <f t="shared" si="53"/>
        <v>0</v>
      </c>
      <c r="J178" s="396"/>
      <c r="K178" s="396">
        <f>K179+K183+K185</f>
        <v>7225000</v>
      </c>
      <c r="L178" s="396">
        <f t="shared" si="53"/>
        <v>0</v>
      </c>
      <c r="M178" s="396">
        <f t="shared" si="53"/>
        <v>0</v>
      </c>
      <c r="N178" s="396"/>
    </row>
    <row r="179" spans="1:14" x14ac:dyDescent="0.2">
      <c r="A179" s="363">
        <v>311</v>
      </c>
      <c r="B179" s="379" t="s">
        <v>133</v>
      </c>
      <c r="C179" s="398"/>
      <c r="D179" s="398">
        <f>SUM(E179:N179)</f>
        <v>6000000</v>
      </c>
      <c r="E179" s="398">
        <f t="shared" ref="E179:M179" si="54">E180+E181+E182</f>
        <v>0</v>
      </c>
      <c r="F179" s="398">
        <f t="shared" si="54"/>
        <v>0</v>
      </c>
      <c r="G179" s="398"/>
      <c r="H179" s="398">
        <f t="shared" si="54"/>
        <v>0</v>
      </c>
      <c r="I179" s="398">
        <f t="shared" si="54"/>
        <v>0</v>
      </c>
      <c r="J179" s="398"/>
      <c r="K179" s="398">
        <f>K180+K181+K182</f>
        <v>6000000</v>
      </c>
      <c r="L179" s="398">
        <f t="shared" si="54"/>
        <v>0</v>
      </c>
      <c r="M179" s="398">
        <f t="shared" si="54"/>
        <v>0</v>
      </c>
      <c r="N179" s="398"/>
    </row>
    <row r="180" spans="1:14" x14ac:dyDescent="0.2">
      <c r="A180" s="391">
        <v>3111</v>
      </c>
      <c r="B180" s="370" t="s">
        <v>134</v>
      </c>
      <c r="C180" s="392"/>
      <c r="D180" s="392">
        <f>SUM(E180:N180)</f>
        <v>6000000</v>
      </c>
      <c r="E180" s="392"/>
      <c r="F180" s="392"/>
      <c r="G180" s="392"/>
      <c r="H180" s="392"/>
      <c r="I180" s="392"/>
      <c r="J180" s="392"/>
      <c r="K180" s="407">
        <v>6000000</v>
      </c>
      <c r="L180" s="392"/>
      <c r="M180" s="392"/>
      <c r="N180" s="392"/>
    </row>
    <row r="181" spans="1:14" x14ac:dyDescent="0.2">
      <c r="A181" s="391">
        <v>3113</v>
      </c>
      <c r="B181" s="370" t="s">
        <v>182</v>
      </c>
      <c r="C181" s="392"/>
      <c r="D181" s="392">
        <f t="shared" ref="D181:D187" si="55">SUM(E181:N181)</f>
        <v>0</v>
      </c>
      <c r="E181" s="392"/>
      <c r="F181" s="392"/>
      <c r="G181" s="392"/>
      <c r="H181" s="392"/>
      <c r="I181" s="392"/>
      <c r="J181" s="392"/>
      <c r="K181" s="392"/>
      <c r="L181" s="392"/>
      <c r="M181" s="392"/>
      <c r="N181" s="392"/>
    </row>
    <row r="182" spans="1:14" x14ac:dyDescent="0.2">
      <c r="A182" s="391">
        <v>3114</v>
      </c>
      <c r="B182" s="370" t="s">
        <v>183</v>
      </c>
      <c r="C182" s="392"/>
      <c r="D182" s="392">
        <f t="shared" si="55"/>
        <v>0</v>
      </c>
      <c r="E182" s="392"/>
      <c r="F182" s="392"/>
      <c r="G182" s="392"/>
      <c r="H182" s="392"/>
      <c r="I182" s="392"/>
      <c r="J182" s="392"/>
      <c r="K182" s="392"/>
      <c r="L182" s="392"/>
      <c r="M182" s="392"/>
      <c r="N182" s="392"/>
    </row>
    <row r="183" spans="1:14" x14ac:dyDescent="0.2">
      <c r="A183" s="363">
        <v>312</v>
      </c>
      <c r="B183" s="379" t="s">
        <v>135</v>
      </c>
      <c r="C183" s="398"/>
      <c r="D183" s="398">
        <f>SUM(E183:N183)</f>
        <v>240000</v>
      </c>
      <c r="E183" s="398">
        <f t="shared" ref="E183:M183" si="56">E184</f>
        <v>0</v>
      </c>
      <c r="F183" s="398">
        <f t="shared" si="56"/>
        <v>0</v>
      </c>
      <c r="G183" s="398"/>
      <c r="H183" s="398">
        <f t="shared" si="56"/>
        <v>0</v>
      </c>
      <c r="I183" s="398">
        <f t="shared" si="56"/>
        <v>0</v>
      </c>
      <c r="J183" s="398"/>
      <c r="K183" s="398">
        <f t="shared" si="56"/>
        <v>240000</v>
      </c>
      <c r="L183" s="398">
        <f t="shared" si="56"/>
        <v>0</v>
      </c>
      <c r="M183" s="398">
        <f t="shared" si="56"/>
        <v>0</v>
      </c>
      <c r="N183" s="398"/>
    </row>
    <row r="184" spans="1:14" x14ac:dyDescent="0.2">
      <c r="A184" s="391">
        <v>3121</v>
      </c>
      <c r="B184" s="370" t="s">
        <v>135</v>
      </c>
      <c r="C184" s="392"/>
      <c r="D184" s="392">
        <f t="shared" si="55"/>
        <v>240000</v>
      </c>
      <c r="E184" s="392"/>
      <c r="F184" s="392"/>
      <c r="G184" s="392"/>
      <c r="H184" s="392"/>
      <c r="I184" s="392"/>
      <c r="J184" s="392"/>
      <c r="K184" s="407">
        <v>240000</v>
      </c>
      <c r="L184" s="392"/>
      <c r="M184" s="392"/>
      <c r="N184" s="392"/>
    </row>
    <row r="185" spans="1:14" x14ac:dyDescent="0.2">
      <c r="A185" s="363">
        <v>313</v>
      </c>
      <c r="B185" s="379" t="s">
        <v>136</v>
      </c>
      <c r="C185" s="398"/>
      <c r="D185" s="398">
        <f>SUM(E185:N185)</f>
        <v>985000</v>
      </c>
      <c r="E185" s="398">
        <f t="shared" ref="E185:M185" si="57">E186+E187</f>
        <v>0</v>
      </c>
      <c r="F185" s="398">
        <f t="shared" si="57"/>
        <v>0</v>
      </c>
      <c r="G185" s="398"/>
      <c r="H185" s="398">
        <f t="shared" si="57"/>
        <v>0</v>
      </c>
      <c r="I185" s="398">
        <f t="shared" si="57"/>
        <v>0</v>
      </c>
      <c r="J185" s="398"/>
      <c r="K185" s="398">
        <f>K186+K187</f>
        <v>985000</v>
      </c>
      <c r="L185" s="398">
        <f t="shared" si="57"/>
        <v>0</v>
      </c>
      <c r="M185" s="398">
        <f t="shared" si="57"/>
        <v>0</v>
      </c>
      <c r="N185" s="398"/>
    </row>
    <row r="186" spans="1:14" x14ac:dyDescent="0.2">
      <c r="A186" s="391">
        <v>3132</v>
      </c>
      <c r="B186" s="370" t="s">
        <v>137</v>
      </c>
      <c r="C186" s="392"/>
      <c r="D186" s="392">
        <f t="shared" si="55"/>
        <v>984000</v>
      </c>
      <c r="E186" s="392"/>
      <c r="F186" s="392"/>
      <c r="G186" s="392"/>
      <c r="H186" s="392"/>
      <c r="I186" s="392"/>
      <c r="J186" s="392"/>
      <c r="K186" s="407">
        <v>984000</v>
      </c>
      <c r="L186" s="392"/>
      <c r="M186" s="392"/>
      <c r="N186" s="392"/>
    </row>
    <row r="187" spans="1:14" ht="25.5" x14ac:dyDescent="0.2">
      <c r="A187" s="391">
        <v>3133</v>
      </c>
      <c r="B187" s="370" t="s">
        <v>184</v>
      </c>
      <c r="C187" s="392"/>
      <c r="D187" s="392">
        <f t="shared" si="55"/>
        <v>1000</v>
      </c>
      <c r="E187" s="392">
        <v>0</v>
      </c>
      <c r="F187" s="392"/>
      <c r="G187" s="392"/>
      <c r="H187" s="392"/>
      <c r="I187" s="392"/>
      <c r="J187" s="392"/>
      <c r="K187" s="262">
        <v>1000</v>
      </c>
      <c r="L187" s="392"/>
      <c r="M187" s="392"/>
      <c r="N187" s="392"/>
    </row>
    <row r="188" spans="1:14" x14ac:dyDescent="0.2">
      <c r="A188" s="394">
        <v>32</v>
      </c>
      <c r="B188" s="395" t="s">
        <v>38</v>
      </c>
      <c r="C188" s="396"/>
      <c r="D188" s="396">
        <f t="shared" ref="D188:D194" si="58">SUM(E188:N188)</f>
        <v>220400</v>
      </c>
      <c r="E188" s="396">
        <f>E189+E191+E195</f>
        <v>0</v>
      </c>
      <c r="F188" s="396">
        <f>F189+F191+F195</f>
        <v>0</v>
      </c>
      <c r="G188" s="396"/>
      <c r="H188" s="396">
        <f>H189+H191+H195</f>
        <v>0</v>
      </c>
      <c r="I188" s="396">
        <f>I189+I191+I195</f>
        <v>0</v>
      </c>
      <c r="J188" s="396"/>
      <c r="K188" s="396">
        <f>K189+K191+K195</f>
        <v>220400</v>
      </c>
      <c r="L188" s="396">
        <f>L189+L191+L195</f>
        <v>0</v>
      </c>
      <c r="M188" s="396">
        <f>M189+M191+M195</f>
        <v>0</v>
      </c>
      <c r="N188" s="396"/>
    </row>
    <row r="189" spans="1:14" x14ac:dyDescent="0.2">
      <c r="A189" s="363">
        <v>321</v>
      </c>
      <c r="B189" s="379" t="s">
        <v>138</v>
      </c>
      <c r="C189" s="398"/>
      <c r="D189" s="398">
        <f t="shared" si="58"/>
        <v>200000</v>
      </c>
      <c r="E189" s="398">
        <f t="shared" ref="E189:M189" si="59">E190</f>
        <v>0</v>
      </c>
      <c r="F189" s="398">
        <f t="shared" si="59"/>
        <v>0</v>
      </c>
      <c r="G189" s="398"/>
      <c r="H189" s="398">
        <f t="shared" si="59"/>
        <v>0</v>
      </c>
      <c r="I189" s="398">
        <f t="shared" si="59"/>
        <v>0</v>
      </c>
      <c r="J189" s="398"/>
      <c r="K189" s="398">
        <f t="shared" si="59"/>
        <v>200000</v>
      </c>
      <c r="L189" s="398">
        <f t="shared" si="59"/>
        <v>0</v>
      </c>
      <c r="M189" s="398">
        <f t="shared" si="59"/>
        <v>0</v>
      </c>
      <c r="N189" s="398"/>
    </row>
    <row r="190" spans="1:14" x14ac:dyDescent="0.2">
      <c r="A190" s="391">
        <v>3212</v>
      </c>
      <c r="B190" s="370" t="s">
        <v>139</v>
      </c>
      <c r="C190" s="392"/>
      <c r="D190" s="392">
        <f t="shared" si="58"/>
        <v>200000</v>
      </c>
      <c r="E190" s="392"/>
      <c r="F190" s="392"/>
      <c r="G190" s="392"/>
      <c r="H190" s="392"/>
      <c r="I190" s="392"/>
      <c r="J190" s="392"/>
      <c r="K190" s="407">
        <v>200000</v>
      </c>
      <c r="L190" s="392"/>
      <c r="M190" s="392"/>
      <c r="N190" s="392"/>
    </row>
    <row r="191" spans="1:14" ht="25.5" x14ac:dyDescent="0.2">
      <c r="A191" s="363">
        <v>322</v>
      </c>
      <c r="B191" s="379" t="s">
        <v>104</v>
      </c>
      <c r="C191" s="392"/>
      <c r="D191" s="398">
        <f t="shared" si="58"/>
        <v>0</v>
      </c>
      <c r="E191" s="398">
        <f>E193</f>
        <v>0</v>
      </c>
      <c r="F191" s="398">
        <f>F193</f>
        <v>0</v>
      </c>
      <c r="G191" s="398"/>
      <c r="H191" s="398">
        <f>H193</f>
        <v>0</v>
      </c>
      <c r="I191" s="398">
        <f>SUM(I192:I194)</f>
        <v>0</v>
      </c>
      <c r="J191" s="398"/>
      <c r="K191" s="398">
        <f>SUM(K192:K194)</f>
        <v>0</v>
      </c>
      <c r="L191" s="398">
        <f>L193+L194</f>
        <v>0</v>
      </c>
      <c r="M191" s="398">
        <f>M193</f>
        <v>0</v>
      </c>
      <c r="N191" s="398"/>
    </row>
    <row r="192" spans="1:14" x14ac:dyDescent="0.2">
      <c r="A192" s="391">
        <v>32210</v>
      </c>
      <c r="B192" s="370" t="s">
        <v>185</v>
      </c>
      <c r="C192" s="392"/>
      <c r="D192" s="392">
        <f t="shared" si="58"/>
        <v>0</v>
      </c>
      <c r="E192" s="398"/>
      <c r="F192" s="398"/>
      <c r="G192" s="398"/>
      <c r="H192" s="398"/>
      <c r="I192" s="392">
        <v>0</v>
      </c>
      <c r="J192" s="392"/>
      <c r="K192" s="407">
        <v>0</v>
      </c>
      <c r="L192" s="398"/>
      <c r="M192" s="398"/>
      <c r="N192" s="398"/>
    </row>
    <row r="193" spans="1:14" x14ac:dyDescent="0.2">
      <c r="A193" s="391">
        <v>32216</v>
      </c>
      <c r="B193" s="370" t="s">
        <v>186</v>
      </c>
      <c r="C193" s="392"/>
      <c r="D193" s="392">
        <f t="shared" si="58"/>
        <v>0</v>
      </c>
      <c r="E193" s="392"/>
      <c r="F193" s="392"/>
      <c r="G193" s="392"/>
      <c r="H193" s="392"/>
      <c r="I193" s="392"/>
      <c r="J193" s="392"/>
      <c r="K193" s="392"/>
      <c r="L193" s="392"/>
      <c r="M193" s="392"/>
      <c r="N193" s="392"/>
    </row>
    <row r="194" spans="1:14" x14ac:dyDescent="0.2">
      <c r="A194" s="391">
        <v>32251</v>
      </c>
      <c r="B194" s="370" t="s">
        <v>159</v>
      </c>
      <c r="C194" s="392"/>
      <c r="D194" s="392">
        <f t="shared" si="58"/>
        <v>0</v>
      </c>
      <c r="E194" s="392"/>
      <c r="F194" s="392"/>
      <c r="G194" s="392"/>
      <c r="H194" s="392"/>
      <c r="I194" s="392"/>
      <c r="J194" s="392"/>
      <c r="K194" s="407">
        <v>0</v>
      </c>
      <c r="L194" s="392"/>
      <c r="M194" s="392"/>
      <c r="N194" s="392"/>
    </row>
    <row r="195" spans="1:14" ht="25.5" x14ac:dyDescent="0.2">
      <c r="A195" s="363">
        <v>329</v>
      </c>
      <c r="B195" s="379" t="s">
        <v>104</v>
      </c>
      <c r="C195" s="392"/>
      <c r="D195" s="398">
        <f>SUM(E195:L195)</f>
        <v>20400</v>
      </c>
      <c r="E195" s="398">
        <f t="shared" ref="E195:M195" si="60">E196</f>
        <v>0</v>
      </c>
      <c r="F195" s="398">
        <f t="shared" si="60"/>
        <v>0</v>
      </c>
      <c r="G195" s="398"/>
      <c r="H195" s="398">
        <f t="shared" si="60"/>
        <v>0</v>
      </c>
      <c r="I195" s="398">
        <f t="shared" si="60"/>
        <v>0</v>
      </c>
      <c r="J195" s="398"/>
      <c r="K195" s="398">
        <f t="shared" si="60"/>
        <v>20400</v>
      </c>
      <c r="L195" s="398">
        <f t="shared" si="60"/>
        <v>0</v>
      </c>
      <c r="M195" s="398">
        <f t="shared" si="60"/>
        <v>0</v>
      </c>
      <c r="N195" s="398"/>
    </row>
    <row r="196" spans="1:14" x14ac:dyDescent="0.2">
      <c r="A196" s="391">
        <v>3295</v>
      </c>
      <c r="B196" s="370" t="s">
        <v>188</v>
      </c>
      <c r="C196" s="392"/>
      <c r="D196" s="392">
        <f>SUM(E196:N196)</f>
        <v>20400</v>
      </c>
      <c r="E196" s="392"/>
      <c r="F196" s="392"/>
      <c r="G196" s="392"/>
      <c r="H196" s="392"/>
      <c r="I196" s="392">
        <v>0</v>
      </c>
      <c r="J196" s="392"/>
      <c r="K196" s="407">
        <f>1700*12</f>
        <v>20400</v>
      </c>
      <c r="L196" s="392"/>
      <c r="M196" s="392"/>
      <c r="N196" s="392"/>
    </row>
    <row r="197" spans="1:14" hidden="1" x14ac:dyDescent="0.2">
      <c r="A197" s="391"/>
      <c r="B197" s="370"/>
      <c r="C197" s="392"/>
      <c r="D197" s="392">
        <f>SUM(E197:N197)</f>
        <v>0</v>
      </c>
      <c r="E197" s="392"/>
      <c r="F197" s="392"/>
      <c r="G197" s="392"/>
      <c r="H197" s="392"/>
      <c r="I197" s="392"/>
      <c r="J197" s="392"/>
      <c r="K197" s="392"/>
      <c r="L197" s="392"/>
      <c r="M197" s="392"/>
      <c r="N197" s="392"/>
    </row>
    <row r="198" spans="1:14" hidden="1" x14ac:dyDescent="0.2">
      <c r="A198" s="391"/>
      <c r="B198" s="370"/>
      <c r="C198" s="370"/>
      <c r="D198" s="371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</row>
    <row r="199" spans="1:14" ht="24" x14ac:dyDescent="0.2">
      <c r="A199" s="415" t="s">
        <v>117</v>
      </c>
      <c r="B199" s="415" t="s">
        <v>191</v>
      </c>
      <c r="C199" s="415"/>
      <c r="D199" s="416">
        <f>D200</f>
        <v>372736</v>
      </c>
      <c r="E199" s="416">
        <f t="shared" ref="E199:N199" si="61">E200</f>
        <v>0</v>
      </c>
      <c r="F199" s="416">
        <f t="shared" si="61"/>
        <v>0</v>
      </c>
      <c r="G199" s="416">
        <f>G200</f>
        <v>0</v>
      </c>
      <c r="H199" s="416">
        <f t="shared" si="61"/>
        <v>185000</v>
      </c>
      <c r="I199" s="416">
        <f t="shared" si="61"/>
        <v>187736</v>
      </c>
      <c r="J199" s="416">
        <f t="shared" si="61"/>
        <v>0</v>
      </c>
      <c r="K199" s="416">
        <f t="shared" si="61"/>
        <v>0</v>
      </c>
      <c r="L199" s="416">
        <f t="shared" si="61"/>
        <v>0</v>
      </c>
      <c r="M199" s="416">
        <f t="shared" si="61"/>
        <v>0</v>
      </c>
      <c r="N199" s="416">
        <f t="shared" si="61"/>
        <v>0</v>
      </c>
    </row>
    <row r="200" spans="1:14" x14ac:dyDescent="0.2">
      <c r="A200" s="421" t="s">
        <v>192</v>
      </c>
      <c r="B200" s="422" t="s">
        <v>24</v>
      </c>
      <c r="C200" s="403"/>
      <c r="D200" s="423">
        <f>SUM(E200:N200)</f>
        <v>372736</v>
      </c>
      <c r="E200" s="423">
        <f>E201+E217</f>
        <v>0</v>
      </c>
      <c r="F200" s="423">
        <f t="shared" ref="F200:N200" si="62">F201+F217</f>
        <v>0</v>
      </c>
      <c r="G200" s="423">
        <f>G201+G217</f>
        <v>0</v>
      </c>
      <c r="H200" s="423">
        <f t="shared" si="62"/>
        <v>185000</v>
      </c>
      <c r="I200" s="423">
        <f t="shared" si="62"/>
        <v>187736</v>
      </c>
      <c r="J200" s="423">
        <f t="shared" si="62"/>
        <v>0</v>
      </c>
      <c r="K200" s="423">
        <f>K201+K217</f>
        <v>0</v>
      </c>
      <c r="L200" s="423">
        <f t="shared" si="62"/>
        <v>0</v>
      </c>
      <c r="M200" s="423">
        <f t="shared" si="62"/>
        <v>0</v>
      </c>
      <c r="N200" s="423">
        <f t="shared" si="62"/>
        <v>0</v>
      </c>
    </row>
    <row r="201" spans="1:14" x14ac:dyDescent="0.2">
      <c r="A201" s="410">
        <v>3</v>
      </c>
      <c r="B201" s="411" t="s">
        <v>22</v>
      </c>
      <c r="C201" s="403"/>
      <c r="D201" s="402">
        <f>SUM(E201:N201)</f>
        <v>362736</v>
      </c>
      <c r="E201" s="402">
        <f t="shared" ref="E201:N201" si="63">E202+E214</f>
        <v>0</v>
      </c>
      <c r="F201" s="402">
        <f t="shared" si="63"/>
        <v>0</v>
      </c>
      <c r="G201" s="402">
        <f t="shared" si="63"/>
        <v>0</v>
      </c>
      <c r="H201" s="402">
        <f t="shared" si="63"/>
        <v>185000</v>
      </c>
      <c r="I201" s="402">
        <f t="shared" si="63"/>
        <v>177736</v>
      </c>
      <c r="J201" s="402">
        <f t="shared" si="63"/>
        <v>0</v>
      </c>
      <c r="K201" s="402">
        <f t="shared" si="63"/>
        <v>0</v>
      </c>
      <c r="L201" s="402">
        <f t="shared" si="63"/>
        <v>0</v>
      </c>
      <c r="M201" s="402">
        <f t="shared" si="63"/>
        <v>0</v>
      </c>
      <c r="N201" s="402">
        <f t="shared" si="63"/>
        <v>0</v>
      </c>
    </row>
    <row r="202" spans="1:14" x14ac:dyDescent="0.2">
      <c r="A202" s="424">
        <v>32</v>
      </c>
      <c r="B202" s="425" t="s">
        <v>38</v>
      </c>
      <c r="C202" s="403"/>
      <c r="D202" s="396">
        <f>SUM(E202:N202)</f>
        <v>362736</v>
      </c>
      <c r="E202" s="396">
        <f t="shared" ref="E202:N202" si="64">E203+E210</f>
        <v>0</v>
      </c>
      <c r="F202" s="396">
        <f t="shared" si="64"/>
        <v>0</v>
      </c>
      <c r="G202" s="396">
        <f t="shared" si="64"/>
        <v>0</v>
      </c>
      <c r="H202" s="396">
        <f>H203+H210</f>
        <v>185000</v>
      </c>
      <c r="I202" s="396">
        <f t="shared" si="64"/>
        <v>177736</v>
      </c>
      <c r="J202" s="396">
        <f t="shared" si="64"/>
        <v>0</v>
      </c>
      <c r="K202" s="396">
        <f>K203+K210</f>
        <v>0</v>
      </c>
      <c r="L202" s="396">
        <f t="shared" si="64"/>
        <v>0</v>
      </c>
      <c r="M202" s="396">
        <f t="shared" si="64"/>
        <v>0</v>
      </c>
      <c r="N202" s="396">
        <f t="shared" si="64"/>
        <v>0</v>
      </c>
    </row>
    <row r="203" spans="1:14" x14ac:dyDescent="0.2">
      <c r="A203" s="426">
        <v>322</v>
      </c>
      <c r="B203" s="427" t="s">
        <v>108</v>
      </c>
      <c r="C203" s="403"/>
      <c r="D203" s="398">
        <f>SUM(E203:N203)</f>
        <v>352736</v>
      </c>
      <c r="E203" s="398">
        <f t="shared" ref="E203:N203" si="65">SUM(E204:E209)</f>
        <v>0</v>
      </c>
      <c r="F203" s="398">
        <f t="shared" si="65"/>
        <v>0</v>
      </c>
      <c r="G203" s="398">
        <f t="shared" si="65"/>
        <v>0</v>
      </c>
      <c r="H203" s="398">
        <f t="shared" si="65"/>
        <v>185000</v>
      </c>
      <c r="I203" s="398">
        <f t="shared" si="65"/>
        <v>167736</v>
      </c>
      <c r="J203" s="398">
        <f t="shared" si="65"/>
        <v>0</v>
      </c>
      <c r="K203" s="398">
        <f>SUM(K204:K209)</f>
        <v>0</v>
      </c>
      <c r="L203" s="398">
        <f t="shared" si="65"/>
        <v>0</v>
      </c>
      <c r="M203" s="398">
        <f t="shared" si="65"/>
        <v>0</v>
      </c>
      <c r="N203" s="398">
        <f t="shared" si="65"/>
        <v>0</v>
      </c>
    </row>
    <row r="204" spans="1:14" x14ac:dyDescent="0.2">
      <c r="A204" s="391">
        <v>3221</v>
      </c>
      <c r="B204" s="370" t="s">
        <v>89</v>
      </c>
      <c r="C204" s="403"/>
      <c r="D204" s="392">
        <f t="shared" ref="D204:D213" si="66">SUM(E204:N204)</f>
        <v>8000</v>
      </c>
      <c r="E204" s="392">
        <v>0</v>
      </c>
      <c r="F204" s="392"/>
      <c r="G204" s="392"/>
      <c r="H204" s="406">
        <v>5000</v>
      </c>
      <c r="I204" s="407">
        <v>3000</v>
      </c>
      <c r="J204" s="392"/>
      <c r="K204" s="392">
        <v>0</v>
      </c>
      <c r="L204" s="392"/>
      <c r="M204" s="392"/>
      <c r="N204" s="392"/>
    </row>
    <row r="205" spans="1:14" x14ac:dyDescent="0.2">
      <c r="A205" s="391">
        <v>3222</v>
      </c>
      <c r="B205" s="370" t="s">
        <v>193</v>
      </c>
      <c r="C205" s="403"/>
      <c r="D205" s="392">
        <f t="shared" si="66"/>
        <v>342736</v>
      </c>
      <c r="E205" s="392">
        <v>0</v>
      </c>
      <c r="F205" s="392"/>
      <c r="G205" s="392"/>
      <c r="H205" s="406">
        <v>180000</v>
      </c>
      <c r="I205" s="407">
        <f>222736-H205+120000</f>
        <v>162736</v>
      </c>
      <c r="J205" s="392"/>
      <c r="K205" s="392">
        <v>0</v>
      </c>
      <c r="L205" s="392"/>
      <c r="M205" s="392"/>
      <c r="N205" s="392"/>
    </row>
    <row r="206" spans="1:14" x14ac:dyDescent="0.2">
      <c r="A206" s="391">
        <v>3223</v>
      </c>
      <c r="B206" s="370" t="s">
        <v>90</v>
      </c>
      <c r="C206" s="403"/>
      <c r="D206" s="392">
        <f t="shared" si="66"/>
        <v>0</v>
      </c>
      <c r="E206" s="392">
        <v>0</v>
      </c>
      <c r="F206" s="392"/>
      <c r="G206" s="392"/>
      <c r="H206" s="392"/>
      <c r="I206" s="392"/>
      <c r="J206" s="392"/>
      <c r="K206" s="392">
        <v>0</v>
      </c>
      <c r="L206" s="392"/>
      <c r="M206" s="392"/>
      <c r="N206" s="392"/>
    </row>
    <row r="207" spans="1:14" x14ac:dyDescent="0.2">
      <c r="A207" s="391">
        <v>3224</v>
      </c>
      <c r="B207" s="370" t="s">
        <v>109</v>
      </c>
      <c r="C207" s="403"/>
      <c r="D207" s="392">
        <f t="shared" si="66"/>
        <v>1000</v>
      </c>
      <c r="E207" s="392">
        <v>0</v>
      </c>
      <c r="F207" s="392"/>
      <c r="G207" s="392"/>
      <c r="H207" s="392"/>
      <c r="I207" s="407">
        <v>1000</v>
      </c>
      <c r="J207" s="392">
        <v>0</v>
      </c>
      <c r="K207" s="392">
        <v>0</v>
      </c>
      <c r="L207" s="392"/>
      <c r="M207" s="392"/>
      <c r="N207" s="392"/>
    </row>
    <row r="208" spans="1:14" x14ac:dyDescent="0.2">
      <c r="A208" s="391">
        <v>3225</v>
      </c>
      <c r="B208" s="370" t="s">
        <v>91</v>
      </c>
      <c r="C208" s="403"/>
      <c r="D208" s="392">
        <f t="shared" si="66"/>
        <v>1000</v>
      </c>
      <c r="E208" s="392">
        <v>0</v>
      </c>
      <c r="F208" s="392"/>
      <c r="G208" s="392"/>
      <c r="H208" s="392"/>
      <c r="I208" s="407">
        <v>1000</v>
      </c>
      <c r="J208" s="392">
        <v>0</v>
      </c>
      <c r="K208" s="392">
        <v>0</v>
      </c>
      <c r="L208" s="392"/>
      <c r="M208" s="392"/>
      <c r="N208" s="392"/>
    </row>
    <row r="209" spans="1:14" x14ac:dyDescent="0.2">
      <c r="A209" s="391">
        <v>3227</v>
      </c>
      <c r="B209" s="370" t="s">
        <v>92</v>
      </c>
      <c r="C209" s="403"/>
      <c r="D209" s="392">
        <f t="shared" si="66"/>
        <v>0</v>
      </c>
      <c r="E209" s="392">
        <v>0</v>
      </c>
      <c r="F209" s="392"/>
      <c r="G209" s="392"/>
      <c r="H209" s="392"/>
      <c r="I209" s="392"/>
      <c r="J209" s="392"/>
      <c r="K209" s="392">
        <v>0</v>
      </c>
      <c r="L209" s="392"/>
      <c r="M209" s="392"/>
      <c r="N209" s="392"/>
    </row>
    <row r="210" spans="1:14" x14ac:dyDescent="0.2">
      <c r="A210" s="426">
        <v>323</v>
      </c>
      <c r="B210" s="427" t="s">
        <v>110</v>
      </c>
      <c r="C210" s="403"/>
      <c r="D210" s="392">
        <f t="shared" si="66"/>
        <v>10000</v>
      </c>
      <c r="E210" s="398">
        <f t="shared" ref="E210:N210" si="67">SUM(E211:E213)</f>
        <v>0</v>
      </c>
      <c r="F210" s="398">
        <f t="shared" si="67"/>
        <v>0</v>
      </c>
      <c r="G210" s="398">
        <f t="shared" si="67"/>
        <v>0</v>
      </c>
      <c r="H210" s="398">
        <f t="shared" si="67"/>
        <v>0</v>
      </c>
      <c r="I210" s="398">
        <f t="shared" si="67"/>
        <v>10000</v>
      </c>
      <c r="J210" s="398">
        <f t="shared" si="67"/>
        <v>0</v>
      </c>
      <c r="K210" s="398">
        <f t="shared" si="67"/>
        <v>0</v>
      </c>
      <c r="L210" s="398">
        <f t="shared" si="67"/>
        <v>0</v>
      </c>
      <c r="M210" s="398">
        <f t="shared" si="67"/>
        <v>0</v>
      </c>
      <c r="N210" s="398">
        <f t="shared" si="67"/>
        <v>0</v>
      </c>
    </row>
    <row r="211" spans="1:14" x14ac:dyDescent="0.2">
      <c r="A211" s="391">
        <v>3232</v>
      </c>
      <c r="B211" s="370" t="s">
        <v>111</v>
      </c>
      <c r="C211" s="403"/>
      <c r="D211" s="392">
        <f t="shared" si="66"/>
        <v>10000</v>
      </c>
      <c r="E211" s="392"/>
      <c r="F211" s="392"/>
      <c r="G211" s="406">
        <v>0</v>
      </c>
      <c r="H211" s="392"/>
      <c r="I211" s="407">
        <v>10000</v>
      </c>
      <c r="J211" s="392">
        <v>0</v>
      </c>
      <c r="K211" s="392"/>
      <c r="L211" s="392"/>
      <c r="M211" s="392"/>
      <c r="N211" s="392"/>
    </row>
    <row r="212" spans="1:14" x14ac:dyDescent="0.2">
      <c r="A212" s="391">
        <v>3234</v>
      </c>
      <c r="B212" s="370" t="s">
        <v>95</v>
      </c>
      <c r="C212" s="403"/>
      <c r="D212" s="392">
        <f t="shared" si="66"/>
        <v>0</v>
      </c>
      <c r="E212" s="392"/>
      <c r="F212" s="392"/>
      <c r="G212" s="392"/>
      <c r="H212" s="392"/>
      <c r="I212" s="392"/>
      <c r="J212" s="392"/>
      <c r="K212" s="392"/>
      <c r="L212" s="392"/>
      <c r="M212" s="392"/>
      <c r="N212" s="392"/>
    </row>
    <row r="213" spans="1:14" x14ac:dyDescent="0.2">
      <c r="A213" s="391">
        <v>3236</v>
      </c>
      <c r="B213" s="370" t="s">
        <v>97</v>
      </c>
      <c r="C213" s="403"/>
      <c r="D213" s="392">
        <f t="shared" si="66"/>
        <v>0</v>
      </c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</row>
    <row r="214" spans="1:14" x14ac:dyDescent="0.2">
      <c r="A214" s="394">
        <v>34</v>
      </c>
      <c r="B214" s="395" t="s">
        <v>194</v>
      </c>
      <c r="C214" s="395"/>
      <c r="D214" s="396">
        <f>SUM(E214:N214)</f>
        <v>0</v>
      </c>
      <c r="E214" s="396">
        <f t="shared" ref="E214:N218" si="68">E215</f>
        <v>0</v>
      </c>
      <c r="F214" s="396">
        <f t="shared" si="68"/>
        <v>0</v>
      </c>
      <c r="G214" s="396">
        <f t="shared" si="68"/>
        <v>0</v>
      </c>
      <c r="H214" s="396">
        <f t="shared" si="68"/>
        <v>0</v>
      </c>
      <c r="I214" s="396">
        <f t="shared" si="68"/>
        <v>0</v>
      </c>
      <c r="J214" s="396"/>
      <c r="K214" s="396">
        <f t="shared" si="68"/>
        <v>0</v>
      </c>
      <c r="L214" s="396">
        <f t="shared" si="68"/>
        <v>0</v>
      </c>
      <c r="M214" s="396">
        <f t="shared" si="68"/>
        <v>0</v>
      </c>
      <c r="N214" s="396">
        <f t="shared" si="68"/>
        <v>0</v>
      </c>
    </row>
    <row r="215" spans="1:14" x14ac:dyDescent="0.2">
      <c r="A215" s="363">
        <v>343</v>
      </c>
      <c r="B215" s="379" t="s">
        <v>190</v>
      </c>
      <c r="C215" s="370"/>
      <c r="D215" s="398">
        <f>SUM(E215:N215)</f>
        <v>0</v>
      </c>
      <c r="E215" s="398">
        <f t="shared" si="68"/>
        <v>0</v>
      </c>
      <c r="F215" s="398">
        <f t="shared" si="68"/>
        <v>0</v>
      </c>
      <c r="G215" s="398">
        <f t="shared" si="68"/>
        <v>0</v>
      </c>
      <c r="H215" s="398">
        <f t="shared" si="68"/>
        <v>0</v>
      </c>
      <c r="I215" s="398">
        <f t="shared" si="68"/>
        <v>0</v>
      </c>
      <c r="J215" s="398"/>
      <c r="K215" s="398">
        <f t="shared" si="68"/>
        <v>0</v>
      </c>
      <c r="L215" s="398">
        <f t="shared" si="68"/>
        <v>0</v>
      </c>
      <c r="M215" s="398">
        <f t="shared" si="68"/>
        <v>0</v>
      </c>
      <c r="N215" s="398">
        <f t="shared" si="68"/>
        <v>0</v>
      </c>
    </row>
    <row r="216" spans="1:14" x14ac:dyDescent="0.2">
      <c r="A216" s="391">
        <v>3431</v>
      </c>
      <c r="B216" s="370" t="s">
        <v>105</v>
      </c>
      <c r="C216" s="403"/>
      <c r="D216" s="392">
        <f t="shared" ref="D216:D222" si="69">SUM(E216:N216)</f>
        <v>0</v>
      </c>
      <c r="E216" s="392"/>
      <c r="F216" s="392"/>
      <c r="G216" s="406">
        <v>0</v>
      </c>
      <c r="H216" s="392"/>
      <c r="I216" s="392"/>
      <c r="J216" s="392"/>
      <c r="K216" s="392"/>
      <c r="L216" s="392"/>
      <c r="M216" s="392"/>
      <c r="N216" s="392"/>
    </row>
    <row r="217" spans="1:14" x14ac:dyDescent="0.2">
      <c r="A217" s="410">
        <v>4</v>
      </c>
      <c r="B217" s="411" t="s">
        <v>195</v>
      </c>
      <c r="C217" s="403"/>
      <c r="D217" s="402">
        <f t="shared" si="69"/>
        <v>10000</v>
      </c>
      <c r="E217" s="402">
        <f>E218</f>
        <v>0</v>
      </c>
      <c r="F217" s="402">
        <f t="shared" ref="F217:N217" si="70">F218</f>
        <v>0</v>
      </c>
      <c r="G217" s="402">
        <f t="shared" si="70"/>
        <v>0</v>
      </c>
      <c r="H217" s="402">
        <f t="shared" si="70"/>
        <v>0</v>
      </c>
      <c r="I217" s="402">
        <f t="shared" si="70"/>
        <v>10000</v>
      </c>
      <c r="J217" s="402"/>
      <c r="K217" s="402">
        <f>K218</f>
        <v>0</v>
      </c>
      <c r="L217" s="402">
        <f t="shared" si="70"/>
        <v>0</v>
      </c>
      <c r="M217" s="402">
        <f t="shared" si="70"/>
        <v>0</v>
      </c>
      <c r="N217" s="402">
        <f t="shared" si="70"/>
        <v>0</v>
      </c>
    </row>
    <row r="218" spans="1:14" x14ac:dyDescent="0.2">
      <c r="A218" s="394">
        <v>42</v>
      </c>
      <c r="B218" s="395" t="s">
        <v>196</v>
      </c>
      <c r="C218" s="395"/>
      <c r="D218" s="396">
        <f t="shared" si="69"/>
        <v>10000</v>
      </c>
      <c r="E218" s="396">
        <f t="shared" si="68"/>
        <v>0</v>
      </c>
      <c r="F218" s="396">
        <f t="shared" si="68"/>
        <v>0</v>
      </c>
      <c r="G218" s="396">
        <f t="shared" si="68"/>
        <v>0</v>
      </c>
      <c r="H218" s="396">
        <f t="shared" si="68"/>
        <v>0</v>
      </c>
      <c r="I218" s="396">
        <f t="shared" si="68"/>
        <v>10000</v>
      </c>
      <c r="J218" s="396"/>
      <c r="K218" s="396">
        <f t="shared" si="68"/>
        <v>0</v>
      </c>
      <c r="L218" s="396">
        <f t="shared" si="68"/>
        <v>0</v>
      </c>
      <c r="M218" s="396">
        <f t="shared" si="68"/>
        <v>0</v>
      </c>
      <c r="N218" s="396">
        <f t="shared" si="68"/>
        <v>0</v>
      </c>
    </row>
    <row r="219" spans="1:14" x14ac:dyDescent="0.2">
      <c r="A219" s="363">
        <v>422</v>
      </c>
      <c r="B219" s="379" t="s">
        <v>196</v>
      </c>
      <c r="C219" s="370"/>
      <c r="D219" s="398">
        <f t="shared" si="69"/>
        <v>10000</v>
      </c>
      <c r="E219" s="398">
        <f t="shared" ref="E219:N219" si="71">SUM(E220:E222)</f>
        <v>0</v>
      </c>
      <c r="F219" s="398">
        <f t="shared" si="71"/>
        <v>0</v>
      </c>
      <c r="G219" s="398">
        <f t="shared" si="71"/>
        <v>0</v>
      </c>
      <c r="H219" s="398">
        <f t="shared" si="71"/>
        <v>0</v>
      </c>
      <c r="I219" s="398">
        <f t="shared" si="71"/>
        <v>10000</v>
      </c>
      <c r="J219" s="398">
        <f t="shared" si="71"/>
        <v>0</v>
      </c>
      <c r="K219" s="398">
        <f t="shared" si="71"/>
        <v>0</v>
      </c>
      <c r="L219" s="398">
        <f t="shared" si="71"/>
        <v>0</v>
      </c>
      <c r="M219" s="398">
        <f t="shared" si="71"/>
        <v>0</v>
      </c>
      <c r="N219" s="398">
        <f t="shared" si="71"/>
        <v>0</v>
      </c>
    </row>
    <row r="220" spans="1:14" x14ac:dyDescent="0.2">
      <c r="A220" s="391">
        <v>42219</v>
      </c>
      <c r="B220" s="370" t="s">
        <v>197</v>
      </c>
      <c r="C220" s="403"/>
      <c r="D220" s="392">
        <f>SUM(E220:N220)</f>
        <v>0</v>
      </c>
      <c r="E220" s="392"/>
      <c r="F220" s="406">
        <v>0</v>
      </c>
      <c r="G220" s="406">
        <v>0</v>
      </c>
      <c r="H220" s="392"/>
      <c r="I220" s="407">
        <v>0</v>
      </c>
      <c r="J220" s="392"/>
      <c r="K220" s="392"/>
      <c r="L220" s="392"/>
      <c r="M220" s="392"/>
      <c r="N220" s="392"/>
    </row>
    <row r="221" spans="1:14" ht="25.5" x14ac:dyDescent="0.2">
      <c r="A221" s="391">
        <v>4227</v>
      </c>
      <c r="B221" s="370" t="s">
        <v>198</v>
      </c>
      <c r="C221" s="403"/>
      <c r="D221" s="392">
        <f t="shared" si="69"/>
        <v>10000</v>
      </c>
      <c r="E221" s="392"/>
      <c r="F221" s="406">
        <v>0</v>
      </c>
      <c r="G221" s="406">
        <v>0</v>
      </c>
      <c r="H221" s="392"/>
      <c r="I221" s="407">
        <v>10000</v>
      </c>
      <c r="J221" s="392"/>
      <c r="K221" s="392"/>
      <c r="L221" s="392"/>
      <c r="M221" s="392"/>
      <c r="N221" s="392"/>
    </row>
    <row r="222" spans="1:14" hidden="1" x14ac:dyDescent="0.2">
      <c r="A222" s="428"/>
      <c r="B222" s="429"/>
      <c r="C222" s="370"/>
      <c r="D222" s="392">
        <f t="shared" si="69"/>
        <v>0</v>
      </c>
      <c r="E222" s="392"/>
      <c r="F222" s="392"/>
      <c r="G222" s="392"/>
      <c r="H222" s="392"/>
      <c r="I222" s="392"/>
      <c r="J222" s="392"/>
      <c r="K222" s="392"/>
      <c r="L222" s="392"/>
      <c r="M222" s="392"/>
      <c r="N222" s="392"/>
    </row>
    <row r="223" spans="1:14" ht="24" hidden="1" x14ac:dyDescent="0.2">
      <c r="A223" s="415" t="s">
        <v>123</v>
      </c>
      <c r="B223" s="415" t="s">
        <v>122</v>
      </c>
      <c r="C223" s="415"/>
      <c r="D223" s="415"/>
      <c r="E223" s="415"/>
      <c r="F223" s="415"/>
      <c r="G223" s="415"/>
      <c r="H223" s="415"/>
      <c r="I223" s="415"/>
      <c r="J223" s="415"/>
      <c r="K223" s="415"/>
      <c r="L223" s="415"/>
      <c r="M223" s="415"/>
      <c r="N223" s="415"/>
    </row>
    <row r="224" spans="1:14" hidden="1" x14ac:dyDescent="0.2">
      <c r="A224" s="391"/>
      <c r="B224" s="370"/>
      <c r="C224" s="370"/>
      <c r="D224" s="371"/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</row>
    <row r="225" spans="1:14" ht="24" hidden="1" x14ac:dyDescent="0.2">
      <c r="A225" s="415" t="s">
        <v>125</v>
      </c>
      <c r="B225" s="415" t="s">
        <v>199</v>
      </c>
      <c r="C225" s="415"/>
      <c r="D225" s="415"/>
      <c r="E225" s="415"/>
      <c r="F225" s="415"/>
      <c r="G225" s="415"/>
      <c r="H225" s="415"/>
      <c r="I225" s="415"/>
      <c r="J225" s="415"/>
      <c r="K225" s="415"/>
      <c r="L225" s="415"/>
      <c r="M225" s="415"/>
      <c r="N225" s="415"/>
    </row>
    <row r="226" spans="1:14" hidden="1" x14ac:dyDescent="0.2">
      <c r="A226" s="391"/>
      <c r="B226" s="370"/>
      <c r="C226" s="370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</row>
    <row r="227" spans="1:14" ht="24" hidden="1" x14ac:dyDescent="0.2">
      <c r="A227" s="415" t="s">
        <v>200</v>
      </c>
      <c r="B227" s="415" t="s">
        <v>128</v>
      </c>
      <c r="C227" s="415"/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415"/>
    </row>
    <row r="228" spans="1:14" hidden="1" x14ac:dyDescent="0.2">
      <c r="A228" s="391"/>
      <c r="B228" s="370"/>
      <c r="C228" s="370"/>
      <c r="D228" s="371"/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</row>
    <row r="229" spans="1:14" ht="24" hidden="1" x14ac:dyDescent="0.2">
      <c r="A229" s="415" t="s">
        <v>201</v>
      </c>
      <c r="B229" s="415" t="s">
        <v>202</v>
      </c>
      <c r="C229" s="415"/>
      <c r="D229" s="415"/>
      <c r="E229" s="415"/>
      <c r="F229" s="415"/>
      <c r="G229" s="415"/>
      <c r="H229" s="415"/>
      <c r="I229" s="415"/>
      <c r="J229" s="415"/>
      <c r="K229" s="415"/>
      <c r="L229" s="415"/>
      <c r="M229" s="415"/>
      <c r="N229" s="415"/>
    </row>
    <row r="230" spans="1:14" hidden="1" x14ac:dyDescent="0.2">
      <c r="A230" s="391"/>
      <c r="B230" s="370"/>
      <c r="C230" s="370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</row>
    <row r="231" spans="1:14" ht="24" hidden="1" x14ac:dyDescent="0.2">
      <c r="A231" s="415" t="s">
        <v>203</v>
      </c>
      <c r="B231" s="415" t="s">
        <v>126</v>
      </c>
      <c r="C231" s="415"/>
      <c r="D231" s="415"/>
      <c r="E231" s="415"/>
      <c r="F231" s="415"/>
      <c r="G231" s="415"/>
      <c r="H231" s="415"/>
      <c r="I231" s="415"/>
      <c r="J231" s="415"/>
      <c r="K231" s="415"/>
      <c r="L231" s="415"/>
      <c r="M231" s="415"/>
      <c r="N231" s="415"/>
    </row>
    <row r="232" spans="1:14" hidden="1" x14ac:dyDescent="0.2">
      <c r="A232" s="391"/>
      <c r="B232" s="370"/>
      <c r="C232" s="370"/>
      <c r="D232" s="371"/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</row>
    <row r="233" spans="1:14" ht="24" hidden="1" x14ac:dyDescent="0.2">
      <c r="A233" s="415" t="s">
        <v>204</v>
      </c>
      <c r="B233" s="415" t="s">
        <v>205</v>
      </c>
      <c r="C233" s="415"/>
      <c r="D233" s="415"/>
      <c r="E233" s="415"/>
      <c r="F233" s="415"/>
      <c r="G233" s="415"/>
      <c r="H233" s="415"/>
      <c r="I233" s="415"/>
      <c r="J233" s="415"/>
      <c r="K233" s="415"/>
      <c r="L233" s="415"/>
      <c r="M233" s="415"/>
      <c r="N233" s="415"/>
    </row>
    <row r="234" spans="1:14" hidden="1" x14ac:dyDescent="0.2">
      <c r="A234" s="391"/>
      <c r="B234" s="370"/>
      <c r="C234" s="370"/>
      <c r="D234" s="371"/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</row>
    <row r="235" spans="1:14" ht="24" x14ac:dyDescent="0.2">
      <c r="A235" s="415" t="s">
        <v>206</v>
      </c>
      <c r="B235" s="415" t="s">
        <v>207</v>
      </c>
      <c r="C235" s="415"/>
      <c r="D235" s="416">
        <f>SUM(E235:L235)</f>
        <v>242300</v>
      </c>
      <c r="E235" s="416">
        <f t="shared" ref="E235:N235" si="72">E236+E240</f>
        <v>0</v>
      </c>
      <c r="F235" s="416">
        <f t="shared" si="72"/>
        <v>0</v>
      </c>
      <c r="G235" s="416">
        <f t="shared" si="72"/>
        <v>300</v>
      </c>
      <c r="H235" s="416">
        <f t="shared" si="72"/>
        <v>0</v>
      </c>
      <c r="I235" s="416">
        <f t="shared" si="72"/>
        <v>42000</v>
      </c>
      <c r="J235" s="416">
        <f t="shared" si="72"/>
        <v>0</v>
      </c>
      <c r="K235" s="416">
        <f t="shared" si="72"/>
        <v>200000</v>
      </c>
      <c r="L235" s="416">
        <f t="shared" si="72"/>
        <v>0</v>
      </c>
      <c r="M235" s="416">
        <f t="shared" si="72"/>
        <v>0</v>
      </c>
      <c r="N235" s="416">
        <f t="shared" si="72"/>
        <v>0</v>
      </c>
    </row>
    <row r="236" spans="1:14" x14ac:dyDescent="0.2">
      <c r="A236" s="387">
        <v>3</v>
      </c>
      <c r="B236" s="388" t="s">
        <v>22</v>
      </c>
      <c r="C236" s="389"/>
      <c r="D236" s="389">
        <f t="shared" ref="D236:D245" si="73">SUM(E236:N236)</f>
        <v>178800</v>
      </c>
      <c r="E236" s="389">
        <f>E237+E240</f>
        <v>0</v>
      </c>
      <c r="F236" s="389">
        <f t="shared" ref="F236:N236" si="74">F237+F240</f>
        <v>0</v>
      </c>
      <c r="G236" s="389">
        <f t="shared" si="74"/>
        <v>300</v>
      </c>
      <c r="H236" s="389">
        <f t="shared" si="74"/>
        <v>0</v>
      </c>
      <c r="I236" s="389">
        <f t="shared" si="74"/>
        <v>42000</v>
      </c>
      <c r="J236" s="389">
        <f t="shared" si="74"/>
        <v>0</v>
      </c>
      <c r="K236" s="389">
        <f>K237</f>
        <v>136500</v>
      </c>
      <c r="L236" s="389">
        <f t="shared" si="74"/>
        <v>0</v>
      </c>
      <c r="M236" s="389">
        <f t="shared" si="74"/>
        <v>0</v>
      </c>
      <c r="N236" s="389">
        <f t="shared" si="74"/>
        <v>0</v>
      </c>
    </row>
    <row r="237" spans="1:14" x14ac:dyDescent="0.2">
      <c r="A237" s="394">
        <v>32</v>
      </c>
      <c r="B237" s="395" t="s">
        <v>38</v>
      </c>
      <c r="C237" s="396"/>
      <c r="D237" s="396">
        <f t="shared" si="73"/>
        <v>178800</v>
      </c>
      <c r="E237" s="396">
        <f>E238</f>
        <v>0</v>
      </c>
      <c r="F237" s="396">
        <f t="shared" ref="F237:N238" si="75">F238</f>
        <v>0</v>
      </c>
      <c r="G237" s="396">
        <f t="shared" si="75"/>
        <v>300</v>
      </c>
      <c r="H237" s="396">
        <f t="shared" si="75"/>
        <v>0</v>
      </c>
      <c r="I237" s="396">
        <f t="shared" si="75"/>
        <v>42000</v>
      </c>
      <c r="J237" s="396">
        <f t="shared" si="75"/>
        <v>0</v>
      </c>
      <c r="K237" s="396">
        <f t="shared" si="75"/>
        <v>136500</v>
      </c>
      <c r="L237" s="396">
        <f t="shared" si="75"/>
        <v>0</v>
      </c>
      <c r="M237" s="396">
        <f t="shared" si="75"/>
        <v>0</v>
      </c>
      <c r="N237" s="396">
        <f t="shared" si="75"/>
        <v>0</v>
      </c>
    </row>
    <row r="238" spans="1:14" x14ac:dyDescent="0.2">
      <c r="A238" s="363">
        <v>322</v>
      </c>
      <c r="B238" s="379" t="s">
        <v>108</v>
      </c>
      <c r="C238" s="398"/>
      <c r="D238" s="398">
        <f t="shared" si="73"/>
        <v>178800</v>
      </c>
      <c r="E238" s="392">
        <f>E239</f>
        <v>0</v>
      </c>
      <c r="F238" s="392">
        <f t="shared" si="75"/>
        <v>0</v>
      </c>
      <c r="G238" s="392">
        <f t="shared" si="75"/>
        <v>300</v>
      </c>
      <c r="H238" s="392">
        <f t="shared" si="75"/>
        <v>0</v>
      </c>
      <c r="I238" s="392">
        <f>I239+I244+I245</f>
        <v>42000</v>
      </c>
      <c r="J238" s="392"/>
      <c r="K238" s="392">
        <f>K239</f>
        <v>136500</v>
      </c>
      <c r="L238" s="392">
        <f>L239+L244+L245</f>
        <v>0</v>
      </c>
      <c r="M238" s="392">
        <f>M239+M244+M245</f>
        <v>0</v>
      </c>
      <c r="N238" s="392">
        <f>N239+N244+N245</f>
        <v>0</v>
      </c>
    </row>
    <row r="239" spans="1:14" x14ac:dyDescent="0.2">
      <c r="A239" s="391">
        <v>3221</v>
      </c>
      <c r="B239" s="370" t="s">
        <v>208</v>
      </c>
      <c r="C239" s="392"/>
      <c r="D239" s="392">
        <f>SUM(E239:N239)</f>
        <v>178800</v>
      </c>
      <c r="E239" s="392"/>
      <c r="F239" s="392"/>
      <c r="G239" s="406">
        <v>300</v>
      </c>
      <c r="H239" s="392"/>
      <c r="I239" s="407">
        <v>42000</v>
      </c>
      <c r="J239" s="392"/>
      <c r="K239" s="407">
        <f>195000*0.7</f>
        <v>136500</v>
      </c>
      <c r="L239" s="392"/>
      <c r="M239" s="392"/>
      <c r="N239" s="392"/>
    </row>
    <row r="240" spans="1:14" ht="25.5" x14ac:dyDescent="0.2">
      <c r="A240" s="387">
        <v>4</v>
      </c>
      <c r="B240" s="420" t="s">
        <v>26</v>
      </c>
      <c r="C240" s="403"/>
      <c r="D240" s="402">
        <f>SUM(E240:N240)</f>
        <v>63500</v>
      </c>
      <c r="E240" s="402">
        <f t="shared" ref="E240:N241" si="76">E241</f>
        <v>0</v>
      </c>
      <c r="F240" s="402">
        <f t="shared" si="76"/>
        <v>0</v>
      </c>
      <c r="G240" s="402">
        <f t="shared" si="76"/>
        <v>0</v>
      </c>
      <c r="H240" s="402">
        <f t="shared" si="76"/>
        <v>0</v>
      </c>
      <c r="I240" s="402">
        <f t="shared" si="76"/>
        <v>0</v>
      </c>
      <c r="J240" s="402">
        <f t="shared" si="76"/>
        <v>0</v>
      </c>
      <c r="K240" s="402">
        <f t="shared" si="76"/>
        <v>63500</v>
      </c>
      <c r="L240" s="402">
        <f t="shared" si="76"/>
        <v>0</v>
      </c>
      <c r="M240" s="402">
        <f>M241</f>
        <v>0</v>
      </c>
      <c r="N240" s="402">
        <f>N241</f>
        <v>0</v>
      </c>
    </row>
    <row r="241" spans="1:14" ht="25.5" x14ac:dyDescent="0.2">
      <c r="A241" s="394">
        <v>42</v>
      </c>
      <c r="B241" s="395" t="s">
        <v>170</v>
      </c>
      <c r="C241" s="403"/>
      <c r="D241" s="396">
        <f>SUM(E241:N241)</f>
        <v>63500</v>
      </c>
      <c r="E241" s="396">
        <f t="shared" si="76"/>
        <v>0</v>
      </c>
      <c r="F241" s="396">
        <f t="shared" si="76"/>
        <v>0</v>
      </c>
      <c r="G241" s="396">
        <f t="shared" si="76"/>
        <v>0</v>
      </c>
      <c r="H241" s="396">
        <f t="shared" si="76"/>
        <v>0</v>
      </c>
      <c r="I241" s="396">
        <f>I242</f>
        <v>0</v>
      </c>
      <c r="J241" s="396">
        <f t="shared" si="76"/>
        <v>0</v>
      </c>
      <c r="K241" s="396">
        <f t="shared" si="76"/>
        <v>63500</v>
      </c>
      <c r="L241" s="396">
        <f t="shared" si="76"/>
        <v>0</v>
      </c>
      <c r="M241" s="396">
        <f t="shared" si="76"/>
        <v>0</v>
      </c>
      <c r="N241" s="396">
        <f t="shared" si="76"/>
        <v>0</v>
      </c>
    </row>
    <row r="242" spans="1:14" ht="25.5" x14ac:dyDescent="0.2">
      <c r="A242" s="363">
        <v>424</v>
      </c>
      <c r="B242" s="379" t="s">
        <v>178</v>
      </c>
      <c r="C242" s="403"/>
      <c r="D242" s="398">
        <f>SUM(E242:N242)</f>
        <v>63500</v>
      </c>
      <c r="E242" s="398">
        <f t="shared" ref="E242:K242" si="77">SUM(E243:E254)</f>
        <v>0</v>
      </c>
      <c r="F242" s="398">
        <f t="shared" si="77"/>
        <v>0</v>
      </c>
      <c r="G242" s="398">
        <f t="shared" si="77"/>
        <v>0</v>
      </c>
      <c r="H242" s="398">
        <f t="shared" si="77"/>
        <v>0</v>
      </c>
      <c r="I242" s="398">
        <f t="shared" si="77"/>
        <v>0</v>
      </c>
      <c r="J242" s="398">
        <f t="shared" si="77"/>
        <v>0</v>
      </c>
      <c r="K242" s="398">
        <f t="shared" si="77"/>
        <v>63500</v>
      </c>
      <c r="L242" s="398">
        <f>SUM(L243:L244)</f>
        <v>0</v>
      </c>
      <c r="M242" s="398">
        <f>M244</f>
        <v>0</v>
      </c>
      <c r="N242" s="398">
        <f>N244</f>
        <v>0</v>
      </c>
    </row>
    <row r="243" spans="1:14" x14ac:dyDescent="0.2">
      <c r="A243" s="391">
        <v>4241</v>
      </c>
      <c r="B243" s="370" t="s">
        <v>209</v>
      </c>
      <c r="C243" s="403"/>
      <c r="D243" s="392">
        <f>SUM(E243:N243)</f>
        <v>63500</v>
      </c>
      <c r="E243" s="392"/>
      <c r="F243" s="392"/>
      <c r="G243" s="392"/>
      <c r="H243" s="392"/>
      <c r="I243" s="407">
        <v>0</v>
      </c>
      <c r="J243" s="392"/>
      <c r="K243" s="407">
        <f>195000*0.3+5000</f>
        <v>63500</v>
      </c>
      <c r="L243" s="392"/>
      <c r="M243" s="392"/>
      <c r="N243" s="392"/>
    </row>
    <row r="244" spans="1:14" x14ac:dyDescent="0.2">
      <c r="A244" s="391"/>
      <c r="B244" s="370"/>
      <c r="C244" s="392"/>
      <c r="D244" s="392">
        <f t="shared" si="73"/>
        <v>0</v>
      </c>
      <c r="E244" s="392"/>
      <c r="F244" s="392"/>
      <c r="G244" s="392"/>
      <c r="H244" s="392"/>
      <c r="I244" s="392"/>
      <c r="J244" s="392"/>
      <c r="K244" s="392"/>
      <c r="L244" s="392"/>
      <c r="M244" s="392"/>
      <c r="N244" s="392"/>
    </row>
    <row r="245" spans="1:14" x14ac:dyDescent="0.2">
      <c r="A245" s="391"/>
      <c r="B245" s="370"/>
      <c r="C245" s="392"/>
      <c r="D245" s="392">
        <f t="shared" si="73"/>
        <v>0</v>
      </c>
      <c r="E245" s="392"/>
      <c r="F245" s="392"/>
      <c r="G245" s="392"/>
      <c r="H245" s="392"/>
      <c r="I245" s="392"/>
      <c r="J245" s="392"/>
      <c r="K245" s="392"/>
      <c r="L245" s="392"/>
      <c r="M245" s="392"/>
      <c r="N245" s="392"/>
    </row>
    <row r="246" spans="1:14" ht="24" hidden="1" x14ac:dyDescent="0.2">
      <c r="A246" s="415" t="s">
        <v>210</v>
      </c>
      <c r="B246" s="415" t="s">
        <v>151</v>
      </c>
      <c r="C246" s="415"/>
      <c r="D246" s="416">
        <f>D247</f>
        <v>0</v>
      </c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</row>
    <row r="247" spans="1:14" hidden="1" x14ac:dyDescent="0.2">
      <c r="A247" s="403"/>
      <c r="B247" s="403"/>
      <c r="C247" s="403"/>
      <c r="D247" s="392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</row>
    <row r="248" spans="1:14" ht="24" hidden="1" x14ac:dyDescent="0.2">
      <c r="A248" s="415" t="s">
        <v>211</v>
      </c>
      <c r="B248" s="415" t="s">
        <v>153</v>
      </c>
      <c r="C248" s="415"/>
      <c r="D248" s="416">
        <f>D249</f>
        <v>0</v>
      </c>
      <c r="E248" s="415"/>
      <c r="F248" s="415"/>
      <c r="G248" s="415"/>
      <c r="H248" s="415"/>
      <c r="I248" s="415"/>
      <c r="J248" s="415"/>
      <c r="K248" s="415"/>
      <c r="L248" s="415"/>
      <c r="M248" s="415"/>
      <c r="N248" s="415"/>
    </row>
    <row r="249" spans="1:14" hidden="1" x14ac:dyDescent="0.2">
      <c r="A249" s="391"/>
      <c r="B249" s="370"/>
      <c r="C249" s="370"/>
      <c r="D249" s="371"/>
      <c r="E249" s="371"/>
      <c r="F249" s="371"/>
      <c r="G249" s="371"/>
      <c r="H249" s="371"/>
      <c r="I249" s="371"/>
      <c r="J249" s="371"/>
      <c r="K249" s="371"/>
      <c r="L249" s="371"/>
      <c r="M249" s="371"/>
      <c r="N249" s="371"/>
    </row>
    <row r="250" spans="1:14" ht="24" hidden="1" x14ac:dyDescent="0.2">
      <c r="A250" s="415" t="s">
        <v>212</v>
      </c>
      <c r="B250" s="415" t="s">
        <v>213</v>
      </c>
      <c r="C250" s="415"/>
      <c r="D250" s="416">
        <v>0</v>
      </c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</row>
    <row r="251" spans="1:14" hidden="1" x14ac:dyDescent="0.2">
      <c r="A251" s="391"/>
      <c r="B251" s="370"/>
      <c r="C251" s="370"/>
      <c r="D251" s="371"/>
      <c r="E251" s="371"/>
      <c r="F251" s="371"/>
      <c r="G251" s="371"/>
      <c r="H251" s="371"/>
      <c r="I251" s="371"/>
      <c r="J251" s="371"/>
      <c r="K251" s="371"/>
      <c r="L251" s="371"/>
      <c r="M251" s="371"/>
      <c r="N251" s="371"/>
    </row>
    <row r="252" spans="1:14" ht="24" hidden="1" x14ac:dyDescent="0.2">
      <c r="A252" s="415" t="s">
        <v>214</v>
      </c>
      <c r="B252" s="415" t="s">
        <v>215</v>
      </c>
      <c r="C252" s="415"/>
      <c r="D252" s="416">
        <f>D253</f>
        <v>0</v>
      </c>
      <c r="E252" s="415"/>
      <c r="F252" s="415"/>
      <c r="G252" s="415"/>
      <c r="H252" s="415"/>
      <c r="I252" s="415"/>
      <c r="J252" s="415"/>
      <c r="K252" s="415"/>
      <c r="L252" s="415"/>
      <c r="M252" s="415"/>
      <c r="N252" s="415"/>
    </row>
    <row r="253" spans="1:14" hidden="1" x14ac:dyDescent="0.2">
      <c r="A253" s="391"/>
      <c r="B253" s="370"/>
      <c r="C253" s="370"/>
      <c r="D253" s="371"/>
      <c r="E253" s="371"/>
      <c r="F253" s="371"/>
      <c r="G253" s="371"/>
      <c r="H253" s="371"/>
      <c r="I253" s="371"/>
      <c r="J253" s="371"/>
      <c r="K253" s="371"/>
      <c r="L253" s="371"/>
      <c r="M253" s="371"/>
      <c r="N253" s="371"/>
    </row>
    <row r="254" spans="1:14" ht="24" hidden="1" x14ac:dyDescent="0.2">
      <c r="A254" s="415" t="s">
        <v>131</v>
      </c>
      <c r="B254" s="415" t="s">
        <v>132</v>
      </c>
      <c r="C254" s="415"/>
      <c r="D254" s="416">
        <f>SUM(E254:L254)</f>
        <v>0</v>
      </c>
      <c r="E254" s="415"/>
      <c r="F254" s="415"/>
      <c r="G254" s="415"/>
      <c r="H254" s="415"/>
      <c r="I254" s="415"/>
      <c r="J254" s="415"/>
      <c r="K254" s="415"/>
      <c r="L254" s="416"/>
      <c r="M254" s="415"/>
      <c r="N254" s="415"/>
    </row>
    <row r="255" spans="1:14" hidden="1" x14ac:dyDescent="0.2">
      <c r="A255" s="391"/>
      <c r="B255" s="370"/>
      <c r="C255" s="392"/>
      <c r="D255" s="392"/>
      <c r="E255" s="392"/>
      <c r="F255" s="392"/>
      <c r="G255" s="392"/>
      <c r="H255" s="392"/>
      <c r="I255" s="392"/>
      <c r="J255" s="392"/>
      <c r="K255" s="392"/>
      <c r="L255" s="392"/>
      <c r="M255" s="392"/>
      <c r="N255" s="392"/>
    </row>
    <row r="256" spans="1:14" ht="24" hidden="1" x14ac:dyDescent="0.2">
      <c r="A256" s="415" t="s">
        <v>216</v>
      </c>
      <c r="B256" s="415" t="s">
        <v>145</v>
      </c>
      <c r="C256" s="415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  <c r="N256" s="415"/>
    </row>
    <row r="257" spans="1:14" hidden="1" x14ac:dyDescent="0.2">
      <c r="A257" s="391"/>
      <c r="B257" s="370"/>
      <c r="C257" s="370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</row>
    <row r="258" spans="1:14" hidden="1" x14ac:dyDescent="0.2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  <c r="N258" s="415"/>
    </row>
    <row r="259" spans="1:14" hidden="1" x14ac:dyDescent="0.2">
      <c r="A259" s="391"/>
      <c r="B259" s="370"/>
      <c r="C259" s="370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</row>
    <row r="260" spans="1:14" hidden="1" x14ac:dyDescent="0.2">
      <c r="A260" s="415"/>
      <c r="B260" s="415"/>
      <c r="C260" s="415"/>
      <c r="D260" s="415"/>
      <c r="E260" s="415"/>
      <c r="F260" s="415"/>
      <c r="G260" s="415"/>
      <c r="H260" s="415"/>
      <c r="I260" s="415"/>
      <c r="J260" s="415"/>
      <c r="K260" s="415"/>
      <c r="L260" s="415"/>
      <c r="M260" s="415"/>
      <c r="N260" s="415"/>
    </row>
    <row r="261" spans="1:14" hidden="1" x14ac:dyDescent="0.2">
      <c r="A261" s="391"/>
      <c r="B261" s="370"/>
      <c r="C261" s="370"/>
      <c r="D261" s="371"/>
      <c r="E261" s="371"/>
      <c r="F261" s="371"/>
      <c r="G261" s="371"/>
      <c r="H261" s="371"/>
      <c r="I261" s="371"/>
      <c r="J261" s="371"/>
      <c r="K261" s="371"/>
      <c r="L261" s="371"/>
      <c r="M261" s="371"/>
      <c r="N261" s="371"/>
    </row>
    <row r="262" spans="1:14" hidden="1" x14ac:dyDescent="0.2">
      <c r="A262" s="415"/>
      <c r="B262" s="415"/>
      <c r="C262" s="415"/>
      <c r="D262" s="415"/>
      <c r="E262" s="415"/>
      <c r="F262" s="415"/>
      <c r="G262" s="415"/>
      <c r="H262" s="415"/>
      <c r="I262" s="415"/>
      <c r="J262" s="415"/>
      <c r="K262" s="415"/>
      <c r="L262" s="415"/>
      <c r="M262" s="415"/>
      <c r="N262" s="415"/>
    </row>
    <row r="263" spans="1:14" hidden="1" x14ac:dyDescent="0.2">
      <c r="A263" s="391"/>
      <c r="B263" s="370"/>
      <c r="C263" s="370"/>
      <c r="D263" s="371"/>
      <c r="E263" s="371"/>
      <c r="F263" s="371"/>
      <c r="G263" s="371"/>
      <c r="H263" s="371"/>
      <c r="I263" s="371"/>
      <c r="J263" s="371"/>
      <c r="K263" s="371"/>
      <c r="L263" s="371"/>
      <c r="M263" s="371"/>
      <c r="N263" s="371"/>
    </row>
    <row r="264" spans="1:14" hidden="1" x14ac:dyDescent="0.2">
      <c r="A264" s="415"/>
      <c r="B264" s="415"/>
      <c r="C264" s="415"/>
      <c r="D264" s="415"/>
      <c r="E264" s="415"/>
      <c r="F264" s="415"/>
      <c r="G264" s="415"/>
      <c r="H264" s="415"/>
      <c r="I264" s="415"/>
      <c r="J264" s="415"/>
      <c r="K264" s="415"/>
      <c r="L264" s="415"/>
      <c r="M264" s="415"/>
      <c r="N264" s="415"/>
    </row>
    <row r="265" spans="1:14" hidden="1" x14ac:dyDescent="0.2">
      <c r="A265" s="430"/>
      <c r="B265" s="431"/>
      <c r="C265" s="431"/>
      <c r="D265" s="432"/>
      <c r="E265" s="432"/>
      <c r="F265" s="432"/>
      <c r="G265" s="432"/>
      <c r="H265" s="432"/>
      <c r="I265" s="432"/>
      <c r="J265" s="432"/>
      <c r="K265" s="432"/>
      <c r="L265" s="432"/>
      <c r="M265" s="432"/>
      <c r="N265" s="432"/>
    </row>
    <row r="266" spans="1:14" hidden="1" x14ac:dyDescent="0.2">
      <c r="A266" s="433"/>
      <c r="B266" s="434"/>
      <c r="C266" s="434"/>
      <c r="D266" s="435"/>
      <c r="E266" s="435"/>
      <c r="F266" s="435"/>
      <c r="G266" s="435"/>
      <c r="H266" s="435"/>
      <c r="I266" s="436" t="e">
        <f>#REF!+#REF!+#REF!+#REF!+#REF!</f>
        <v>#REF!</v>
      </c>
      <c r="J266" s="436"/>
      <c r="K266" s="435"/>
      <c r="L266" s="435"/>
      <c r="M266" s="435"/>
      <c r="N266" s="435"/>
    </row>
    <row r="267" spans="1:14" hidden="1" x14ac:dyDescent="0.2">
      <c r="A267" s="433"/>
      <c r="B267" s="434"/>
      <c r="C267" s="434"/>
      <c r="D267" s="435"/>
      <c r="E267" s="435"/>
      <c r="F267" s="435"/>
      <c r="G267" s="435"/>
      <c r="H267" s="435"/>
      <c r="I267" s="435"/>
      <c r="J267" s="435"/>
      <c r="K267" s="435"/>
      <c r="L267" s="435"/>
      <c r="M267" s="435"/>
      <c r="N267" s="435"/>
    </row>
    <row r="268" spans="1:14" hidden="1" x14ac:dyDescent="0.2">
      <c r="A268" s="433"/>
      <c r="B268" s="434"/>
      <c r="C268" s="434"/>
      <c r="D268" s="435"/>
      <c r="E268" s="435"/>
      <c r="F268" s="435"/>
      <c r="G268" s="435"/>
      <c r="H268" s="435"/>
      <c r="I268" s="435"/>
      <c r="J268" s="435"/>
      <c r="K268" s="435"/>
      <c r="L268" s="435"/>
      <c r="M268" s="435"/>
      <c r="N268" s="435"/>
    </row>
    <row r="269" spans="1:14" hidden="1" x14ac:dyDescent="0.2">
      <c r="A269" s="433"/>
      <c r="B269" s="434"/>
      <c r="C269" s="434"/>
      <c r="D269" s="435"/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</row>
    <row r="270" spans="1:14" hidden="1" x14ac:dyDescent="0.2">
      <c r="A270" s="433"/>
      <c r="B270" s="434"/>
      <c r="C270" s="434"/>
      <c r="D270" s="435"/>
      <c r="E270" s="435"/>
      <c r="F270" s="435"/>
      <c r="G270" s="435"/>
      <c r="H270" s="435"/>
      <c r="I270" s="435"/>
      <c r="J270" s="435"/>
      <c r="K270" s="435"/>
      <c r="L270" s="435"/>
      <c r="M270" s="435"/>
      <c r="N270" s="435"/>
    </row>
    <row r="271" spans="1:14" hidden="1" x14ac:dyDescent="0.2">
      <c r="A271" s="433"/>
      <c r="B271" s="434"/>
      <c r="C271" s="434"/>
      <c r="D271" s="435"/>
      <c r="E271" s="435"/>
      <c r="F271" s="435"/>
      <c r="G271" s="435"/>
      <c r="H271" s="435"/>
      <c r="I271" s="435"/>
      <c r="J271" s="435"/>
      <c r="K271" s="435"/>
      <c r="L271" s="435"/>
      <c r="M271" s="435"/>
      <c r="N271" s="435"/>
    </row>
    <row r="272" spans="1:14" hidden="1" x14ac:dyDescent="0.2">
      <c r="A272" s="433"/>
      <c r="B272" s="434"/>
      <c r="C272" s="434"/>
      <c r="D272" s="435"/>
      <c r="E272" s="435"/>
      <c r="F272" s="435"/>
      <c r="G272" s="435"/>
      <c r="H272" s="435"/>
      <c r="I272" s="435"/>
      <c r="J272" s="435"/>
      <c r="K272" s="435"/>
      <c r="L272" s="435"/>
      <c r="M272" s="435"/>
      <c r="N272" s="435"/>
    </row>
    <row r="273" spans="1:14" hidden="1" x14ac:dyDescent="0.2">
      <c r="A273" s="433"/>
      <c r="B273" s="434"/>
      <c r="C273" s="434"/>
      <c r="D273" s="435"/>
      <c r="E273" s="435"/>
      <c r="F273" s="435"/>
      <c r="G273" s="435"/>
      <c r="H273" s="435"/>
      <c r="I273" s="435"/>
      <c r="J273" s="435"/>
      <c r="K273" s="435"/>
      <c r="L273" s="435"/>
      <c r="M273" s="435"/>
      <c r="N273" s="435"/>
    </row>
    <row r="274" spans="1:14" hidden="1" x14ac:dyDescent="0.2">
      <c r="A274" s="433"/>
      <c r="B274" s="434"/>
      <c r="C274" s="434"/>
      <c r="D274" s="435"/>
      <c r="E274" s="435"/>
      <c r="F274" s="435"/>
      <c r="G274" s="435"/>
      <c r="H274" s="435"/>
      <c r="I274" s="435"/>
      <c r="J274" s="435"/>
      <c r="K274" s="435"/>
      <c r="L274" s="435"/>
      <c r="M274" s="435"/>
      <c r="N274" s="435"/>
    </row>
    <row r="275" spans="1:14" hidden="1" x14ac:dyDescent="0.2">
      <c r="A275" s="433"/>
      <c r="B275" s="434"/>
      <c r="C275" s="434"/>
      <c r="D275" s="435"/>
      <c r="E275" s="435"/>
      <c r="F275" s="435"/>
      <c r="G275" s="435"/>
      <c r="H275" s="435"/>
      <c r="I275" s="435"/>
      <c r="J275" s="435"/>
      <c r="K275" s="435"/>
      <c r="L275" s="435"/>
      <c r="M275" s="435"/>
      <c r="N275" s="435"/>
    </row>
    <row r="276" spans="1:14" hidden="1" x14ac:dyDescent="0.2">
      <c r="A276" s="433"/>
      <c r="B276" s="434"/>
      <c r="C276" s="434"/>
      <c r="D276" s="435"/>
      <c r="E276" s="435"/>
      <c r="F276" s="435"/>
      <c r="G276" s="435"/>
      <c r="H276" s="435"/>
      <c r="I276" s="435"/>
      <c r="J276" s="435"/>
      <c r="K276" s="435"/>
      <c r="L276" s="435"/>
      <c r="M276" s="435"/>
      <c r="N276" s="435"/>
    </row>
    <row r="277" spans="1:14" hidden="1" x14ac:dyDescent="0.2"/>
    <row r="278" spans="1:14" hidden="1" x14ac:dyDescent="0.2"/>
    <row r="279" spans="1:14" hidden="1" x14ac:dyDescent="0.2"/>
    <row r="280" spans="1:14" hidden="1" x14ac:dyDescent="0.2"/>
    <row r="281" spans="1:14" hidden="1" x14ac:dyDescent="0.2"/>
    <row r="282" spans="1:14" hidden="1" x14ac:dyDescent="0.2"/>
    <row r="283" spans="1:14" hidden="1" x14ac:dyDescent="0.2"/>
    <row r="284" spans="1:14" hidden="1" x14ac:dyDescent="0.2"/>
  </sheetData>
  <mergeCells count="4">
    <mergeCell ref="A1:N1"/>
    <mergeCell ref="C4:C9"/>
    <mergeCell ref="A78:B78"/>
    <mergeCell ref="A92:B9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1</vt:i4>
      </vt:variant>
    </vt:vector>
  </HeadingPairs>
  <TitlesOfParts>
    <vt:vector size="11" baseType="lpstr">
      <vt:lpstr>SAŽETAK kn</vt:lpstr>
      <vt:lpstr>SAŽETAK EUR</vt:lpstr>
      <vt:lpstr> Račun prihoda i rashoda</vt:lpstr>
      <vt:lpstr>Rashodi prema funkcijskoj kl</vt:lpstr>
      <vt:lpstr>Račun financiranja</vt:lpstr>
      <vt:lpstr>POSEBNI DIO</vt:lpstr>
      <vt:lpstr>FP 2023 EUR</vt:lpstr>
      <vt:lpstr>Realizacija 2021</vt:lpstr>
      <vt:lpstr>fp2022</vt:lpstr>
      <vt:lpstr>FP 2023 KN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</cp:lastModifiedBy>
  <cp:lastPrinted>2022-08-16T05:37:11Z</cp:lastPrinted>
  <dcterms:created xsi:type="dcterms:W3CDTF">2022-08-12T12:51:27Z</dcterms:created>
  <dcterms:modified xsi:type="dcterms:W3CDTF">2022-09-28T10:28:18Z</dcterms:modified>
</cp:coreProperties>
</file>