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PRIHODA'!$A$1:$H$33</definedName>
    <definedName name="_xlnm.Print_Area" localSheetId="2">'PLAN RASHODA I IZDATAKA'!$A$1:$O$255</definedName>
  </definedNames>
  <calcPr fullCalcOnLoad="1"/>
</workbook>
</file>

<file path=xl/comments3.xml><?xml version="1.0" encoding="utf-8"?>
<comments xmlns="http://schemas.openxmlformats.org/spreadsheetml/2006/main">
  <authors>
    <author>Katarina</author>
  </authors>
  <commentList>
    <comment ref="F3" authorId="0">
      <text>
        <r>
          <rPr>
            <b/>
            <sz val="9"/>
            <rFont val="Segoe UI"/>
            <family val="2"/>
          </rPr>
          <t>Katarina:</t>
        </r>
        <r>
          <rPr>
            <sz val="9"/>
            <rFont val="Segoe UI"/>
            <family val="2"/>
          </rPr>
          <t xml:space="preserve">
</t>
        </r>
      </text>
    </comment>
    <comment ref="I268" authorId="0">
      <text>
        <r>
          <rPr>
            <b/>
            <sz val="9"/>
            <rFont val="Segoe UI"/>
            <family val="2"/>
          </rPr>
          <t>Katarina:</t>
        </r>
        <r>
          <rPr>
            <sz val="9"/>
            <rFont val="Segoe UI"/>
            <family val="2"/>
          </rPr>
          <t xml:space="preserve">
</t>
        </r>
      </text>
    </comment>
    <comment ref="G3" authorId="0">
      <text>
        <r>
          <rPr>
            <b/>
            <sz val="9"/>
            <rFont val="Segoe UI"/>
            <family val="2"/>
          </rPr>
          <t>Katarina:</t>
        </r>
        <r>
          <rPr>
            <sz val="9"/>
            <rFont val="Segoe UI"/>
            <family val="2"/>
          </rPr>
          <t xml:space="preserve">
</t>
        </r>
      </text>
    </comment>
    <comment ref="O213" authorId="0">
      <text>
        <r>
          <rPr>
            <b/>
            <sz val="9"/>
            <rFont val="Segoe UI"/>
            <family val="2"/>
          </rPr>
          <t>Katarina:</t>
        </r>
        <r>
          <rPr>
            <sz val="9"/>
            <rFont val="Segoe UI"/>
            <family val="2"/>
          </rPr>
          <t xml:space="preserve">
3.3. vl.prih.
</t>
        </r>
      </text>
    </comment>
    <comment ref="I126" authorId="0">
      <text>
        <r>
          <rPr>
            <b/>
            <sz val="9"/>
            <rFont val="Segoe UI"/>
            <family val="2"/>
          </rPr>
          <t>Katarina:</t>
        </r>
        <r>
          <rPr>
            <sz val="9"/>
            <rFont val="Segoe UI"/>
            <family val="2"/>
          </rPr>
          <t xml:space="preserve">
plivanje</t>
        </r>
      </text>
    </comment>
  </commentList>
</comments>
</file>

<file path=xl/sharedStrings.xml><?xml version="1.0" encoding="utf-8"?>
<sst xmlns="http://schemas.openxmlformats.org/spreadsheetml/2006/main" count="339" uniqueCount="211">
  <si>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</si>
  <si>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</si>
  <si>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</si>
  <si>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</si>
  <si>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</si>
  <si>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</si>
  <si>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</si>
  <si>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</si>
  <si>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</si>
  <si>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</si>
  <si>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</si>
  <si>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</si>
  <si>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</si>
  <si>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</si>
  <si>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</si>
  <si>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</si>
  <si>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</si>
  <si>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</si>
  <si>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</si>
  <si>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</si>
  <si>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</si>
  <si>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</si>
  <si>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</si>
  <si>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</si>
  <si>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</si>
  <si>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</si>
  <si>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</si>
  <si>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</si>
  <si>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</si>
  <si>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</si>
  <si>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</si>
  <si>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</si>
  <si>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</si>
  <si>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</si>
  <si>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</si>
  <si>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</si>
  <si>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</si>
  <si>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</si>
  <si>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</si>
  <si>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</si>
  <si>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</si>
  <si>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Projekcija plana
za 2021.</t>
  </si>
  <si>
    <t>Projekcija plana 
za 2022.</t>
  </si>
  <si>
    <t>2022.</t>
  </si>
  <si>
    <t>Ukupno prihodi i primici za 2022.</t>
  </si>
  <si>
    <t>Axxxxxx</t>
  </si>
  <si>
    <t>xxxx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</si>
  <si>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</si>
  <si>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</si>
  <si>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</si>
  <si>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</si>
  <si>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 xml:space="preserve">Rashodi poslovanja </t>
  </si>
  <si>
    <t>TEKUĆE INVESTICIJSKO ODRŽAVANJE- minimalni standard</t>
  </si>
  <si>
    <t>Program 1001</t>
  </si>
  <si>
    <t>POJAČANI STANDARD U ŠKOLSTVU</t>
  </si>
  <si>
    <t>Aktivnost A100001</t>
  </si>
  <si>
    <t>Tekući projekt T100002</t>
  </si>
  <si>
    <t>ŽUPANIJSKA STRUČNA VIJEĆA</t>
  </si>
  <si>
    <t>Tekući projekt T100003</t>
  </si>
  <si>
    <t>NATJECANJA</t>
  </si>
  <si>
    <t>Tekući projekt T100004</t>
  </si>
  <si>
    <t>OBLJETNICE ŠKOLA</t>
  </si>
  <si>
    <t>Tekući projekt T100005</t>
  </si>
  <si>
    <t>SVJETSKI DAN UČITELJA</t>
  </si>
  <si>
    <t>Tekući projekt T100006</t>
  </si>
  <si>
    <t>OSTALE IZVANŠKOLSKE AKTIVNOSTI</t>
  </si>
  <si>
    <t>Tekući projekt  T100015</t>
  </si>
  <si>
    <t>UČENIČKE ZADRUGE</t>
  </si>
  <si>
    <t>Tekući projekt T100027</t>
  </si>
  <si>
    <t>MEĐUNARODNA SURADNJA</t>
  </si>
  <si>
    <t xml:space="preserve">Tekući projekt T100040 </t>
  </si>
  <si>
    <t>STRUČNO USAVRŠAVANJE DJELATNIKA U ŠKOLSTVU</t>
  </si>
  <si>
    <t xml:space="preserve">Tekući projekt T100041 </t>
  </si>
  <si>
    <t>E-TEHNIČAR</t>
  </si>
  <si>
    <t>Tekući projekt T100001</t>
  </si>
  <si>
    <t>OPREMA ŠKOLA</t>
  </si>
  <si>
    <t>DODATNA ULAGANJA</t>
  </si>
  <si>
    <t>PROGRAMI OSNOVNIH ŠKOLA IZVAN ŽUPANIJSKOG PRORAČUNA</t>
  </si>
  <si>
    <t>RASHODI POSLOVANJA</t>
  </si>
  <si>
    <r>
      <t xml:space="preserve">U ovaj program se upisuju sve aktivnosti kojima </t>
    </r>
    <r>
      <rPr>
        <b/>
        <sz val="10"/>
        <color indexed="8"/>
        <rFont val="Arial"/>
        <family val="2"/>
      </rPr>
      <t xml:space="preserve">izvor financiranja </t>
    </r>
    <r>
      <rPr>
        <b/>
        <sz val="10"/>
        <color indexed="10"/>
        <rFont val="Arial"/>
        <family val="2"/>
      </rPr>
      <t>nije</t>
    </r>
    <r>
      <rPr>
        <b/>
        <sz val="10"/>
        <color indexed="8"/>
        <rFont val="Arial"/>
        <family val="2"/>
      </rPr>
      <t xml:space="preserve"> ZŽ</t>
    </r>
    <r>
      <rPr>
        <sz val="10"/>
        <color indexed="8"/>
        <rFont val="Arial"/>
        <family val="2"/>
      </rPr>
      <t xml:space="preserve"> ( prihodi za posebne namjene, Pomoći, Vlasiti prihodi, Donacije), bez obzira ako je naziv aktivnosti isti kao što je naziv aktivnosti u drugom programu</t>
    </r>
  </si>
  <si>
    <t>ADMINISTRATIVNO, TEHNIČKO I STRUČNO OSOBLJE</t>
  </si>
  <si>
    <t>Aktivnost A100002</t>
  </si>
  <si>
    <t>Plaće zaposlenika i svi slični troškovi kojima izvor nije ZŽ</t>
  </si>
  <si>
    <t>Tekući projekt  T100002</t>
  </si>
  <si>
    <t>ŠKOLSKA KUHINJA</t>
  </si>
  <si>
    <t>PRODUŽENI BORAVAK</t>
  </si>
  <si>
    <t>Tekući projekt T100008</t>
  </si>
  <si>
    <t>Tekući projekt T100009</t>
  </si>
  <si>
    <t>OSTALE IZVANUČIONIČKE AKTIVNOSTI</t>
  </si>
  <si>
    <t>Tekući projekt T100010</t>
  </si>
  <si>
    <t>Tekući projekt T100011</t>
  </si>
  <si>
    <t>OSPOSOBLJAVANJE BEZ ZASNIVANJA RADNOG ODNOSA</t>
  </si>
  <si>
    <t>Tekući projekt T100012</t>
  </si>
  <si>
    <t>Tekući projekt T100013</t>
  </si>
  <si>
    <t xml:space="preserve">Tekući projekt T100014 </t>
  </si>
  <si>
    <t>TEKUĆE I INVESTICIJSKO ODRŽAVANJE</t>
  </si>
  <si>
    <t>Tekući projekt T100015</t>
  </si>
  <si>
    <t>GLAZBENA ŠKOLA</t>
  </si>
  <si>
    <t>Tekući projekt T100016</t>
  </si>
  <si>
    <t>NABAVA UDŽBENIKA ZA UČENIKA</t>
  </si>
  <si>
    <t>Tekući projekt T100017</t>
  </si>
  <si>
    <t>Tekući projekt  T100019</t>
  </si>
  <si>
    <t>PRIJEVOZ UČENIKA S TEŠKOĆAMA</t>
  </si>
  <si>
    <t>Tekući projekt T100020</t>
  </si>
  <si>
    <t>NABAVA UDŽBENIKA ZA UČENIKE</t>
  </si>
  <si>
    <t>Tekući projekt T100021</t>
  </si>
  <si>
    <t>NABAVA PRIJEVOZNIH SREDSTAVA</t>
  </si>
  <si>
    <t>Tekući projekt T100023</t>
  </si>
  <si>
    <t>PROVEDBA KURIKULARNE REFORME</t>
  </si>
  <si>
    <t xml:space="preserve">Rashodi poslovanja po izvorima financiranja koji nije DEC ili ZŽ </t>
  </si>
  <si>
    <t xml:space="preserve">Ovdje je upisana većina postojećih aktivnosti, neke od njih su Rebalansom svedene na nulu, ali je za očekivati da će u narednim razdobljima biti ponovno korištene. </t>
  </si>
  <si>
    <t>U ovaj program se upisuje isključivo raspored sredstava iz Odluke Dec po kontima</t>
  </si>
  <si>
    <r>
      <t>Upisujete samo decentralizirana sredstva od Županije (</t>
    </r>
    <r>
      <rPr>
        <b/>
        <sz val="9"/>
        <color indexed="10"/>
        <rFont val="Arial"/>
        <family val="2"/>
      </rPr>
      <t>ne po drugim izvorima</t>
    </r>
    <r>
      <rPr>
        <b/>
        <sz val="9"/>
        <color indexed="8"/>
        <rFont val="Arial"/>
        <family val="2"/>
      </rPr>
      <t xml:space="preserve">) </t>
    </r>
  </si>
  <si>
    <r>
      <t>Upisujete samo decentralizirana sredstva od Županije (</t>
    </r>
    <r>
      <rPr>
        <b/>
        <sz val="9"/>
        <color indexed="10"/>
        <rFont val="Arial"/>
        <family val="2"/>
      </rPr>
      <t xml:space="preserve"> ne po drugim izvorima) </t>
    </r>
  </si>
  <si>
    <r>
      <t>Komentar (Uputa,</t>
    </r>
    <r>
      <rPr>
        <b/>
        <sz val="10"/>
        <color indexed="10"/>
        <rFont val="Arial"/>
        <family val="2"/>
      </rPr>
      <t xml:space="preserve"> izbrisati prilikom izrade plana) - sve aktivnosti i programe koje ne koristiti iz ovog primjera izbrisati </t>
    </r>
  </si>
  <si>
    <t xml:space="preserve">Samo projekti kojima je izvor ZŽ  - bez obzira što je nazivlje akitnosti ili projekata  isto kao i u "vanžupanijskom dijelu"  - sredstva se upisuju isključivo sukladno iznosu koji je usvojen u proračunu ili rebalnsu - sukladno ovoj programskoj klasifikaciji </t>
  </si>
  <si>
    <t>Plaće za redovan rad</t>
  </si>
  <si>
    <t>Plaće za prekovremeni rad</t>
  </si>
  <si>
    <t>Plaće za posebne uvjete rada</t>
  </si>
  <si>
    <t>Doprinosi za obvezno zdr.osiguranje</t>
  </si>
  <si>
    <t>Doprinosi za obv.osig.u slučaju nezaposlenosti</t>
  </si>
  <si>
    <t>Naknade za prijevoz, rad na terenu</t>
  </si>
  <si>
    <t>Ostali nespomenuti rashodi poslovanja</t>
  </si>
  <si>
    <t>Službena putovanja</t>
  </si>
  <si>
    <t>Stručno usavršavanje zaposlenika</t>
  </si>
  <si>
    <t>Uredski mater.i ost.mater.rashodi</t>
  </si>
  <si>
    <t>Energija</t>
  </si>
  <si>
    <t>Sitni inventar i auto-gume</t>
  </si>
  <si>
    <t>Služb.radna i zaštitna odjeća i obuća</t>
  </si>
  <si>
    <t>Usluge telefona,pošte i prijevoza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</si>
  <si>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</si>
  <si>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</si>
  <si>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</si>
  <si>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</si>
  <si>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</si>
  <si>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</si>
  <si>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</si>
  <si>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Premije osiguranja</t>
  </si>
  <si>
    <t>Reprezentacija</t>
  </si>
  <si>
    <t>Članarine</t>
  </si>
  <si>
    <t>Naknade i pristojbe</t>
  </si>
  <si>
    <t>Bankarske usluge i usluge pl.prometa</t>
  </si>
  <si>
    <t>Mater.i dijelovi za tekuće i invest.održ.</t>
  </si>
  <si>
    <t>Usluge tekućeg i invest.održavanja</t>
  </si>
  <si>
    <t>Izvor 1.1 Opći prihodi i primici</t>
  </si>
  <si>
    <t>Izvor 5.P. Minist. Znanosti, obrazovanja i sporta-ESF.</t>
  </si>
  <si>
    <t>A100001</t>
  </si>
  <si>
    <t>Materijal i sirovine</t>
  </si>
  <si>
    <t>Tekući projekt T100001 Oprema škola</t>
  </si>
  <si>
    <t>Rashodi za nabavu proizvedene dugotrajne  imovine</t>
  </si>
  <si>
    <t>Postrojenja i oprema</t>
  </si>
  <si>
    <t>Uredska oprema i namještaj</t>
  </si>
  <si>
    <t>Komunikacijska oprema</t>
  </si>
  <si>
    <t>Uređaji, strojevi i oprema za ost.namjene</t>
  </si>
  <si>
    <t>Knjige, umjetnička djela i ostale izložbene vrijednosti</t>
  </si>
  <si>
    <t>Knjige u knjižnicama</t>
  </si>
  <si>
    <t>OŠ ĐURE DEŽELIĆA IVANIĆ-GRAD</t>
  </si>
  <si>
    <t>Vlastiti prihodi (3.3)</t>
  </si>
  <si>
    <t>Pomoći (5.k)</t>
  </si>
  <si>
    <t>Prihodi za posebne namjene (4.L)</t>
  </si>
  <si>
    <t>Donacije (6)</t>
  </si>
  <si>
    <t>Naknada za nezapošlj.invalida</t>
  </si>
  <si>
    <t>Licence</t>
  </si>
  <si>
    <t>Sitan inventar</t>
  </si>
  <si>
    <t>Usluge telefona, pošte i prijevoza</t>
  </si>
  <si>
    <t>Uredski mater.i ost.mater.ras.-udžben.</t>
  </si>
  <si>
    <t>Oprema</t>
  </si>
  <si>
    <t>Oprema za održavanje i zaštitu</t>
  </si>
  <si>
    <t>Oprema za sport i glazbu</t>
  </si>
  <si>
    <t>Uređaji, strojevi i oprema za ostale namjene</t>
  </si>
  <si>
    <t>DI</t>
  </si>
  <si>
    <t>Materijal za higijenske potrebe i njegu</t>
  </si>
  <si>
    <t>Pomoći 5.K. MZO</t>
  </si>
  <si>
    <t>MINIMALNI STANDARD U OSNOVNOM ŠKOLSTVU- MATERIJALNI I FINANCIJSKI RASHODI-decentralizirana sredstva</t>
  </si>
  <si>
    <t>Ulaganje u objekat</t>
  </si>
  <si>
    <t>PRIJEDLOG PLANA ZA 2021.</t>
  </si>
  <si>
    <t>Uredski materijal i ostali mat.rash</t>
  </si>
  <si>
    <t>Vlastiti prihodi -preneseni višak prihoda</t>
  </si>
  <si>
    <t>Pomoći -preneseni višak prihoda</t>
  </si>
  <si>
    <t>Uredski mater.i ostali mater.rashodi</t>
  </si>
  <si>
    <t>Bankarske usluge i usluge platbog promet</t>
  </si>
  <si>
    <t>Financijski rashodi</t>
  </si>
  <si>
    <t>PROJEKCIJA PLANA ZA 2022.</t>
  </si>
  <si>
    <t>PROJEKCIJA PLANA ZA 2023.</t>
  </si>
  <si>
    <t>2023.</t>
  </si>
  <si>
    <t>Opći prihodi i primici-županijski  proračun</t>
  </si>
  <si>
    <t>REBALANS I, 2021</t>
  </si>
  <si>
    <t>Prijedlog plana 
za 2021</t>
  </si>
  <si>
    <t>Projekcija plana
za 2022</t>
  </si>
  <si>
    <t>Projekcija plana 
za 2023</t>
  </si>
  <si>
    <t>Ostala uredska oprema</t>
  </si>
  <si>
    <t>Usluge tekućeg i investicisjkog održavanja</t>
  </si>
  <si>
    <t>Knjige i udžbenici</t>
  </si>
  <si>
    <t>Tekući projekt T1000xx</t>
  </si>
  <si>
    <t>HUMANITARNA AKCIJA-OBITELJ SAHULA</t>
  </si>
  <si>
    <t>Ostali rashodi</t>
  </si>
  <si>
    <t>Tekuće donacije</t>
  </si>
  <si>
    <t>Tekuće donacije u novcu</t>
  </si>
  <si>
    <t>Projekcija plana
za 2022.</t>
  </si>
  <si>
    <t>Projekcija plana 
za 2023.</t>
  </si>
  <si>
    <t>Zatezne kamate</t>
  </si>
  <si>
    <t>Naknade za rad predst.i izvršnih tijela</t>
  </si>
  <si>
    <t>Ostali nespomenuti rashodi</t>
  </si>
  <si>
    <t>Tekući projekt  T100047</t>
  </si>
  <si>
    <t>WEB PLANIRANJE-</t>
  </si>
  <si>
    <t>671 decentr.</t>
  </si>
  <si>
    <t>671 pojač.stand.</t>
  </si>
  <si>
    <t>PRSTEN POTPORE III/IV</t>
  </si>
  <si>
    <t xml:space="preserve">PRIJEDLOG REBALANSA FINANCIJSKOG PLANA OŠ ĐURE DEŽELIĆA ZA 2021.                                                                                                                                    </t>
  </si>
  <si>
    <t xml:space="preserve">PLAN PRIHODA REBALANSA  2021 </t>
  </si>
  <si>
    <t>Prijedlog plana 
za 2021.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</si>
</sst>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8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b/>
      <sz val="9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000000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b/>
      <sz val="9"/>
      <color rgb="FF00B0F0"/>
      <name val="Arial"/>
      <family val="2"/>
    </font>
    <font>
      <sz val="10"/>
      <color rgb="FFF6493C"/>
      <name val="Arial"/>
      <family val="2"/>
    </font>
    <font>
      <b/>
      <sz val="8"/>
      <name val="MS Sans Serif"/>
      <family val="2"/>
    </font>
  </fonts>
  <fills count="5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1C1FF"/>
        <bgColor indexed="64"/>
      </patternFill>
    </fill>
    <fill>
      <patternFill patternType="solid">
        <fgColor rgb="FFE1E1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8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9" fillId="44" borderId="7" applyNumberFormat="0" applyAlignment="0" applyProtection="0"/>
    <xf numFmtId="0" fontId="60" fillId="44" borderId="8" applyNumberFormat="0" applyAlignment="0" applyProtection="0"/>
    <xf numFmtId="0" fontId="15" fillId="0" borderId="9" applyNumberFormat="0" applyFill="0" applyAlignment="0" applyProtection="0"/>
    <xf numFmtId="0" fontId="61" fillId="4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5" fillId="0" borderId="12" applyNumberFormat="0" applyFill="0" applyAlignment="0" applyProtection="0"/>
    <xf numFmtId="0" fontId="6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6" fillId="46" borderId="0" applyNumberFormat="0" applyBorder="0" applyAlignment="0" applyProtection="0"/>
    <xf numFmtId="0" fontId="67" fillId="0" borderId="0">
      <alignment/>
      <protection/>
    </xf>
    <xf numFmtId="0" fontId="56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9" fillId="47" borderId="1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2" fillId="0" borderId="18" applyNumberFormat="0" applyFill="0" applyAlignment="0" applyProtection="0"/>
    <xf numFmtId="0" fontId="73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74" fillId="0" borderId="0" xfId="0" applyNumberFormat="1" applyFont="1" applyFill="1" applyBorder="1" applyAlignment="1" applyProtection="1">
      <alignment/>
      <protection/>
    </xf>
    <xf numFmtId="0" fontId="7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5" fillId="0" borderId="29" xfId="0" applyNumberFormat="1" applyFont="1" applyFill="1" applyBorder="1" applyAlignment="1" applyProtection="1">
      <alignment horizontal="center"/>
      <protection/>
    </xf>
    <xf numFmtId="0" fontId="25" fillId="0" borderId="29" xfId="0" applyNumberFormat="1" applyFont="1" applyFill="1" applyBorder="1" applyAlignment="1" applyProtection="1">
      <alignment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1" fontId="21" fillId="0" borderId="31" xfId="0" applyNumberFormat="1" applyFont="1" applyBorder="1" applyAlignment="1">
      <alignment horizontal="left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/>
    </xf>
    <xf numFmtId="3" fontId="21" fillId="0" borderId="33" xfId="0" applyNumberFormat="1" applyFont="1" applyBorder="1" applyAlignment="1">
      <alignment horizontal="center" wrapText="1"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 horizontal="center" vertical="center" wrapText="1"/>
    </xf>
    <xf numFmtId="1" fontId="21" fillId="0" borderId="36" xfId="0" applyNumberFormat="1" applyFont="1" applyBorder="1" applyAlignment="1">
      <alignment horizontal="left" wrapText="1"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1" fontId="21" fillId="0" borderId="41" xfId="0" applyNumberFormat="1" applyFont="1" applyBorder="1" applyAlignment="1">
      <alignment wrapText="1"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2" fillId="0" borderId="26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1" fontId="21" fillId="0" borderId="46" xfId="0" applyNumberFormat="1" applyFont="1" applyBorder="1" applyAlignment="1">
      <alignment horizontal="left" wrapText="1"/>
    </xf>
    <xf numFmtId="3" fontId="21" fillId="0" borderId="47" xfId="0" applyNumberFormat="1" applyFont="1" applyBorder="1" applyAlignment="1">
      <alignment/>
    </xf>
    <xf numFmtId="3" fontId="21" fillId="0" borderId="48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3" fontId="21" fillId="0" borderId="50" xfId="0" applyNumberFormat="1" applyFont="1" applyBorder="1" applyAlignment="1">
      <alignment/>
    </xf>
    <xf numFmtId="0" fontId="25" fillId="0" borderId="19" xfId="0" applyNumberFormat="1" applyFont="1" applyFill="1" applyBorder="1" applyAlignment="1" applyProtection="1">
      <alignment horizontal="center"/>
      <protection/>
    </xf>
    <xf numFmtId="0" fontId="25" fillId="0" borderId="19" xfId="0" applyNumberFormat="1" applyFont="1" applyFill="1" applyBorder="1" applyAlignment="1" applyProtection="1">
      <alignment wrapText="1"/>
      <protection/>
    </xf>
    <xf numFmtId="0" fontId="76" fillId="51" borderId="19" xfId="87" applyFont="1" applyFill="1" applyBorder="1" applyAlignment="1">
      <alignment horizontal="left" vertical="center" wrapText="1" readingOrder="1"/>
      <protection/>
    </xf>
    <xf numFmtId="0" fontId="76" fillId="0" borderId="0" xfId="87" applyFont="1" applyFill="1" applyAlignment="1">
      <alignment horizontal="left" vertical="center" wrapText="1" readingOrder="1"/>
      <protection/>
    </xf>
    <xf numFmtId="0" fontId="25" fillId="0" borderId="29" xfId="0" applyNumberFormat="1" applyFont="1" applyFill="1" applyBorder="1" applyAlignment="1" applyProtection="1">
      <alignment wrapText="1"/>
      <protection/>
    </xf>
    <xf numFmtId="0" fontId="26" fillId="0" borderId="19" xfId="0" applyNumberFormat="1" applyFont="1" applyFill="1" applyBorder="1" applyAlignment="1" applyProtection="1">
      <alignment horizontal="center"/>
      <protection/>
    </xf>
    <xf numFmtId="0" fontId="26" fillId="0" borderId="19" xfId="0" applyNumberFormat="1" applyFont="1" applyFill="1" applyBorder="1" applyAlignment="1" applyProtection="1">
      <alignment horizontal="center" vertical="center"/>
      <protection/>
    </xf>
    <xf numFmtId="0" fontId="25" fillId="0" borderId="19" xfId="0" applyNumberFormat="1" applyFont="1" applyFill="1" applyBorder="1" applyAlignment="1" applyProtection="1">
      <alignment/>
      <protection/>
    </xf>
    <xf numFmtId="0" fontId="38" fillId="0" borderId="19" xfId="0" applyNumberFormat="1" applyFont="1" applyFill="1" applyBorder="1" applyAlignment="1" applyProtection="1">
      <alignment wrapText="1"/>
      <protection/>
    </xf>
    <xf numFmtId="0" fontId="26" fillId="0" borderId="19" xfId="0" applyNumberFormat="1" applyFont="1" applyFill="1" applyBorder="1" applyAlignment="1" applyProtection="1">
      <alignment/>
      <protection/>
    </xf>
    <xf numFmtId="0" fontId="26" fillId="0" borderId="19" xfId="0" applyNumberFormat="1" applyFont="1" applyFill="1" applyBorder="1" applyAlignment="1" applyProtection="1">
      <alignment horizontal="left"/>
      <protection/>
    </xf>
    <xf numFmtId="0" fontId="26" fillId="0" borderId="19" xfId="0" applyNumberFormat="1" applyFont="1" applyFill="1" applyBorder="1" applyAlignment="1" applyProtection="1">
      <alignment wrapText="1"/>
      <protection/>
    </xf>
    <xf numFmtId="0" fontId="76" fillId="52" borderId="19" xfId="87" applyFont="1" applyFill="1" applyBorder="1" applyAlignment="1">
      <alignment horizontal="left" vertical="center" wrapText="1" readingOrder="1"/>
      <protection/>
    </xf>
    <xf numFmtId="0" fontId="76" fillId="0" borderId="19" xfId="87" applyFont="1" applyFill="1" applyBorder="1" applyAlignment="1">
      <alignment horizontal="left" vertical="center" wrapText="1" readingOrder="1"/>
      <protection/>
    </xf>
    <xf numFmtId="0" fontId="26" fillId="35" borderId="19" xfId="0" applyFont="1" applyFill="1" applyBorder="1" applyAlignment="1">
      <alignment horizontal="center" vertical="center" wrapText="1"/>
    </xf>
    <xf numFmtId="0" fontId="26" fillId="50" borderId="19" xfId="0" applyNumberFormat="1" applyFont="1" applyFill="1" applyBorder="1" applyAlignment="1" applyProtection="1">
      <alignment horizontal="center"/>
      <protection/>
    </xf>
    <xf numFmtId="0" fontId="26" fillId="50" borderId="19" xfId="0" applyNumberFormat="1" applyFont="1" applyFill="1" applyBorder="1" applyAlignment="1" applyProtection="1">
      <alignment wrapText="1"/>
      <protection/>
    </xf>
    <xf numFmtId="3" fontId="26" fillId="50" borderId="19" xfId="0" applyNumberFormat="1" applyFont="1" applyFill="1" applyBorder="1" applyAlignment="1" applyProtection="1">
      <alignment/>
      <protection/>
    </xf>
    <xf numFmtId="3" fontId="26" fillId="0" borderId="19" xfId="0" applyNumberFormat="1" applyFont="1" applyFill="1" applyBorder="1" applyAlignment="1" applyProtection="1">
      <alignment/>
      <protection/>
    </xf>
    <xf numFmtId="3" fontId="25" fillId="0" borderId="19" xfId="0" applyNumberFormat="1" applyFont="1" applyFill="1" applyBorder="1" applyAlignment="1" applyProtection="1">
      <alignment/>
      <protection/>
    </xf>
    <xf numFmtId="0" fontId="26" fillId="53" borderId="19" xfId="0" applyNumberFormat="1" applyFont="1" applyFill="1" applyBorder="1" applyAlignment="1" applyProtection="1">
      <alignment horizontal="center"/>
      <protection/>
    </xf>
    <xf numFmtId="0" fontId="26" fillId="53" borderId="19" xfId="0" applyNumberFormat="1" applyFont="1" applyFill="1" applyBorder="1" applyAlignment="1" applyProtection="1">
      <alignment wrapText="1"/>
      <protection/>
    </xf>
    <xf numFmtId="3" fontId="26" fillId="53" borderId="19" xfId="0" applyNumberFormat="1" applyFont="1" applyFill="1" applyBorder="1" applyAlignment="1" applyProtection="1">
      <alignment/>
      <protection/>
    </xf>
    <xf numFmtId="0" fontId="76" fillId="54" borderId="19" xfId="87" applyFont="1" applyFill="1" applyBorder="1" applyAlignment="1">
      <alignment horizontal="left" vertical="center" wrapText="1" readingOrder="1"/>
      <protection/>
    </xf>
    <xf numFmtId="0" fontId="26" fillId="53" borderId="19" xfId="0" applyNumberFormat="1" applyFont="1" applyFill="1" applyBorder="1" applyAlignment="1" applyProtection="1">
      <alignment horizontal="left" wrapText="1"/>
      <protection/>
    </xf>
    <xf numFmtId="3" fontId="26" fillId="53" borderId="19" xfId="0" applyNumberFormat="1" applyFont="1" applyFill="1" applyBorder="1" applyAlignment="1" applyProtection="1">
      <alignment horizontal="right"/>
      <protection/>
    </xf>
    <xf numFmtId="4" fontId="25" fillId="0" borderId="19" xfId="0" applyNumberFormat="1" applyFont="1" applyFill="1" applyBorder="1" applyAlignment="1" applyProtection="1">
      <alignment/>
      <protection/>
    </xf>
    <xf numFmtId="0" fontId="76" fillId="55" borderId="19" xfId="87" applyFont="1" applyFill="1" applyBorder="1" applyAlignment="1">
      <alignment horizontal="left" vertical="center" wrapText="1" readingOrder="1"/>
      <protection/>
    </xf>
    <xf numFmtId="3" fontId="26" fillId="20" borderId="19" xfId="0" applyNumberFormat="1" applyFont="1" applyFill="1" applyBorder="1" applyAlignment="1" applyProtection="1">
      <alignment/>
      <protection/>
    </xf>
    <xf numFmtId="3" fontId="26" fillId="53" borderId="19" xfId="0" applyNumberFormat="1" applyFont="1" applyFill="1" applyBorder="1" applyAlignment="1" applyProtection="1">
      <alignment horizontal="center"/>
      <protection/>
    </xf>
    <xf numFmtId="3" fontId="26" fillId="53" borderId="19" xfId="0" applyNumberFormat="1" applyFont="1" applyFill="1" applyBorder="1" applyAlignment="1" applyProtection="1">
      <alignment wrapText="1"/>
      <protection/>
    </xf>
    <xf numFmtId="3" fontId="25" fillId="0" borderId="19" xfId="0" applyNumberFormat="1" applyFont="1" applyFill="1" applyBorder="1" applyAlignment="1" applyProtection="1">
      <alignment wrapText="1"/>
      <protection/>
    </xf>
    <xf numFmtId="3" fontId="26" fillId="18" borderId="19" xfId="0" applyNumberFormat="1" applyFont="1" applyFill="1" applyBorder="1" applyAlignment="1" applyProtection="1">
      <alignment/>
      <protection/>
    </xf>
    <xf numFmtId="3" fontId="76" fillId="55" borderId="19" xfId="87" applyNumberFormat="1" applyFont="1" applyFill="1" applyBorder="1" applyAlignment="1">
      <alignment horizontal="right" vertical="center" wrapText="1" readingOrder="1"/>
      <protection/>
    </xf>
    <xf numFmtId="4" fontId="76" fillId="54" borderId="19" xfId="87" applyNumberFormat="1" applyFont="1" applyFill="1" applyBorder="1" applyAlignment="1">
      <alignment horizontal="right" vertical="center" wrapText="1" readingOrder="1"/>
      <protection/>
    </xf>
    <xf numFmtId="3" fontId="26" fillId="28" borderId="19" xfId="0" applyNumberFormat="1" applyFont="1" applyFill="1" applyBorder="1" applyAlignment="1" applyProtection="1">
      <alignment horizontal="left"/>
      <protection/>
    </xf>
    <xf numFmtId="3" fontId="26" fillId="28" borderId="19" xfId="0" applyNumberFormat="1" applyFont="1" applyFill="1" applyBorder="1" applyAlignment="1" applyProtection="1">
      <alignment wrapText="1"/>
      <protection/>
    </xf>
    <xf numFmtId="3" fontId="26" fillId="50" borderId="19" xfId="0" applyNumberFormat="1" applyFont="1" applyFill="1" applyBorder="1" applyAlignment="1" applyProtection="1">
      <alignment horizontal="center"/>
      <protection/>
    </xf>
    <xf numFmtId="3" fontId="26" fillId="50" borderId="19" xfId="0" applyNumberFormat="1" applyFont="1" applyFill="1" applyBorder="1" applyAlignment="1" applyProtection="1">
      <alignment wrapText="1"/>
      <protection/>
    </xf>
    <xf numFmtId="3" fontId="26" fillId="0" borderId="19" xfId="0" applyNumberFormat="1" applyFont="1" applyFill="1" applyBorder="1" applyAlignment="1" applyProtection="1">
      <alignment horizontal="center"/>
      <protection/>
    </xf>
    <xf numFmtId="3" fontId="26" fillId="0" borderId="19" xfId="0" applyNumberFormat="1" applyFont="1" applyFill="1" applyBorder="1" applyAlignment="1" applyProtection="1">
      <alignment wrapText="1"/>
      <protection/>
    </xf>
    <xf numFmtId="3" fontId="25" fillId="0" borderId="19" xfId="0" applyNumberFormat="1" applyFont="1" applyFill="1" applyBorder="1" applyAlignment="1" applyProtection="1">
      <alignment horizontal="center"/>
      <protection/>
    </xf>
    <xf numFmtId="3" fontId="26" fillId="28" borderId="19" xfId="0" applyNumberFormat="1" applyFont="1" applyFill="1" applyBorder="1" applyAlignment="1" applyProtection="1">
      <alignment/>
      <protection/>
    </xf>
    <xf numFmtId="3" fontId="76" fillId="52" borderId="19" xfId="87" applyNumberFormat="1" applyFont="1" applyFill="1" applyBorder="1" applyAlignment="1">
      <alignment horizontal="right" vertical="center" wrapText="1" readingOrder="1"/>
      <protection/>
    </xf>
    <xf numFmtId="0" fontId="26" fillId="20" borderId="19" xfId="0" applyNumberFormat="1" applyFont="1" applyFill="1" applyBorder="1" applyAlignment="1" applyProtection="1">
      <alignment horizontal="left"/>
      <protection/>
    </xf>
    <xf numFmtId="0" fontId="26" fillId="20" borderId="19" xfId="0" applyNumberFormat="1" applyFont="1" applyFill="1" applyBorder="1" applyAlignment="1" applyProtection="1">
      <alignment wrapText="1"/>
      <protection/>
    </xf>
    <xf numFmtId="3" fontId="76" fillId="51" borderId="19" xfId="87" applyNumberFormat="1" applyFont="1" applyFill="1" applyBorder="1" applyAlignment="1">
      <alignment horizontal="right" vertical="center" wrapText="1" readingOrder="1"/>
      <protection/>
    </xf>
    <xf numFmtId="3" fontId="76" fillId="0" borderId="19" xfId="87" applyNumberFormat="1" applyFont="1" applyFill="1" applyBorder="1" applyAlignment="1">
      <alignment horizontal="right" vertical="center" wrapText="1" readingOrder="1"/>
      <protection/>
    </xf>
    <xf numFmtId="3" fontId="21" fillId="0" borderId="0" xfId="0" applyNumberFormat="1" applyFont="1" applyAlignment="1">
      <alignment/>
    </xf>
    <xf numFmtId="3" fontId="25" fillId="56" borderId="30" xfId="0" applyNumberFormat="1" applyFont="1" applyFill="1" applyBorder="1" applyAlignment="1" applyProtection="1">
      <alignment/>
      <protection/>
    </xf>
    <xf numFmtId="4" fontId="76" fillId="51" borderId="19" xfId="87" applyNumberFormat="1" applyFont="1" applyFill="1" applyBorder="1" applyAlignment="1">
      <alignment horizontal="right" vertical="center" wrapText="1" readingOrder="1"/>
      <protection/>
    </xf>
    <xf numFmtId="4" fontId="76" fillId="52" borderId="19" xfId="87" applyNumberFormat="1" applyFont="1" applyFill="1" applyBorder="1" applyAlignment="1">
      <alignment horizontal="right" vertical="center" wrapText="1" readingOrder="1"/>
      <protection/>
    </xf>
    <xf numFmtId="4" fontId="26" fillId="53" borderId="19" xfId="0" applyNumberFormat="1" applyFont="1" applyFill="1" applyBorder="1" applyAlignment="1" applyProtection="1">
      <alignment horizontal="right"/>
      <protection/>
    </xf>
    <xf numFmtId="4" fontId="26" fillId="50" borderId="19" xfId="0" applyNumberFormat="1" applyFont="1" applyFill="1" applyBorder="1" applyAlignment="1" applyProtection="1">
      <alignment/>
      <protection/>
    </xf>
    <xf numFmtId="4" fontId="26" fillId="0" borderId="19" xfId="0" applyNumberFormat="1" applyFont="1" applyFill="1" applyBorder="1" applyAlignment="1" applyProtection="1">
      <alignment/>
      <protection/>
    </xf>
    <xf numFmtId="4" fontId="77" fillId="0" borderId="19" xfId="0" applyNumberFormat="1" applyFont="1" applyFill="1" applyBorder="1" applyAlignment="1" applyProtection="1">
      <alignment/>
      <protection/>
    </xf>
    <xf numFmtId="4" fontId="26" fillId="0" borderId="19" xfId="0" applyNumberFormat="1" applyFont="1" applyFill="1" applyBorder="1" applyAlignment="1" applyProtection="1">
      <alignment horizontal="right"/>
      <protection/>
    </xf>
    <xf numFmtId="0" fontId="26" fillId="28" borderId="19" xfId="0" applyNumberFormat="1" applyFont="1" applyFill="1" applyBorder="1" applyAlignment="1" applyProtection="1">
      <alignment horizontal="center" vertical="center" wrapText="1"/>
      <protection/>
    </xf>
    <xf numFmtId="4" fontId="25" fillId="0" borderId="0" xfId="0" applyNumberFormat="1" applyFont="1" applyFill="1" applyBorder="1" applyAlignment="1" applyProtection="1">
      <alignment/>
      <protection/>
    </xf>
    <xf numFmtId="3" fontId="77" fillId="0" borderId="19" xfId="0" applyNumberFormat="1" applyFont="1" applyFill="1" applyBorder="1" applyAlignment="1" applyProtection="1">
      <alignment/>
      <protection/>
    </xf>
    <xf numFmtId="3" fontId="77" fillId="56" borderId="19" xfId="0" applyNumberFormat="1" applyFont="1" applyFill="1" applyBorder="1" applyAlignment="1" applyProtection="1">
      <alignment/>
      <protection/>
    </xf>
    <xf numFmtId="3" fontId="21" fillId="0" borderId="51" xfId="0" applyNumberFormat="1" applyFont="1" applyBorder="1" applyAlignment="1">
      <alignment horizontal="center" vertical="center" wrapText="1"/>
    </xf>
    <xf numFmtId="3" fontId="21" fillId="0" borderId="52" xfId="0" applyNumberFormat="1" applyFont="1" applyBorder="1" applyAlignment="1">
      <alignment/>
    </xf>
    <xf numFmtId="3" fontId="21" fillId="0" borderId="52" xfId="0" applyNumberFormat="1" applyFont="1" applyBorder="1" applyAlignment="1">
      <alignment horizontal="center" wrapText="1"/>
    </xf>
    <xf numFmtId="3" fontId="21" fillId="0" borderId="52" xfId="0" applyNumberFormat="1" applyFont="1" applyBorder="1" applyAlignment="1">
      <alignment horizontal="center" vertical="center" wrapText="1"/>
    </xf>
    <xf numFmtId="3" fontId="21" fillId="0" borderId="53" xfId="0" applyNumberFormat="1" applyFont="1" applyBorder="1" applyAlignment="1">
      <alignment horizontal="center" vertical="center" wrapText="1"/>
    </xf>
    <xf numFmtId="3" fontId="21" fillId="0" borderId="54" xfId="0" applyNumberFormat="1" applyFont="1" applyBorder="1" applyAlignment="1">
      <alignment horizontal="center" vertical="center" wrapText="1"/>
    </xf>
    <xf numFmtId="3" fontId="21" fillId="0" borderId="55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1" fontId="21" fillId="0" borderId="56" xfId="0" applyNumberFormat="1" applyFont="1" applyBorder="1" applyAlignment="1">
      <alignment horizontal="left" wrapText="1"/>
    </xf>
    <xf numFmtId="3" fontId="78" fillId="0" borderId="19" xfId="0" applyNumberFormat="1" applyFont="1" applyFill="1" applyBorder="1" applyAlignment="1" applyProtection="1">
      <alignment/>
      <protection/>
    </xf>
    <xf numFmtId="4" fontId="78" fillId="0" borderId="19" xfId="0" applyNumberFormat="1" applyFont="1" applyFill="1" applyBorder="1" applyAlignment="1" applyProtection="1">
      <alignment/>
      <protection/>
    </xf>
    <xf numFmtId="4" fontId="26" fillId="0" borderId="0" xfId="0" applyNumberFormat="1" applyFont="1" applyFill="1" applyBorder="1" applyAlignment="1" applyProtection="1">
      <alignment/>
      <protection/>
    </xf>
    <xf numFmtId="0" fontId="78" fillId="0" borderId="19" xfId="0" applyNumberFormat="1" applyFont="1" applyFill="1" applyBorder="1" applyAlignment="1" applyProtection="1">
      <alignment horizontal="center"/>
      <protection/>
    </xf>
    <xf numFmtId="0" fontId="78" fillId="0" borderId="19" xfId="0" applyNumberFormat="1" applyFont="1" applyFill="1" applyBorder="1" applyAlignment="1" applyProtection="1">
      <alignment wrapText="1"/>
      <protection/>
    </xf>
    <xf numFmtId="0" fontId="79" fillId="0" borderId="19" xfId="87" applyFont="1" applyFill="1" applyBorder="1" applyAlignment="1">
      <alignment horizontal="left" vertical="center" wrapText="1" readingOrder="1"/>
      <protection/>
    </xf>
    <xf numFmtId="4" fontId="21" fillId="0" borderId="37" xfId="0" applyNumberFormat="1" applyFont="1" applyBorder="1" applyAlignment="1">
      <alignment/>
    </xf>
    <xf numFmtId="4" fontId="22" fillId="0" borderId="26" xfId="0" applyNumberFormat="1" applyFont="1" applyBorder="1" applyAlignment="1">
      <alignment/>
    </xf>
    <xf numFmtId="3" fontId="21" fillId="0" borderId="19" xfId="0" applyNumberFormat="1" applyFont="1" applyFill="1" applyBorder="1" applyAlignment="1" applyProtection="1">
      <alignment/>
      <protection/>
    </xf>
    <xf numFmtId="3" fontId="80" fillId="0" borderId="19" xfId="0" applyNumberFormat="1" applyFont="1" applyFill="1" applyBorder="1" applyAlignment="1" applyProtection="1">
      <alignment/>
      <protection/>
    </xf>
    <xf numFmtId="4" fontId="21" fillId="0" borderId="19" xfId="0" applyNumberFormat="1" applyFont="1" applyFill="1" applyBorder="1" applyAlignment="1" applyProtection="1">
      <alignment/>
      <protection/>
    </xf>
    <xf numFmtId="4" fontId="26" fillId="57" borderId="19" xfId="0" applyNumberFormat="1" applyFont="1" applyFill="1" applyBorder="1" applyAlignment="1" applyProtection="1">
      <alignment/>
      <protection/>
    </xf>
    <xf numFmtId="0" fontId="25" fillId="57" borderId="19" xfId="0" applyNumberFormat="1" applyFont="1" applyFill="1" applyBorder="1" applyAlignment="1" applyProtection="1">
      <alignment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7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7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3" fontId="22" fillId="0" borderId="58" xfId="0" applyNumberFormat="1" applyFont="1" applyBorder="1" applyAlignment="1">
      <alignment horizontal="center"/>
    </xf>
    <xf numFmtId="3" fontId="22" fillId="0" borderId="59" xfId="0" applyNumberFormat="1" applyFont="1" applyBorder="1" applyAlignment="1">
      <alignment horizontal="center"/>
    </xf>
    <xf numFmtId="3" fontId="22" fillId="0" borderId="60" xfId="0" applyNumberFormat="1" applyFont="1" applyBorder="1" applyAlignment="1">
      <alignment horizontal="center"/>
    </xf>
    <xf numFmtId="0" fontId="36" fillId="0" borderId="58" xfId="0" applyFont="1" applyFill="1" applyBorder="1" applyAlignment="1">
      <alignment horizontal="center" vertical="center"/>
    </xf>
    <xf numFmtId="0" fontId="37" fillId="0" borderId="59" xfId="0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center" vertical="center"/>
    </xf>
    <xf numFmtId="0" fontId="27" fillId="0" borderId="61" xfId="0" applyNumberFormat="1" applyFont="1" applyFill="1" applyBorder="1" applyAlignment="1" applyProtection="1" quotePrefix="1">
      <alignment horizontal="left" wrapText="1"/>
      <protection/>
    </xf>
    <xf numFmtId="0" fontId="34" fillId="0" borderId="61" xfId="0" applyNumberFormat="1" applyFont="1" applyFill="1" applyBorder="1" applyAlignment="1" applyProtection="1">
      <alignment wrapText="1"/>
      <protection/>
    </xf>
    <xf numFmtId="0" fontId="27" fillId="0" borderId="19" xfId="0" applyNumberFormat="1" applyFont="1" applyFill="1" applyBorder="1" applyAlignment="1" applyProtection="1">
      <alignment horizontal="center" vertical="center"/>
      <protection/>
    </xf>
    <xf numFmtId="0" fontId="25" fillId="0" borderId="62" xfId="0" applyNumberFormat="1" applyFont="1" applyFill="1" applyBorder="1" applyAlignment="1" applyProtection="1">
      <alignment horizontal="center" wrapText="1"/>
      <protection/>
    </xf>
    <xf numFmtId="0" fontId="25" fillId="0" borderId="63" xfId="0" applyNumberFormat="1" applyFont="1" applyFill="1" applyBorder="1" applyAlignment="1" applyProtection="1">
      <alignment horizontal="center" wrapText="1"/>
      <protection/>
    </xf>
    <xf numFmtId="0" fontId="25" fillId="0" borderId="64" xfId="0" applyNumberFormat="1" applyFont="1" applyFill="1" applyBorder="1" applyAlignment="1" applyProtection="1">
      <alignment horizontal="center" wrapText="1"/>
      <protection/>
    </xf>
    <xf numFmtId="0" fontId="26" fillId="18" borderId="22" xfId="0" applyNumberFormat="1" applyFont="1" applyFill="1" applyBorder="1" applyAlignment="1" applyProtection="1">
      <alignment horizontal="left" wrapText="1"/>
      <protection/>
    </xf>
    <xf numFmtId="0" fontId="26" fillId="18" borderId="57" xfId="0" applyNumberFormat="1" applyFont="1" applyFill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" xfId="87"/>
    <cellStyle name="Normalno 2" xfId="88"/>
    <cellStyle name="Note" xfId="89"/>
    <cellStyle name="Output" xfId="90"/>
    <cellStyle name="Percent" xfId="91"/>
    <cellStyle name="Povezana ćelija" xfId="92"/>
    <cellStyle name="Followed Hyperlink" xfId="93"/>
    <cellStyle name="Provjera ćelije" xfId="94"/>
    <cellStyle name="Tekst objašnjenja" xfId="95"/>
    <cellStyle name="Tekst upozorenja" xfId="96"/>
    <cellStyle name="Title" xfId="97"/>
    <cellStyle name="Total" xfId="98"/>
    <cellStyle name="Ukupni zbroj" xfId="99"/>
    <cellStyle name="Unos" xfId="100"/>
    <cellStyle name="Currency" xfId="101"/>
    <cellStyle name="Currency [0]" xfId="102"/>
    <cellStyle name="Warning Text" xfId="103"/>
    <cellStyle name="Comma" xfId="104"/>
    <cellStyle name="Comma [0]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1</xdr:col>
      <xdr:colOff>0</xdr:colOff>
      <xdr:row>22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8101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19050</xdr:rowOff>
    </xdr:from>
    <xdr:to>
      <xdr:col>0</xdr:col>
      <xdr:colOff>1057275</xdr:colOff>
      <xdr:row>22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8101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19050</xdr:rowOff>
    </xdr:from>
    <xdr:to>
      <xdr:col>1</xdr:col>
      <xdr:colOff>0</xdr:colOff>
      <xdr:row>37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48101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35</xdr:row>
      <xdr:rowOff>19050</xdr:rowOff>
    </xdr:from>
    <xdr:to>
      <xdr:col>0</xdr:col>
      <xdr:colOff>1057275</xdr:colOff>
      <xdr:row>37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48101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J16" sqref="J16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0" customWidth="1"/>
    <col min="5" max="5" width="44.7109375" style="3" customWidth="1"/>
    <col min="6" max="6" width="15.8515625" style="3" bestFit="1" customWidth="1"/>
    <col min="7" max="7" width="17.28125" style="3" hidden="1" customWidth="1"/>
    <col min="8" max="8" width="16.7109375" style="3" hidden="1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217"/>
      <c r="B2" s="217"/>
      <c r="C2" s="217"/>
      <c r="D2" s="217"/>
      <c r="E2" s="217"/>
      <c r="F2" s="217"/>
      <c r="G2" s="217"/>
      <c r="H2" s="217"/>
    </row>
    <row r="3" spans="1:8" ht="48" customHeight="1">
      <c r="A3" s="210" t="s">
        <v>208</v>
      </c>
      <c r="B3" s="210"/>
      <c r="C3" s="210"/>
      <c r="D3" s="210"/>
      <c r="E3" s="210"/>
      <c r="F3" s="210"/>
      <c r="G3" s="210"/>
      <c r="H3" s="210"/>
    </row>
    <row r="4" spans="1:8" s="47" customFormat="1" ht="26.25" customHeight="1">
      <c r="A4" s="210" t="s">
        <v>30</v>
      </c>
      <c r="B4" s="210"/>
      <c r="C4" s="210"/>
      <c r="D4" s="210"/>
      <c r="E4" s="210"/>
      <c r="F4" s="210"/>
      <c r="G4" s="218"/>
      <c r="H4" s="218"/>
    </row>
    <row r="5" spans="1:5" ht="15.75" customHeight="1">
      <c r="A5" s="48"/>
      <c r="B5" s="49"/>
      <c r="C5" s="49"/>
      <c r="D5" s="49"/>
      <c r="E5" s="49"/>
    </row>
    <row r="6" spans="1:9" ht="27.75" customHeight="1">
      <c r="A6" s="50"/>
      <c r="B6" s="51"/>
      <c r="C6" s="51"/>
      <c r="D6" s="52"/>
      <c r="E6" s="53"/>
      <c r="F6" s="54" t="s">
        <v>187</v>
      </c>
      <c r="G6" s="54" t="s">
        <v>188</v>
      </c>
      <c r="H6" s="55" t="s">
        <v>189</v>
      </c>
      <c r="I6" s="56"/>
    </row>
    <row r="7" spans="1:9" ht="27.75" customHeight="1">
      <c r="A7" s="219" t="s">
        <v>31</v>
      </c>
      <c r="B7" s="205"/>
      <c r="C7" s="205"/>
      <c r="D7" s="205"/>
      <c r="E7" s="220"/>
      <c r="F7" s="69">
        <f>+F8+F9</f>
        <v>8160401.775714286</v>
      </c>
      <c r="G7" s="69">
        <f>G8+G9</f>
        <v>7993239</v>
      </c>
      <c r="H7" s="69">
        <f>+H8+H9</f>
        <v>7993239</v>
      </c>
      <c r="I7" s="67"/>
    </row>
    <row r="8" spans="1:8" ht="22.5" customHeight="1">
      <c r="A8" s="202" t="s">
        <v>0</v>
      </c>
      <c r="B8" s="203"/>
      <c r="C8" s="203"/>
      <c r="D8" s="203"/>
      <c r="E8" s="209"/>
      <c r="F8" s="72">
        <f>'PLAN PRIHODA'!I19</f>
        <v>8160401.775714286</v>
      </c>
      <c r="G8" s="72">
        <v>7993239</v>
      </c>
      <c r="H8" s="72">
        <v>7993239</v>
      </c>
    </row>
    <row r="9" spans="1:8" ht="22.5" customHeight="1">
      <c r="A9" s="221" t="s">
        <v>33</v>
      </c>
      <c r="B9" s="209"/>
      <c r="C9" s="209"/>
      <c r="D9" s="209"/>
      <c r="E9" s="209"/>
      <c r="F9" s="72"/>
      <c r="G9" s="72"/>
      <c r="H9" s="72"/>
    </row>
    <row r="10" spans="1:8" ht="22.5" customHeight="1">
      <c r="A10" s="68" t="s">
        <v>32</v>
      </c>
      <c r="B10" s="71"/>
      <c r="C10" s="71"/>
      <c r="D10" s="71"/>
      <c r="E10" s="71"/>
      <c r="F10" s="69">
        <f>+F11+F12</f>
        <v>8258342.925714286</v>
      </c>
      <c r="G10" s="69">
        <f>+G11+G12</f>
        <v>8012361.49</v>
      </c>
      <c r="H10" s="69">
        <f>+H11+H12</f>
        <v>8012361.49</v>
      </c>
    </row>
    <row r="11" spans="1:10" ht="22.5" customHeight="1">
      <c r="A11" s="206" t="s">
        <v>1</v>
      </c>
      <c r="B11" s="203"/>
      <c r="C11" s="203"/>
      <c r="D11" s="203"/>
      <c r="E11" s="207"/>
      <c r="F11" s="72">
        <f>'PLAN RASHODA I IZDATAKA'!D5</f>
        <v>8258342.925714286</v>
      </c>
      <c r="G11" s="72">
        <f>'PLAN RASHODA I IZDATAKA'!O5</f>
        <v>8012361.49</v>
      </c>
      <c r="H11" s="58">
        <f>'PLAN RASHODA I IZDATAKA'!P5</f>
        <v>8012361.49</v>
      </c>
      <c r="I11" s="37"/>
      <c r="J11" s="37"/>
    </row>
    <row r="12" spans="1:10" ht="22.5" customHeight="1">
      <c r="A12" s="208" t="s">
        <v>35</v>
      </c>
      <c r="B12" s="209"/>
      <c r="C12" s="209"/>
      <c r="D12" s="209"/>
      <c r="E12" s="209"/>
      <c r="F12" s="57"/>
      <c r="G12" s="57"/>
      <c r="H12" s="58"/>
      <c r="I12" s="37"/>
      <c r="J12" s="37"/>
    </row>
    <row r="13" spans="1:10" ht="22.5" customHeight="1">
      <c r="A13" s="204" t="s">
        <v>2</v>
      </c>
      <c r="B13" s="205"/>
      <c r="C13" s="205"/>
      <c r="D13" s="205"/>
      <c r="E13" s="205"/>
      <c r="F13" s="70">
        <f>+F7-F10</f>
        <v>-97941.15000000037</v>
      </c>
      <c r="G13" s="70">
        <f>+G7-G10</f>
        <v>-19122.490000000224</v>
      </c>
      <c r="H13" s="70">
        <f>+H7-H10</f>
        <v>-19122.490000000224</v>
      </c>
      <c r="J13" s="37"/>
    </row>
    <row r="14" spans="1:8" ht="25.5" customHeight="1">
      <c r="A14" s="210"/>
      <c r="B14" s="200"/>
      <c r="C14" s="200"/>
      <c r="D14" s="200"/>
      <c r="E14" s="200"/>
      <c r="F14" s="201"/>
      <c r="G14" s="201"/>
      <c r="H14" s="201"/>
    </row>
    <row r="15" spans="1:10" ht="27.75" customHeight="1">
      <c r="A15" s="50"/>
      <c r="B15" s="51"/>
      <c r="C15" s="51"/>
      <c r="D15" s="52"/>
      <c r="E15" s="53"/>
      <c r="F15" s="54" t="s">
        <v>187</v>
      </c>
      <c r="G15" s="54" t="s">
        <v>198</v>
      </c>
      <c r="H15" s="55" t="s">
        <v>199</v>
      </c>
      <c r="J15" s="37"/>
    </row>
    <row r="16" spans="1:10" ht="30.75" customHeight="1">
      <c r="A16" s="211" t="s">
        <v>36</v>
      </c>
      <c r="B16" s="212"/>
      <c r="C16" s="212"/>
      <c r="D16" s="212"/>
      <c r="E16" s="213"/>
      <c r="F16" s="73">
        <v>155589.96</v>
      </c>
      <c r="G16" s="73">
        <f>F16-F17</f>
        <v>57648.95999999999</v>
      </c>
      <c r="H16" s="74">
        <v>55100</v>
      </c>
      <c r="J16" s="37"/>
    </row>
    <row r="17" spans="1:10" ht="34.5" customHeight="1">
      <c r="A17" s="214" t="s">
        <v>37</v>
      </c>
      <c r="B17" s="215"/>
      <c r="C17" s="215"/>
      <c r="D17" s="215"/>
      <c r="E17" s="216"/>
      <c r="F17" s="75">
        <v>97941</v>
      </c>
      <c r="G17" s="75">
        <v>27000</v>
      </c>
      <c r="H17" s="70">
        <v>27000</v>
      </c>
      <c r="J17" s="37"/>
    </row>
    <row r="18" spans="1:10" s="42" customFormat="1" ht="25.5" customHeight="1">
      <c r="A18" s="199"/>
      <c r="B18" s="200"/>
      <c r="C18" s="200"/>
      <c r="D18" s="200"/>
      <c r="E18" s="200"/>
      <c r="F18" s="201"/>
      <c r="G18" s="201"/>
      <c r="H18" s="201"/>
      <c r="J18" s="76"/>
    </row>
    <row r="19" spans="1:11" s="42" customFormat="1" ht="27.75" customHeight="1">
      <c r="A19" s="50"/>
      <c r="B19" s="51"/>
      <c r="C19" s="51"/>
      <c r="D19" s="52"/>
      <c r="E19" s="53"/>
      <c r="F19" s="54" t="s">
        <v>210</v>
      </c>
      <c r="G19" s="54" t="s">
        <v>41</v>
      </c>
      <c r="H19" s="55" t="s">
        <v>42</v>
      </c>
      <c r="J19" s="76"/>
      <c r="K19" s="76"/>
    </row>
    <row r="20" spans="1:10" s="42" customFormat="1" ht="22.5" customHeight="1">
      <c r="A20" s="202" t="s">
        <v>3</v>
      </c>
      <c r="B20" s="203"/>
      <c r="C20" s="203"/>
      <c r="D20" s="203"/>
      <c r="E20" s="203"/>
      <c r="F20" s="57"/>
      <c r="G20" s="57"/>
      <c r="H20" s="57"/>
      <c r="J20" s="76"/>
    </row>
    <row r="21" spans="1:8" s="42" customFormat="1" ht="33.75" customHeight="1">
      <c r="A21" s="202" t="s">
        <v>4</v>
      </c>
      <c r="B21" s="203"/>
      <c r="C21" s="203"/>
      <c r="D21" s="203"/>
      <c r="E21" s="203"/>
      <c r="F21" s="57"/>
      <c r="G21" s="57"/>
      <c r="H21" s="57"/>
    </row>
    <row r="22" spans="1:11" s="42" customFormat="1" ht="22.5" customHeight="1">
      <c r="A22" s="204" t="s">
        <v>5</v>
      </c>
      <c r="B22" s="205"/>
      <c r="C22" s="205"/>
      <c r="D22" s="205"/>
      <c r="E22" s="205"/>
      <c r="F22" s="69">
        <f>F20-F21</f>
        <v>0</v>
      </c>
      <c r="G22" s="69">
        <f>G20-G21</f>
        <v>0</v>
      </c>
      <c r="H22" s="69">
        <f>H20-H21</f>
        <v>0</v>
      </c>
      <c r="J22" s="77"/>
      <c r="K22" s="76"/>
    </row>
    <row r="23" spans="1:8" s="42" customFormat="1" ht="25.5" customHeight="1">
      <c r="A23" s="199"/>
      <c r="B23" s="200"/>
      <c r="C23" s="200"/>
      <c r="D23" s="200"/>
      <c r="E23" s="200"/>
      <c r="F23" s="201"/>
      <c r="G23" s="201"/>
      <c r="H23" s="201"/>
    </row>
    <row r="24" spans="1:8" s="42" customFormat="1" ht="22.5" customHeight="1" hidden="1">
      <c r="A24" s="206" t="s">
        <v>6</v>
      </c>
      <c r="B24" s="203"/>
      <c r="C24" s="203"/>
      <c r="D24" s="203"/>
      <c r="E24" s="203"/>
      <c r="F24" s="57" t="str">
        <f>IF((F13+F17+F22)&lt;&gt;0,"NESLAGANJE ZBROJA",(F13+F17+F22))</f>
        <v>NESLAGANJE ZBROJA</v>
      </c>
      <c r="G24" s="57" t="str">
        <f>IF((G13+G17+G22)&lt;&gt;0,"NESLAGANJE ZBROJA",(G13+G17+G22))</f>
        <v>NESLAGANJE ZBROJA</v>
      </c>
      <c r="H24" s="57" t="str">
        <f>IF((H13+H17+H22)&lt;&gt;0,"NESLAGANJE ZBROJA",(H13+H17+H22))</f>
        <v>NESLAGANJE ZBROJA</v>
      </c>
    </row>
    <row r="25" spans="1:5" s="42" customFormat="1" ht="18" customHeight="1">
      <c r="A25" s="59"/>
      <c r="B25" s="49"/>
      <c r="C25" s="49"/>
      <c r="D25" s="49"/>
      <c r="E25" s="49"/>
    </row>
    <row r="26" spans="1:8" ht="42" customHeight="1" hidden="1">
      <c r="A26" s="197" t="s">
        <v>38</v>
      </c>
      <c r="B26" s="198"/>
      <c r="C26" s="198"/>
      <c r="D26" s="198"/>
      <c r="E26" s="198"/>
      <c r="F26" s="198"/>
      <c r="G26" s="198"/>
      <c r="H26" s="198"/>
    </row>
    <row r="27" ht="12.75">
      <c r="E27" s="78"/>
    </row>
    <row r="31" spans="6:8" ht="12.75">
      <c r="F31" s="37"/>
      <c r="G31" s="37"/>
      <c r="H31" s="37"/>
    </row>
    <row r="32" spans="6:8" ht="12.75">
      <c r="F32" s="37"/>
      <c r="G32" s="37"/>
      <c r="H32" s="37"/>
    </row>
    <row r="33" spans="5:8" ht="12.75">
      <c r="E33" s="79"/>
      <c r="F33" s="39"/>
      <c r="G33" s="39"/>
      <c r="H33" s="39"/>
    </row>
    <row r="34" spans="5:8" ht="12.75">
      <c r="E34" s="79"/>
      <c r="F34" s="37"/>
      <c r="G34" s="37"/>
      <c r="H34" s="37"/>
    </row>
    <row r="35" spans="5:8" ht="12.75">
      <c r="E35" s="79"/>
      <c r="F35" s="37"/>
      <c r="G35" s="37"/>
      <c r="H35" s="37"/>
    </row>
    <row r="36" spans="5:8" ht="12.75">
      <c r="E36" s="79"/>
      <c r="F36" s="37"/>
      <c r="G36" s="37"/>
      <c r="H36" s="37"/>
    </row>
    <row r="37" spans="5:8" ht="12.75">
      <c r="E37" s="79"/>
      <c r="F37" s="37"/>
      <c r="G37" s="37"/>
      <c r="H37" s="37"/>
    </row>
    <row r="38" ht="12.75">
      <c r="E38" s="79"/>
    </row>
    <row r="43" ht="12.75">
      <c r="F43" s="37"/>
    </row>
    <row r="44" ht="12.75">
      <c r="F44" s="37"/>
    </row>
    <row r="45" ht="12.75">
      <c r="F45" s="37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4"/>
  <sheetViews>
    <sheetView view="pageBreakPreview" zoomScale="120" zoomScaleSheetLayoutView="120" zoomScalePageLayoutView="0" workbookViewId="0" topLeftCell="A1">
      <selection activeCell="H17" sqref="G14:H17"/>
    </sheetView>
  </sheetViews>
  <sheetFormatPr defaultColWidth="11.421875" defaultRowHeight="12.75"/>
  <cols>
    <col min="1" max="1" width="16.00390625" style="12" customWidth="1"/>
    <col min="2" max="3" width="17.57421875" style="12" customWidth="1"/>
    <col min="4" max="4" width="17.57421875" style="43" customWidth="1"/>
    <col min="5" max="8" width="17.57421875" style="3" customWidth="1"/>
    <col min="9" max="9" width="17.710937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210" t="s">
        <v>209</v>
      </c>
      <c r="B1" s="210"/>
      <c r="C1" s="210"/>
      <c r="D1" s="210"/>
      <c r="E1" s="210"/>
      <c r="F1" s="210"/>
      <c r="G1" s="210"/>
      <c r="H1" s="210"/>
    </row>
    <row r="2" spans="1:8" s="1" customFormat="1" ht="13.5" thickBot="1">
      <c r="A2" s="8"/>
      <c r="H2" s="9" t="s">
        <v>7</v>
      </c>
    </row>
    <row r="3" spans="1:8" s="1" customFormat="1" ht="26.25" customHeight="1" thickBot="1">
      <c r="A3" s="63" t="s">
        <v>8</v>
      </c>
      <c r="B3" s="225" t="s">
        <v>39</v>
      </c>
      <c r="C3" s="226"/>
      <c r="D3" s="226"/>
      <c r="E3" s="226"/>
      <c r="F3" s="226"/>
      <c r="G3" s="226"/>
      <c r="H3" s="227"/>
    </row>
    <row r="4" spans="1:8" s="1" customFormat="1" ht="90" thickBot="1">
      <c r="A4" s="64" t="s">
        <v>48</v>
      </c>
      <c r="B4" s="80" t="s">
        <v>185</v>
      </c>
      <c r="C4" s="81" t="s">
        <v>10</v>
      </c>
      <c r="D4" s="81" t="s">
        <v>11</v>
      </c>
      <c r="E4" s="81" t="s">
        <v>12</v>
      </c>
      <c r="F4" s="81" t="s">
        <v>13</v>
      </c>
      <c r="G4" s="81" t="s">
        <v>34</v>
      </c>
      <c r="H4" s="82" t="s">
        <v>15</v>
      </c>
    </row>
    <row r="5" spans="1:8" s="1" customFormat="1" ht="12.75">
      <c r="A5" s="88">
        <v>633</v>
      </c>
      <c r="B5" s="180"/>
      <c r="C5" s="90"/>
      <c r="D5" s="90"/>
      <c r="E5" s="90"/>
      <c r="F5" s="90"/>
      <c r="G5" s="181"/>
      <c r="H5" s="182"/>
    </row>
    <row r="6" spans="1:8" s="1" customFormat="1" ht="12.75" customHeight="1">
      <c r="A6" s="183">
        <v>636</v>
      </c>
      <c r="B6" s="174"/>
      <c r="C6" s="175"/>
      <c r="D6" s="176"/>
      <c r="E6" s="175">
        <f>'PLAN RASHODA I IZDATAKA'!I109+'PLAN RASHODA I IZDATAKA'!K109</f>
        <v>7308761</v>
      </c>
      <c r="F6" s="177"/>
      <c r="G6" s="178"/>
      <c r="H6" s="179"/>
    </row>
    <row r="7" spans="1:8" s="1" customFormat="1" ht="12.75">
      <c r="A7" s="95">
        <v>652</v>
      </c>
      <c r="B7" s="96"/>
      <c r="C7" s="97"/>
      <c r="D7" s="97">
        <f>'PLAN RASHODA I IZDATAKA'!H109</f>
        <v>218900</v>
      </c>
      <c r="E7" s="97"/>
      <c r="F7" s="97"/>
      <c r="G7" s="98"/>
      <c r="H7" s="99"/>
    </row>
    <row r="8" spans="1:8" s="1" customFormat="1" ht="12.75">
      <c r="A8" s="95">
        <v>653</v>
      </c>
      <c r="B8" s="96"/>
      <c r="C8" s="97"/>
      <c r="D8" s="97"/>
      <c r="E8" s="97"/>
      <c r="F8" s="97"/>
      <c r="G8" s="98"/>
      <c r="H8" s="99"/>
    </row>
    <row r="9" spans="1:8" s="1" customFormat="1" ht="12.75">
      <c r="A9" s="95">
        <v>661</v>
      </c>
      <c r="B9" s="96"/>
      <c r="C9" s="97">
        <f>'PLAN RASHODA I IZDATAKA'!F109</f>
        <v>4000</v>
      </c>
      <c r="D9" s="97"/>
      <c r="E9" s="97"/>
      <c r="F9" s="97">
        <f>'PLAN PRIHODA'!J18</f>
        <v>0</v>
      </c>
      <c r="G9" s="98"/>
      <c r="H9" s="99"/>
    </row>
    <row r="10" spans="1:8" s="1" customFormat="1" ht="12.75">
      <c r="A10" s="95">
        <v>663</v>
      </c>
      <c r="B10" s="96"/>
      <c r="C10" s="97"/>
      <c r="D10" s="97"/>
      <c r="E10" s="97"/>
      <c r="F10" s="97">
        <f>'PLAN RASHODA I IZDATAKA'!L109</f>
        <v>19300</v>
      </c>
      <c r="G10" s="98"/>
      <c r="H10" s="99"/>
    </row>
    <row r="11" spans="1:8" s="1" customFormat="1" ht="12.75">
      <c r="A11" s="95" t="s">
        <v>205</v>
      </c>
      <c r="B11" s="190">
        <f>'PLAN RASHODA I IZDATAKA'!E9</f>
        <v>378725.49</v>
      </c>
      <c r="C11" s="97"/>
      <c r="D11" s="97"/>
      <c r="E11" s="97"/>
      <c r="F11" s="97"/>
      <c r="G11" s="98"/>
      <c r="H11" s="99"/>
    </row>
    <row r="12" spans="1:8" s="1" customFormat="1" ht="12.75">
      <c r="A12" s="95" t="s">
        <v>206</v>
      </c>
      <c r="B12" s="190">
        <f>'PLAN RASHODA I IZDATAKA'!E41</f>
        <v>229714.28571428574</v>
      </c>
      <c r="C12" s="97">
        <f>'PLAN RASHODA I IZDATAKA'!G41</f>
        <v>1000</v>
      </c>
      <c r="D12" s="97"/>
      <c r="E12" s="97"/>
      <c r="F12" s="97"/>
      <c r="G12" s="98"/>
      <c r="H12" s="99"/>
    </row>
    <row r="13" spans="1:8" s="1" customFormat="1" ht="12.75">
      <c r="A13" s="95">
        <v>673</v>
      </c>
      <c r="B13" s="96"/>
      <c r="C13" s="97"/>
      <c r="D13" s="97"/>
      <c r="E13" s="97"/>
      <c r="F13" s="97"/>
      <c r="G13" s="98"/>
      <c r="H13" s="99"/>
    </row>
    <row r="14" spans="1:8" s="1" customFormat="1" ht="12.75">
      <c r="A14" s="95">
        <v>922</v>
      </c>
      <c r="B14" s="96"/>
      <c r="C14" s="97"/>
      <c r="D14" s="97"/>
      <c r="E14" s="97"/>
      <c r="F14" s="97"/>
      <c r="G14" s="98"/>
      <c r="H14" s="99"/>
    </row>
    <row r="15" spans="1:8" s="1" customFormat="1" ht="12.75">
      <c r="A15" s="108"/>
      <c r="B15" s="109"/>
      <c r="C15" s="110"/>
      <c r="D15" s="110"/>
      <c r="E15" s="110"/>
      <c r="F15" s="110"/>
      <c r="G15" s="111"/>
      <c r="H15" s="112"/>
    </row>
    <row r="16" spans="1:8" s="1" customFormat="1" ht="12.75">
      <c r="A16" s="108"/>
      <c r="B16" s="109"/>
      <c r="C16" s="110"/>
      <c r="D16" s="110"/>
      <c r="E16" s="110"/>
      <c r="F16" s="110"/>
      <c r="G16" s="111"/>
      <c r="H16" s="112"/>
    </row>
    <row r="17" spans="1:8" s="1" customFormat="1" ht="13.5" thickBot="1">
      <c r="A17" s="100"/>
      <c r="B17" s="101"/>
      <c r="C17" s="102"/>
      <c r="D17" s="102"/>
      <c r="E17" s="102"/>
      <c r="F17" s="102"/>
      <c r="G17" s="103"/>
      <c r="H17" s="104"/>
    </row>
    <row r="18" spans="1:10" s="1" customFormat="1" ht="30" customHeight="1" thickBot="1">
      <c r="A18" s="10" t="s">
        <v>16</v>
      </c>
      <c r="B18" s="191">
        <f>SUM(B6:B17)</f>
        <v>608439.7757142857</v>
      </c>
      <c r="C18" s="105">
        <f aca="true" t="shared" si="0" ref="C18:H18">SUM(C6:C17)</f>
        <v>5000</v>
      </c>
      <c r="D18" s="105">
        <f t="shared" si="0"/>
        <v>218900</v>
      </c>
      <c r="E18" s="105">
        <f t="shared" si="0"/>
        <v>7308761</v>
      </c>
      <c r="F18" s="105">
        <f t="shared" si="0"/>
        <v>19300</v>
      </c>
      <c r="G18" s="105">
        <f t="shared" si="0"/>
        <v>0</v>
      </c>
      <c r="H18" s="105">
        <f t="shared" si="0"/>
        <v>0</v>
      </c>
      <c r="I18" s="161">
        <f>C18+D18+E18+F18</f>
        <v>7551961</v>
      </c>
      <c r="J18" s="161"/>
    </row>
    <row r="19" spans="1:10" s="1" customFormat="1" ht="28.5" customHeight="1" thickBot="1">
      <c r="A19" s="10" t="s">
        <v>40</v>
      </c>
      <c r="B19" s="222">
        <f>B18+C18+D18+E18+F18+G18+H18+1</f>
        <v>8160401.775714286</v>
      </c>
      <c r="C19" s="223"/>
      <c r="D19" s="223"/>
      <c r="E19" s="223"/>
      <c r="F19" s="223"/>
      <c r="G19" s="223"/>
      <c r="H19" s="224"/>
      <c r="I19" s="161">
        <f>B19</f>
        <v>8160401.775714286</v>
      </c>
      <c r="J19" s="161"/>
    </row>
    <row r="20" spans="1:8" ht="12.75" hidden="1">
      <c r="A20" s="6"/>
      <c r="B20" s="6"/>
      <c r="C20" s="6"/>
      <c r="D20" s="7"/>
      <c r="E20" s="11"/>
      <c r="H20" s="9"/>
    </row>
    <row r="21" spans="1:8" ht="26.25" customHeight="1" hidden="1" thickBot="1">
      <c r="A21" s="65" t="s">
        <v>8</v>
      </c>
      <c r="B21" s="225" t="s">
        <v>43</v>
      </c>
      <c r="C21" s="226"/>
      <c r="D21" s="226"/>
      <c r="E21" s="226"/>
      <c r="F21" s="226"/>
      <c r="G21" s="226"/>
      <c r="H21" s="227"/>
    </row>
    <row r="22" spans="1:8" ht="90" hidden="1" thickBot="1">
      <c r="A22" s="66" t="s">
        <v>48</v>
      </c>
      <c r="B22" s="80" t="s">
        <v>9</v>
      </c>
      <c r="C22" s="81" t="s">
        <v>10</v>
      </c>
      <c r="D22" s="81" t="s">
        <v>11</v>
      </c>
      <c r="E22" s="81" t="s">
        <v>12</v>
      </c>
      <c r="F22" s="81" t="s">
        <v>13</v>
      </c>
      <c r="G22" s="81" t="s">
        <v>34</v>
      </c>
      <c r="H22" s="82" t="s">
        <v>15</v>
      </c>
    </row>
    <row r="23" spans="1:8" ht="12.75" hidden="1">
      <c r="A23" s="88">
        <v>633</v>
      </c>
      <c r="B23" s="89"/>
      <c r="C23" s="90"/>
      <c r="D23" s="91"/>
      <c r="E23" s="92"/>
      <c r="F23" s="92"/>
      <c r="G23" s="93"/>
      <c r="H23" s="94"/>
    </row>
    <row r="24" spans="1:8" ht="12.75" hidden="1">
      <c r="A24" s="183">
        <v>636</v>
      </c>
      <c r="B24" s="96"/>
      <c r="C24" s="97"/>
      <c r="D24" s="97"/>
      <c r="E24" s="97">
        <f>7076485+219000</f>
        <v>7295485</v>
      </c>
      <c r="F24" s="97"/>
      <c r="G24" s="98"/>
      <c r="H24" s="99"/>
    </row>
    <row r="25" spans="1:8" ht="12.75" hidden="1">
      <c r="A25" s="95">
        <v>652</v>
      </c>
      <c r="B25" s="96"/>
      <c r="C25" s="97"/>
      <c r="D25" s="97">
        <v>244159</v>
      </c>
      <c r="E25" s="97"/>
      <c r="F25" s="97"/>
      <c r="G25" s="98"/>
      <c r="H25" s="99"/>
    </row>
    <row r="26" spans="1:8" ht="12.75" hidden="1">
      <c r="A26" s="95">
        <v>653</v>
      </c>
      <c r="B26" s="96"/>
      <c r="C26" s="97"/>
      <c r="D26" s="97"/>
      <c r="E26" s="97"/>
      <c r="F26" s="97"/>
      <c r="G26" s="98"/>
      <c r="H26" s="99"/>
    </row>
    <row r="27" spans="1:8" ht="12.75" hidden="1">
      <c r="A27" s="95">
        <v>661</v>
      </c>
      <c r="B27" s="96"/>
      <c r="C27" s="97">
        <v>5000</v>
      </c>
      <c r="D27" s="97"/>
      <c r="E27" s="97"/>
      <c r="F27" s="97"/>
      <c r="G27" s="98"/>
      <c r="H27" s="99"/>
    </row>
    <row r="28" spans="1:8" ht="12" customHeight="1" hidden="1">
      <c r="A28" s="95">
        <v>663</v>
      </c>
      <c r="B28" s="96"/>
      <c r="C28" s="97"/>
      <c r="D28" s="97"/>
      <c r="E28" s="97"/>
      <c r="F28" s="97"/>
      <c r="G28" s="98"/>
      <c r="H28" s="99"/>
    </row>
    <row r="29" spans="1:8" ht="12.75" hidden="1">
      <c r="A29" s="95">
        <v>671</v>
      </c>
      <c r="B29" s="96">
        <v>448595</v>
      </c>
      <c r="C29" s="97"/>
      <c r="D29" s="97"/>
      <c r="E29" s="97"/>
      <c r="F29" s="97"/>
      <c r="G29" s="98"/>
      <c r="H29" s="99"/>
    </row>
    <row r="30" spans="1:8" ht="12.75" hidden="1">
      <c r="A30" s="95">
        <v>673</v>
      </c>
      <c r="B30" s="96"/>
      <c r="C30" s="97"/>
      <c r="D30" s="97"/>
      <c r="E30" s="97"/>
      <c r="F30" s="97"/>
      <c r="G30" s="98"/>
      <c r="H30" s="99"/>
    </row>
    <row r="31" spans="1:8" ht="12.75" hidden="1">
      <c r="A31" s="95">
        <v>922</v>
      </c>
      <c r="B31" s="96"/>
      <c r="C31" s="97"/>
      <c r="D31" s="97"/>
      <c r="E31" s="97"/>
      <c r="F31" s="97"/>
      <c r="G31" s="98"/>
      <c r="H31" s="99"/>
    </row>
    <row r="32" spans="1:8" ht="13.5" hidden="1" thickBot="1">
      <c r="A32" s="100"/>
      <c r="B32" s="101"/>
      <c r="C32" s="102"/>
      <c r="D32" s="102"/>
      <c r="E32" s="102"/>
      <c r="F32" s="102"/>
      <c r="G32" s="103"/>
      <c r="H32" s="104"/>
    </row>
    <row r="33" spans="1:8" s="1" customFormat="1" ht="30" customHeight="1" hidden="1" thickBot="1">
      <c r="A33" s="10" t="s">
        <v>16</v>
      </c>
      <c r="B33" s="105">
        <f aca="true" t="shared" si="1" ref="B33:G33">SUM(B23:B32)</f>
        <v>448595</v>
      </c>
      <c r="C33" s="105">
        <f t="shared" si="1"/>
        <v>5000</v>
      </c>
      <c r="D33" s="105">
        <f t="shared" si="1"/>
        <v>244159</v>
      </c>
      <c r="E33" s="105">
        <f t="shared" si="1"/>
        <v>7295485</v>
      </c>
      <c r="F33" s="105">
        <f t="shared" si="1"/>
        <v>0</v>
      </c>
      <c r="G33" s="105">
        <f t="shared" si="1"/>
        <v>0</v>
      </c>
      <c r="H33" s="107">
        <v>0</v>
      </c>
    </row>
    <row r="34" spans="1:8" s="1" customFormat="1" ht="28.5" customHeight="1" hidden="1" thickBot="1">
      <c r="A34" s="10" t="s">
        <v>40</v>
      </c>
      <c r="B34" s="222">
        <f>B33+C33+D33+E33+F33+G33+H33</f>
        <v>7993239</v>
      </c>
      <c r="C34" s="223"/>
      <c r="D34" s="223"/>
      <c r="E34" s="223"/>
      <c r="F34" s="223"/>
      <c r="G34" s="223"/>
      <c r="H34" s="224"/>
    </row>
    <row r="35" spans="4:5" ht="13.5" hidden="1" thickBot="1">
      <c r="D35" s="13"/>
      <c r="E35" s="14"/>
    </row>
    <row r="36" spans="1:8" ht="26.25" customHeight="1" hidden="1" thickBot="1">
      <c r="A36" s="65" t="s">
        <v>8</v>
      </c>
      <c r="B36" s="225" t="s">
        <v>184</v>
      </c>
      <c r="C36" s="226"/>
      <c r="D36" s="226"/>
      <c r="E36" s="226"/>
      <c r="F36" s="226"/>
      <c r="G36" s="226"/>
      <c r="H36" s="227"/>
    </row>
    <row r="37" spans="1:8" ht="90" hidden="1" thickBot="1">
      <c r="A37" s="66" t="s">
        <v>48</v>
      </c>
      <c r="B37" s="80" t="s">
        <v>9</v>
      </c>
      <c r="C37" s="81" t="s">
        <v>10</v>
      </c>
      <c r="D37" s="81" t="s">
        <v>11</v>
      </c>
      <c r="E37" s="81" t="s">
        <v>12</v>
      </c>
      <c r="F37" s="81" t="s">
        <v>13</v>
      </c>
      <c r="G37" s="81" t="s">
        <v>34</v>
      </c>
      <c r="H37" s="82" t="s">
        <v>15</v>
      </c>
    </row>
    <row r="38" spans="1:8" ht="12.75" hidden="1">
      <c r="A38" s="88">
        <v>633</v>
      </c>
      <c r="B38" s="89"/>
      <c r="C38" s="90"/>
      <c r="D38" s="91"/>
      <c r="E38" s="92"/>
      <c r="F38" s="92"/>
      <c r="G38" s="93"/>
      <c r="H38" s="94"/>
    </row>
    <row r="39" spans="1:8" ht="12.75" hidden="1">
      <c r="A39" s="183">
        <v>636</v>
      </c>
      <c r="B39" s="96"/>
      <c r="C39" s="97"/>
      <c r="D39" s="97"/>
      <c r="E39" s="97">
        <f>7076485+219000</f>
        <v>7295485</v>
      </c>
      <c r="F39" s="97"/>
      <c r="G39" s="98"/>
      <c r="H39" s="99"/>
    </row>
    <row r="40" spans="1:8" ht="12.75" hidden="1">
      <c r="A40" s="95">
        <v>652</v>
      </c>
      <c r="B40" s="96"/>
      <c r="C40" s="97"/>
      <c r="D40" s="97">
        <v>244159</v>
      </c>
      <c r="E40" s="97"/>
      <c r="F40" s="97"/>
      <c r="G40" s="98"/>
      <c r="H40" s="99"/>
    </row>
    <row r="41" spans="1:8" ht="12.75" hidden="1">
      <c r="A41" s="95">
        <v>653</v>
      </c>
      <c r="B41" s="96"/>
      <c r="C41" s="97"/>
      <c r="D41" s="97"/>
      <c r="E41" s="97"/>
      <c r="F41" s="97"/>
      <c r="G41" s="98"/>
      <c r="H41" s="99"/>
    </row>
    <row r="42" spans="1:8" ht="12.75" hidden="1">
      <c r="A42" s="95">
        <v>661</v>
      </c>
      <c r="B42" s="96"/>
      <c r="C42" s="97">
        <v>5000</v>
      </c>
      <c r="D42" s="97"/>
      <c r="E42" s="97"/>
      <c r="F42" s="97"/>
      <c r="G42" s="98"/>
      <c r="H42" s="99"/>
    </row>
    <row r="43" spans="1:8" ht="12.75" hidden="1">
      <c r="A43" s="95">
        <v>663</v>
      </c>
      <c r="B43" s="96"/>
      <c r="C43" s="97"/>
      <c r="D43" s="97"/>
      <c r="E43" s="97"/>
      <c r="F43" s="97"/>
      <c r="G43" s="98"/>
      <c r="H43" s="99"/>
    </row>
    <row r="44" spans="1:8" ht="12.75" hidden="1">
      <c r="A44" s="95">
        <v>671</v>
      </c>
      <c r="B44" s="96">
        <v>448595</v>
      </c>
      <c r="C44" s="97"/>
      <c r="D44" s="97"/>
      <c r="E44" s="97"/>
      <c r="F44" s="97"/>
      <c r="G44" s="98"/>
      <c r="H44" s="99"/>
    </row>
    <row r="45" spans="1:8" ht="13.5" customHeight="1" hidden="1">
      <c r="A45" s="95">
        <v>673</v>
      </c>
      <c r="B45" s="96"/>
      <c r="C45" s="97"/>
      <c r="D45" s="97"/>
      <c r="E45" s="97"/>
      <c r="F45" s="97"/>
      <c r="G45" s="98"/>
      <c r="H45" s="99"/>
    </row>
    <row r="46" spans="1:8" ht="13.5" customHeight="1" hidden="1">
      <c r="A46" s="95">
        <v>922</v>
      </c>
      <c r="B46" s="96"/>
      <c r="C46" s="97"/>
      <c r="D46" s="97"/>
      <c r="E46" s="97"/>
      <c r="F46" s="97"/>
      <c r="G46" s="98"/>
      <c r="H46" s="99"/>
    </row>
    <row r="47" spans="1:8" ht="13.5" customHeight="1" hidden="1" thickBot="1">
      <c r="A47" s="100"/>
      <c r="B47" s="101"/>
      <c r="C47" s="102"/>
      <c r="D47" s="102"/>
      <c r="E47" s="102"/>
      <c r="F47" s="102"/>
      <c r="G47" s="103"/>
      <c r="H47" s="104"/>
    </row>
    <row r="48" spans="1:8" s="1" customFormat="1" ht="30" customHeight="1" hidden="1" thickBot="1">
      <c r="A48" s="10" t="s">
        <v>16</v>
      </c>
      <c r="B48" s="105">
        <f>SUM(B38:B47)</f>
        <v>448595</v>
      </c>
      <c r="C48" s="105">
        <f>SUM(C38:C47)</f>
        <v>5000</v>
      </c>
      <c r="D48" s="105">
        <f>SUM(D38:D47)</f>
        <v>244159</v>
      </c>
      <c r="E48" s="105">
        <f>SUM(E38:E47)</f>
        <v>7295485</v>
      </c>
      <c r="F48" s="106">
        <f>+F39</f>
        <v>0</v>
      </c>
      <c r="G48" s="106">
        <v>0</v>
      </c>
      <c r="H48" s="107">
        <v>0</v>
      </c>
    </row>
    <row r="49" spans="1:8" s="1" customFormat="1" ht="28.5" customHeight="1" hidden="1" thickBot="1">
      <c r="A49" s="10" t="s">
        <v>44</v>
      </c>
      <c r="B49" s="222">
        <f>B48+C48+D48+E48+F48+G48+H48</f>
        <v>7993239</v>
      </c>
      <c r="C49" s="223"/>
      <c r="D49" s="223"/>
      <c r="E49" s="223"/>
      <c r="F49" s="223"/>
      <c r="G49" s="223"/>
      <c r="H49" s="224"/>
    </row>
    <row r="50" spans="3:5" ht="13.5" customHeight="1">
      <c r="C50" s="15"/>
      <c r="D50" s="13"/>
      <c r="E50" s="16"/>
    </row>
    <row r="51" spans="3:5" ht="13.5" customHeight="1">
      <c r="C51" s="15"/>
      <c r="D51" s="17"/>
      <c r="E51" s="18"/>
    </row>
    <row r="52" spans="4:5" ht="13.5" customHeight="1">
      <c r="D52" s="19"/>
      <c r="E52" s="20"/>
    </row>
    <row r="53" spans="4:5" ht="13.5" customHeight="1">
      <c r="D53" s="21"/>
      <c r="E53" s="22"/>
    </row>
    <row r="54" spans="4:5" ht="13.5" customHeight="1">
      <c r="D54" s="13"/>
      <c r="E54" s="14"/>
    </row>
    <row r="55" spans="3:5" ht="28.5" customHeight="1">
      <c r="C55" s="15"/>
      <c r="D55" s="13"/>
      <c r="E55" s="23"/>
    </row>
    <row r="56" spans="3:5" ht="13.5" customHeight="1">
      <c r="C56" s="15"/>
      <c r="D56" s="13"/>
      <c r="E56" s="18"/>
    </row>
    <row r="57" spans="4:5" ht="13.5" customHeight="1">
      <c r="D57" s="13"/>
      <c r="E57" s="14"/>
    </row>
    <row r="58" spans="4:5" ht="13.5" customHeight="1">
      <c r="D58" s="13"/>
      <c r="E58" s="22"/>
    </row>
    <row r="59" spans="4:5" ht="13.5" customHeight="1">
      <c r="D59" s="13"/>
      <c r="E59" s="14"/>
    </row>
    <row r="60" spans="4:5" ht="22.5" customHeight="1">
      <c r="D60" s="13"/>
      <c r="E60" s="24"/>
    </row>
    <row r="61" spans="4:5" ht="13.5" customHeight="1">
      <c r="D61" s="19"/>
      <c r="E61" s="20"/>
    </row>
    <row r="62" spans="2:5" ht="13.5" customHeight="1">
      <c r="B62" s="15"/>
      <c r="D62" s="19"/>
      <c r="E62" s="25"/>
    </row>
    <row r="63" spans="3:5" ht="13.5" customHeight="1">
      <c r="C63" s="15"/>
      <c r="D63" s="19"/>
      <c r="E63" s="26"/>
    </row>
    <row r="64" spans="3:5" ht="13.5" customHeight="1">
      <c r="C64" s="15"/>
      <c r="D64" s="21"/>
      <c r="E64" s="18"/>
    </row>
    <row r="65" spans="4:5" ht="13.5" customHeight="1">
      <c r="D65" s="13"/>
      <c r="E65" s="14"/>
    </row>
    <row r="66" spans="2:5" ht="13.5" customHeight="1">
      <c r="B66" s="15"/>
      <c r="D66" s="13"/>
      <c r="E66" s="16"/>
    </row>
    <row r="67" spans="3:5" ht="13.5" customHeight="1">
      <c r="C67" s="15"/>
      <c r="D67" s="13"/>
      <c r="E67" s="25"/>
    </row>
    <row r="68" spans="3:5" ht="13.5" customHeight="1">
      <c r="C68" s="15"/>
      <c r="D68" s="21"/>
      <c r="E68" s="18"/>
    </row>
    <row r="69" spans="4:5" ht="13.5" customHeight="1">
      <c r="D69" s="19"/>
      <c r="E69" s="14"/>
    </row>
    <row r="70" spans="3:5" ht="13.5" customHeight="1">
      <c r="C70" s="15"/>
      <c r="D70" s="19"/>
      <c r="E70" s="25"/>
    </row>
    <row r="71" spans="4:5" ht="22.5" customHeight="1">
      <c r="D71" s="21"/>
      <c r="E71" s="24"/>
    </row>
    <row r="72" spans="4:5" ht="13.5" customHeight="1">
      <c r="D72" s="13"/>
      <c r="E72" s="14"/>
    </row>
    <row r="73" spans="4:5" ht="13.5" customHeight="1">
      <c r="D73" s="21"/>
      <c r="E73" s="18"/>
    </row>
    <row r="74" spans="4:5" ht="13.5" customHeight="1">
      <c r="D74" s="13"/>
      <c r="E74" s="14"/>
    </row>
    <row r="75" spans="4:5" ht="13.5" customHeight="1">
      <c r="D75" s="13"/>
      <c r="E75" s="14"/>
    </row>
    <row r="76" spans="1:5" ht="13.5" customHeight="1">
      <c r="A76" s="15"/>
      <c r="D76" s="27"/>
      <c r="E76" s="25"/>
    </row>
    <row r="77" spans="2:5" ht="13.5" customHeight="1">
      <c r="B77" s="15"/>
      <c r="C77" s="15"/>
      <c r="D77" s="28"/>
      <c r="E77" s="25"/>
    </row>
    <row r="78" spans="2:5" ht="13.5" customHeight="1">
      <c r="B78" s="15"/>
      <c r="C78" s="15"/>
      <c r="D78" s="28"/>
      <c r="E78" s="16"/>
    </row>
    <row r="79" spans="2:5" ht="13.5" customHeight="1">
      <c r="B79" s="15"/>
      <c r="C79" s="15"/>
      <c r="D79" s="21"/>
      <c r="E79" s="22"/>
    </row>
    <row r="80" spans="4:5" ht="12.75">
      <c r="D80" s="13"/>
      <c r="E80" s="14"/>
    </row>
    <row r="81" spans="2:5" ht="12.75">
      <c r="B81" s="15"/>
      <c r="D81" s="13"/>
      <c r="E81" s="25"/>
    </row>
    <row r="82" spans="3:5" ht="12.75">
      <c r="C82" s="15"/>
      <c r="D82" s="13"/>
      <c r="E82" s="16"/>
    </row>
    <row r="83" spans="3:5" ht="12.75">
      <c r="C83" s="15"/>
      <c r="D83" s="21"/>
      <c r="E83" s="18"/>
    </row>
    <row r="84" spans="4:5" ht="12.75">
      <c r="D84" s="13"/>
      <c r="E84" s="14"/>
    </row>
    <row r="85" spans="4:5" ht="12.75">
      <c r="D85" s="13"/>
      <c r="E85" s="14"/>
    </row>
    <row r="86" spans="4:5" ht="12.75">
      <c r="D86" s="29"/>
      <c r="E86" s="30"/>
    </row>
    <row r="87" spans="4:5" ht="12.75">
      <c r="D87" s="13"/>
      <c r="E87" s="14"/>
    </row>
    <row r="88" spans="4:5" ht="12.75">
      <c r="D88" s="13"/>
      <c r="E88" s="14"/>
    </row>
    <row r="89" spans="4:5" ht="12.75">
      <c r="D89" s="13"/>
      <c r="E89" s="14"/>
    </row>
    <row r="90" spans="4:5" ht="12.75">
      <c r="D90" s="21"/>
      <c r="E90" s="18"/>
    </row>
    <row r="91" spans="4:5" ht="12.75">
      <c r="D91" s="13"/>
      <c r="E91" s="14"/>
    </row>
    <row r="92" spans="4:5" ht="12.75">
      <c r="D92" s="21"/>
      <c r="E92" s="18"/>
    </row>
    <row r="93" spans="4:5" ht="12.75">
      <c r="D93" s="13"/>
      <c r="E93" s="14"/>
    </row>
    <row r="94" spans="4:5" ht="12.75">
      <c r="D94" s="13"/>
      <c r="E94" s="14"/>
    </row>
    <row r="95" spans="4:5" ht="12.75">
      <c r="D95" s="13"/>
      <c r="E95" s="14"/>
    </row>
    <row r="96" spans="4:5" ht="12.75">
      <c r="D96" s="13"/>
      <c r="E96" s="14"/>
    </row>
    <row r="97" spans="1:5" ht="28.5" customHeight="1">
      <c r="A97" s="31"/>
      <c r="B97" s="31"/>
      <c r="C97" s="31"/>
      <c r="D97" s="32"/>
      <c r="E97" s="33"/>
    </row>
    <row r="98" spans="3:5" ht="12.75">
      <c r="C98" s="15"/>
      <c r="D98" s="13"/>
      <c r="E98" s="16"/>
    </row>
    <row r="99" spans="4:5" ht="12.75">
      <c r="D99" s="34"/>
      <c r="E99" s="35"/>
    </row>
    <row r="100" spans="4:5" ht="12.75">
      <c r="D100" s="13"/>
      <c r="E100" s="14"/>
    </row>
    <row r="101" spans="4:5" ht="12.75">
      <c r="D101" s="29"/>
      <c r="E101" s="30"/>
    </row>
    <row r="102" spans="4:5" ht="12.75">
      <c r="D102" s="29"/>
      <c r="E102" s="30"/>
    </row>
    <row r="103" spans="4:5" ht="12.75">
      <c r="D103" s="13"/>
      <c r="E103" s="14"/>
    </row>
    <row r="104" spans="4:5" ht="12.75">
      <c r="D104" s="21"/>
      <c r="E104" s="18"/>
    </row>
    <row r="105" spans="4:5" ht="12.75">
      <c r="D105" s="13"/>
      <c r="E105" s="14"/>
    </row>
    <row r="106" spans="4:5" ht="12.75">
      <c r="D106" s="13"/>
      <c r="E106" s="14"/>
    </row>
    <row r="107" spans="4:5" ht="12.75">
      <c r="D107" s="21"/>
      <c r="E107" s="18"/>
    </row>
    <row r="108" spans="4:5" ht="12.75">
      <c r="D108" s="13"/>
      <c r="E108" s="14"/>
    </row>
    <row r="109" spans="4:5" ht="12.75">
      <c r="D109" s="29"/>
      <c r="E109" s="30"/>
    </row>
    <row r="110" spans="4:5" ht="12.75">
      <c r="D110" s="21"/>
      <c r="E110" s="35"/>
    </row>
    <row r="111" spans="4:5" ht="12.75">
      <c r="D111" s="19"/>
      <c r="E111" s="30"/>
    </row>
    <row r="112" spans="4:5" ht="12.75">
      <c r="D112" s="21"/>
      <c r="E112" s="18"/>
    </row>
    <row r="113" spans="4:5" ht="12.75">
      <c r="D113" s="13"/>
      <c r="E113" s="14"/>
    </row>
    <row r="114" spans="3:5" ht="12.75">
      <c r="C114" s="15"/>
      <c r="D114" s="13"/>
      <c r="E114" s="16"/>
    </row>
    <row r="115" spans="4:5" ht="12.75">
      <c r="D115" s="19"/>
      <c r="E115" s="18"/>
    </row>
    <row r="116" spans="4:5" ht="12.75">
      <c r="D116" s="19"/>
      <c r="E116" s="30"/>
    </row>
    <row r="117" spans="3:5" ht="12.75">
      <c r="C117" s="15"/>
      <c r="D117" s="19"/>
      <c r="E117" s="36"/>
    </row>
    <row r="118" spans="3:5" ht="12.75">
      <c r="C118" s="15"/>
      <c r="D118" s="21"/>
      <c r="E118" s="22"/>
    </row>
    <row r="119" spans="4:5" ht="12.75">
      <c r="D119" s="13"/>
      <c r="E119" s="14"/>
    </row>
    <row r="120" spans="4:5" ht="12.75">
      <c r="D120" s="34"/>
      <c r="E120" s="37"/>
    </row>
    <row r="121" spans="4:5" ht="11.25" customHeight="1">
      <c r="D121" s="29"/>
      <c r="E121" s="30"/>
    </row>
    <row r="122" spans="2:5" ht="24" customHeight="1">
      <c r="B122" s="15"/>
      <c r="D122" s="29"/>
      <c r="E122" s="38"/>
    </row>
    <row r="123" spans="3:5" ht="15" customHeight="1">
      <c r="C123" s="15"/>
      <c r="D123" s="29"/>
      <c r="E123" s="38"/>
    </row>
    <row r="124" spans="4:5" ht="11.25" customHeight="1">
      <c r="D124" s="34"/>
      <c r="E124" s="35"/>
    </row>
    <row r="125" spans="4:5" ht="12.75">
      <c r="D125" s="29"/>
      <c r="E125" s="30"/>
    </row>
    <row r="126" spans="2:5" ht="13.5" customHeight="1">
      <c r="B126" s="15"/>
      <c r="D126" s="29"/>
      <c r="E126" s="39"/>
    </row>
    <row r="127" spans="3:5" ht="12.75" customHeight="1">
      <c r="C127" s="15"/>
      <c r="D127" s="29"/>
      <c r="E127" s="16"/>
    </row>
    <row r="128" spans="3:5" ht="12.75" customHeight="1">
      <c r="C128" s="15"/>
      <c r="D128" s="21"/>
      <c r="E128" s="22"/>
    </row>
    <row r="129" spans="4:5" ht="12.75">
      <c r="D129" s="13"/>
      <c r="E129" s="14"/>
    </row>
    <row r="130" spans="3:5" ht="12.75">
      <c r="C130" s="15"/>
      <c r="D130" s="13"/>
      <c r="E130" s="36"/>
    </row>
    <row r="131" spans="4:5" ht="12.75">
      <c r="D131" s="34"/>
      <c r="E131" s="35"/>
    </row>
    <row r="132" spans="4:5" ht="12.75">
      <c r="D132" s="29"/>
      <c r="E132" s="30"/>
    </row>
    <row r="133" spans="4:5" ht="12.75">
      <c r="D133" s="13"/>
      <c r="E133" s="14"/>
    </row>
    <row r="134" spans="1:5" ht="19.5" customHeight="1">
      <c r="A134" s="40"/>
      <c r="B134" s="6"/>
      <c r="C134" s="6"/>
      <c r="D134" s="6"/>
      <c r="E134" s="25"/>
    </row>
    <row r="135" spans="1:5" ht="15" customHeight="1">
      <c r="A135" s="15"/>
      <c r="D135" s="27"/>
      <c r="E135" s="25"/>
    </row>
    <row r="136" spans="1:5" ht="12.75">
      <c r="A136" s="15"/>
      <c r="B136" s="15"/>
      <c r="D136" s="27"/>
      <c r="E136" s="16"/>
    </row>
    <row r="137" spans="3:5" ht="12.75">
      <c r="C137" s="15"/>
      <c r="D137" s="13"/>
      <c r="E137" s="25"/>
    </row>
    <row r="138" spans="4:5" ht="12.75">
      <c r="D138" s="17"/>
      <c r="E138" s="18"/>
    </row>
    <row r="139" spans="2:5" ht="12.75">
      <c r="B139" s="15"/>
      <c r="D139" s="13"/>
      <c r="E139" s="16"/>
    </row>
    <row r="140" spans="3:5" ht="12.75">
      <c r="C140" s="15"/>
      <c r="D140" s="13"/>
      <c r="E140" s="16"/>
    </row>
    <row r="141" spans="4:5" ht="12.75">
      <c r="D141" s="21"/>
      <c r="E141" s="22"/>
    </row>
    <row r="142" spans="3:5" ht="22.5" customHeight="1">
      <c r="C142" s="15"/>
      <c r="D142" s="13"/>
      <c r="E142" s="23"/>
    </row>
    <row r="143" spans="4:5" ht="12.75">
      <c r="D143" s="13"/>
      <c r="E143" s="22"/>
    </row>
    <row r="144" spans="2:5" ht="12.75">
      <c r="B144" s="15"/>
      <c r="D144" s="19"/>
      <c r="E144" s="25"/>
    </row>
    <row r="145" spans="3:5" ht="12.75">
      <c r="C145" s="15"/>
      <c r="D145" s="19"/>
      <c r="E145" s="26"/>
    </row>
    <row r="146" spans="4:5" ht="12.75">
      <c r="D146" s="21"/>
      <c r="E146" s="18"/>
    </row>
    <row r="147" spans="1:5" ht="13.5" customHeight="1">
      <c r="A147" s="15"/>
      <c r="D147" s="27"/>
      <c r="E147" s="25"/>
    </row>
    <row r="148" spans="2:5" ht="13.5" customHeight="1">
      <c r="B148" s="15"/>
      <c r="D148" s="13"/>
      <c r="E148" s="25"/>
    </row>
    <row r="149" spans="3:5" ht="13.5" customHeight="1">
      <c r="C149" s="15"/>
      <c r="D149" s="13"/>
      <c r="E149" s="16"/>
    </row>
    <row r="150" spans="3:5" ht="12.75">
      <c r="C150" s="15"/>
      <c r="D150" s="21"/>
      <c r="E150" s="18"/>
    </row>
    <row r="151" spans="3:5" ht="12.75">
      <c r="C151" s="15"/>
      <c r="D151" s="13"/>
      <c r="E151" s="16"/>
    </row>
    <row r="152" spans="4:5" ht="12.75">
      <c r="D152" s="34"/>
      <c r="E152" s="35"/>
    </row>
    <row r="153" spans="3:5" ht="12.75">
      <c r="C153" s="15"/>
      <c r="D153" s="19"/>
      <c r="E153" s="36"/>
    </row>
    <row r="154" spans="3:5" ht="12.75">
      <c r="C154" s="15"/>
      <c r="D154" s="21"/>
      <c r="E154" s="22"/>
    </row>
    <row r="155" spans="4:5" ht="12.75">
      <c r="D155" s="34"/>
      <c r="E155" s="41"/>
    </row>
    <row r="156" spans="2:5" ht="12.75">
      <c r="B156" s="15"/>
      <c r="D156" s="29"/>
      <c r="E156" s="39"/>
    </row>
    <row r="157" spans="3:5" ht="12.75">
      <c r="C157" s="15"/>
      <c r="D157" s="29"/>
      <c r="E157" s="16"/>
    </row>
    <row r="158" spans="3:5" ht="12.75">
      <c r="C158" s="15"/>
      <c r="D158" s="21"/>
      <c r="E158" s="22"/>
    </row>
    <row r="159" spans="3:5" ht="12.75">
      <c r="C159" s="15"/>
      <c r="D159" s="21"/>
      <c r="E159" s="22"/>
    </row>
    <row r="160" spans="4:5" ht="12.75">
      <c r="D160" s="13"/>
      <c r="E160" s="14"/>
    </row>
    <row r="161" spans="1:5" s="42" customFormat="1" ht="18" customHeight="1">
      <c r="A161" s="228"/>
      <c r="B161" s="229"/>
      <c r="C161" s="229"/>
      <c r="D161" s="229"/>
      <c r="E161" s="229"/>
    </row>
    <row r="162" spans="1:5" ht="28.5" customHeight="1">
      <c r="A162" s="31"/>
      <c r="B162" s="31"/>
      <c r="C162" s="31"/>
      <c r="D162" s="32"/>
      <c r="E162" s="33"/>
    </row>
    <row r="164" spans="1:5" ht="15.75">
      <c r="A164" s="44"/>
      <c r="B164" s="15"/>
      <c r="C164" s="15"/>
      <c r="D164" s="45"/>
      <c r="E164" s="5"/>
    </row>
    <row r="165" spans="1:5" ht="12.75">
      <c r="A165" s="15"/>
      <c r="B165" s="15"/>
      <c r="C165" s="15"/>
      <c r="D165" s="45"/>
      <c r="E165" s="5"/>
    </row>
    <row r="166" spans="1:5" ht="17.25" customHeight="1">
      <c r="A166" s="15"/>
      <c r="B166" s="15"/>
      <c r="C166" s="15"/>
      <c r="D166" s="45"/>
      <c r="E166" s="5"/>
    </row>
    <row r="167" spans="1:5" ht="13.5" customHeight="1">
      <c r="A167" s="15"/>
      <c r="B167" s="15"/>
      <c r="C167" s="15"/>
      <c r="D167" s="45"/>
      <c r="E167" s="5"/>
    </row>
    <row r="168" spans="1:5" ht="12.75">
      <c r="A168" s="15"/>
      <c r="B168" s="15"/>
      <c r="C168" s="15"/>
      <c r="D168" s="45"/>
      <c r="E168" s="5"/>
    </row>
    <row r="169" spans="1:3" ht="12.75">
      <c r="A169" s="15"/>
      <c r="B169" s="15"/>
      <c r="C169" s="15"/>
    </row>
    <row r="170" spans="1:5" ht="12.75">
      <c r="A170" s="15"/>
      <c r="B170" s="15"/>
      <c r="C170" s="15"/>
      <c r="D170" s="45"/>
      <c r="E170" s="5"/>
    </row>
    <row r="171" spans="1:5" ht="12.75">
      <c r="A171" s="15"/>
      <c r="B171" s="15"/>
      <c r="C171" s="15"/>
      <c r="D171" s="45"/>
      <c r="E171" s="46"/>
    </row>
    <row r="172" spans="1:5" ht="12.75">
      <c r="A172" s="15"/>
      <c r="B172" s="15"/>
      <c r="C172" s="15"/>
      <c r="D172" s="45"/>
      <c r="E172" s="5"/>
    </row>
    <row r="173" spans="1:5" ht="22.5" customHeight="1">
      <c r="A173" s="15"/>
      <c r="B173" s="15"/>
      <c r="C173" s="15"/>
      <c r="D173" s="45"/>
      <c r="E173" s="23"/>
    </row>
    <row r="174" spans="4:5" ht="22.5" customHeight="1">
      <c r="D174" s="21"/>
      <c r="E174" s="24"/>
    </row>
  </sheetData>
  <sheetProtection/>
  <mergeCells count="8">
    <mergeCell ref="A1:H1"/>
    <mergeCell ref="B19:H19"/>
    <mergeCell ref="B21:H21"/>
    <mergeCell ref="B34:H34"/>
    <mergeCell ref="B36:H36"/>
    <mergeCell ref="A161:E161"/>
    <mergeCell ref="B3:H3"/>
    <mergeCell ref="B49:H4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3" r:id="rId2"/>
  <rowBreaks count="3" manualBreakCount="3">
    <brk id="19" max="7" man="1"/>
    <brk id="95" max="9" man="1"/>
    <brk id="159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8"/>
  <sheetViews>
    <sheetView tabSelected="1" view="pageBreakPreview" zoomScaleSheetLayoutView="100" workbookViewId="0" topLeftCell="A1">
      <pane ySplit="3" topLeftCell="A4" activePane="bottomLeft" state="frozen"/>
      <selection pane="topLeft" activeCell="B1" sqref="B1"/>
      <selection pane="bottomLeft" activeCell="T244" sqref="T244"/>
    </sheetView>
  </sheetViews>
  <sheetFormatPr defaultColWidth="11.421875" defaultRowHeight="12.75"/>
  <cols>
    <col min="1" max="1" width="14.421875" style="61" customWidth="1"/>
    <col min="2" max="2" width="34.28125" style="62" customWidth="1"/>
    <col min="3" max="3" width="20.421875" style="62" hidden="1" customWidth="1"/>
    <col min="4" max="4" width="20.28125" style="2" customWidth="1"/>
    <col min="5" max="7" width="13.7109375" style="2" customWidth="1"/>
    <col min="8" max="8" width="14.140625" style="2" customWidth="1"/>
    <col min="9" max="10" width="12.7109375" style="2" customWidth="1"/>
    <col min="11" max="12" width="13.7109375" style="2" customWidth="1"/>
    <col min="13" max="14" width="13.7109375" style="2" hidden="1" customWidth="1"/>
    <col min="15" max="16" width="20.28125" style="2" hidden="1" customWidth="1"/>
    <col min="17" max="18" width="11.7109375" style="3" customWidth="1"/>
    <col min="19" max="19" width="11.421875" style="3" customWidth="1"/>
    <col min="20" max="16384" width="11.421875" style="3" customWidth="1"/>
  </cols>
  <sheetData>
    <row r="1" spans="1:16" ht="18" customHeight="1">
      <c r="A1" s="230" t="s">
        <v>186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3"/>
      <c r="P1" s="3"/>
    </row>
    <row r="2" spans="1:16" ht="12.75" customHeight="1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6" s="5" customFormat="1" ht="89.25">
      <c r="A3" s="4" t="s">
        <v>17</v>
      </c>
      <c r="B3" s="4" t="s">
        <v>18</v>
      </c>
      <c r="C3" s="127" t="s">
        <v>114</v>
      </c>
      <c r="D3" s="170" t="s">
        <v>175</v>
      </c>
      <c r="E3" s="4" t="s">
        <v>9</v>
      </c>
      <c r="F3" s="4" t="s">
        <v>157</v>
      </c>
      <c r="G3" s="4" t="s">
        <v>177</v>
      </c>
      <c r="H3" s="4" t="s">
        <v>159</v>
      </c>
      <c r="I3" s="4" t="s">
        <v>158</v>
      </c>
      <c r="J3" s="4" t="s">
        <v>178</v>
      </c>
      <c r="K3" s="4" t="s">
        <v>172</v>
      </c>
      <c r="L3" s="4" t="s">
        <v>160</v>
      </c>
      <c r="M3" s="4" t="s">
        <v>14</v>
      </c>
      <c r="N3" s="4" t="s">
        <v>15</v>
      </c>
      <c r="O3" s="170" t="s">
        <v>182</v>
      </c>
      <c r="P3" s="170" t="s">
        <v>183</v>
      </c>
    </row>
    <row r="4" spans="1:16" ht="12.75">
      <c r="A4" s="118"/>
      <c r="B4" s="114"/>
      <c r="C4" s="231" t="s">
        <v>110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</row>
    <row r="5" spans="1:18" s="5" customFormat="1" ht="25.5">
      <c r="A5" s="118"/>
      <c r="B5" s="121" t="s">
        <v>156</v>
      </c>
      <c r="C5" s="232"/>
      <c r="D5" s="167">
        <f aca="true" t="shared" si="0" ref="D5:L5">D9+D109+D41</f>
        <v>8258342.925714286</v>
      </c>
      <c r="E5" s="167">
        <f t="shared" si="0"/>
        <v>608439.7757142857</v>
      </c>
      <c r="F5" s="167">
        <f t="shared" si="0"/>
        <v>4000</v>
      </c>
      <c r="G5" s="167">
        <f t="shared" si="0"/>
        <v>98942.15</v>
      </c>
      <c r="H5" s="167">
        <f t="shared" si="0"/>
        <v>218900</v>
      </c>
      <c r="I5" s="167">
        <f t="shared" si="0"/>
        <v>167836</v>
      </c>
      <c r="J5" s="167">
        <f t="shared" si="0"/>
        <v>0</v>
      </c>
      <c r="K5" s="167">
        <f t="shared" si="0"/>
        <v>7140925</v>
      </c>
      <c r="L5" s="167">
        <f t="shared" si="0"/>
        <v>19300</v>
      </c>
      <c r="M5" s="122"/>
      <c r="N5" s="122"/>
      <c r="O5" s="167">
        <f>O9+O109</f>
        <v>8012361.49</v>
      </c>
      <c r="P5" s="167">
        <f>P9+P109</f>
        <v>8012361.49</v>
      </c>
      <c r="R5" s="186">
        <f>E5+F5+G5+H5+I5+J5+K5+L5</f>
        <v>8258342.925714286</v>
      </c>
    </row>
    <row r="6" spans="1:23" ht="12.75" customHeight="1">
      <c r="A6" s="118"/>
      <c r="B6" s="196" t="s">
        <v>204</v>
      </c>
      <c r="C6" s="232"/>
      <c r="D6" s="195">
        <f aca="true" t="shared" si="1" ref="D6:L6">D9+D109</f>
        <v>8027628.640000001</v>
      </c>
      <c r="E6" s="195">
        <f t="shared" si="1"/>
        <v>378725.49</v>
      </c>
      <c r="F6" s="195">
        <f t="shared" si="1"/>
        <v>4000</v>
      </c>
      <c r="G6" s="195">
        <f t="shared" si="1"/>
        <v>97942.15</v>
      </c>
      <c r="H6" s="195">
        <f t="shared" si="1"/>
        <v>218900</v>
      </c>
      <c r="I6" s="195">
        <f t="shared" si="1"/>
        <v>167836</v>
      </c>
      <c r="J6" s="195">
        <f t="shared" si="1"/>
        <v>0</v>
      </c>
      <c r="K6" s="195">
        <f t="shared" si="1"/>
        <v>7140925</v>
      </c>
      <c r="L6" s="195">
        <f t="shared" si="1"/>
        <v>19300</v>
      </c>
      <c r="M6" s="120"/>
      <c r="N6" s="120"/>
      <c r="O6" s="120"/>
      <c r="P6" s="120"/>
      <c r="Q6" s="116"/>
      <c r="R6" s="116"/>
      <c r="S6" s="116"/>
      <c r="T6" s="116"/>
      <c r="U6" s="116"/>
      <c r="V6" s="116"/>
      <c r="W6" s="116"/>
    </row>
    <row r="7" spans="1:16" s="5" customFormat="1" ht="12.75">
      <c r="A7" s="123" t="s">
        <v>46</v>
      </c>
      <c r="B7" s="124" t="s">
        <v>49</v>
      </c>
      <c r="C7" s="23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</row>
    <row r="8" spans="1:16" s="5" customFormat="1" ht="12.75">
      <c r="A8" s="123" t="s">
        <v>45</v>
      </c>
      <c r="B8" s="124" t="s">
        <v>50</v>
      </c>
      <c r="C8" s="233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</row>
    <row r="9" spans="1:16" s="5" customFormat="1" ht="69" customHeight="1">
      <c r="A9" s="115" t="s">
        <v>53</v>
      </c>
      <c r="B9" s="115" t="s">
        <v>173</v>
      </c>
      <c r="C9" s="115" t="s">
        <v>111</v>
      </c>
      <c r="D9" s="163">
        <f aca="true" t="shared" si="2" ref="D9:P9">D10+D32</f>
        <v>378725.49</v>
      </c>
      <c r="E9" s="163">
        <f t="shared" si="2"/>
        <v>378725.49</v>
      </c>
      <c r="F9" s="159">
        <f t="shared" si="2"/>
        <v>0</v>
      </c>
      <c r="G9" s="159"/>
      <c r="H9" s="159">
        <f t="shared" si="2"/>
        <v>0</v>
      </c>
      <c r="I9" s="159">
        <f t="shared" si="2"/>
        <v>0</v>
      </c>
      <c r="J9" s="159"/>
      <c r="K9" s="163">
        <f t="shared" si="2"/>
        <v>0</v>
      </c>
      <c r="L9" s="159">
        <f t="shared" si="2"/>
        <v>0</v>
      </c>
      <c r="M9" s="159">
        <f t="shared" si="2"/>
        <v>0</v>
      </c>
      <c r="N9" s="159">
        <f t="shared" si="2"/>
        <v>0</v>
      </c>
      <c r="O9" s="163">
        <f t="shared" si="2"/>
        <v>378725.49</v>
      </c>
      <c r="P9" s="163">
        <f t="shared" si="2"/>
        <v>378725.49</v>
      </c>
    </row>
    <row r="10" spans="1:16" s="5" customFormat="1" ht="60">
      <c r="A10" s="125" t="s">
        <v>55</v>
      </c>
      <c r="B10" s="125" t="s">
        <v>51</v>
      </c>
      <c r="C10" s="125" t="s">
        <v>112</v>
      </c>
      <c r="D10" s="164">
        <f>D11</f>
        <v>317460</v>
      </c>
      <c r="E10" s="164">
        <f aca="true" t="shared" si="3" ref="E10:N10">E11</f>
        <v>317460</v>
      </c>
      <c r="F10" s="156">
        <f t="shared" si="3"/>
        <v>0</v>
      </c>
      <c r="G10" s="156"/>
      <c r="H10" s="156">
        <f t="shared" si="3"/>
        <v>0</v>
      </c>
      <c r="I10" s="156">
        <f t="shared" si="3"/>
        <v>0</v>
      </c>
      <c r="J10" s="156"/>
      <c r="K10" s="164">
        <f t="shared" si="3"/>
        <v>0</v>
      </c>
      <c r="L10" s="156">
        <f t="shared" si="3"/>
        <v>0</v>
      </c>
      <c r="M10" s="156">
        <f t="shared" si="3"/>
        <v>0</v>
      </c>
      <c r="N10" s="156">
        <f t="shared" si="3"/>
        <v>0</v>
      </c>
      <c r="O10" s="164">
        <f>O11</f>
        <v>317460</v>
      </c>
      <c r="P10" s="164">
        <f>P11</f>
        <v>317460</v>
      </c>
    </row>
    <row r="11" spans="1:16" s="5" customFormat="1" ht="12.75">
      <c r="A11" s="133">
        <v>3</v>
      </c>
      <c r="B11" s="137" t="s">
        <v>78</v>
      </c>
      <c r="C11" s="138"/>
      <c r="D11" s="165">
        <f>SUM(E11:N11)</f>
        <v>317460</v>
      </c>
      <c r="E11" s="165">
        <f aca="true" t="shared" si="4" ref="E11:N11">SUM(E12:E30)</f>
        <v>317460</v>
      </c>
      <c r="F11" s="165">
        <f t="shared" si="4"/>
        <v>0</v>
      </c>
      <c r="G11" s="165"/>
      <c r="H11" s="165">
        <f t="shared" si="4"/>
        <v>0</v>
      </c>
      <c r="I11" s="165">
        <f t="shared" si="4"/>
        <v>0</v>
      </c>
      <c r="J11" s="165"/>
      <c r="K11" s="165">
        <f t="shared" si="4"/>
        <v>0</v>
      </c>
      <c r="L11" s="165">
        <f t="shared" si="4"/>
        <v>0</v>
      </c>
      <c r="M11" s="165">
        <f t="shared" si="4"/>
        <v>0</v>
      </c>
      <c r="N11" s="165">
        <f t="shared" si="4"/>
        <v>0</v>
      </c>
      <c r="O11" s="165">
        <f>SUM(O12:O30)</f>
        <v>317460</v>
      </c>
      <c r="P11" s="165">
        <f>SUM(P12:P30)</f>
        <v>317460</v>
      </c>
    </row>
    <row r="12" spans="1:16" ht="12.75">
      <c r="A12" s="113">
        <v>3211</v>
      </c>
      <c r="B12" s="114" t="s">
        <v>123</v>
      </c>
      <c r="C12" s="132"/>
      <c r="D12" s="139">
        <f>SUM(E12:N12)</f>
        <v>12000</v>
      </c>
      <c r="E12" s="185">
        <v>12000</v>
      </c>
      <c r="F12" s="132"/>
      <c r="G12" s="132"/>
      <c r="H12" s="132"/>
      <c r="I12" s="132"/>
      <c r="J12" s="132"/>
      <c r="K12" s="139"/>
      <c r="L12" s="132"/>
      <c r="M12" s="132"/>
      <c r="N12" s="132"/>
      <c r="O12" s="139">
        <f>D12</f>
        <v>12000</v>
      </c>
      <c r="P12" s="139">
        <f>O12</f>
        <v>12000</v>
      </c>
    </row>
    <row r="13" spans="1:16" ht="12.75">
      <c r="A13" s="113">
        <v>3213</v>
      </c>
      <c r="B13" s="114" t="s">
        <v>124</v>
      </c>
      <c r="C13" s="132"/>
      <c r="D13" s="139">
        <f aca="true" t="shared" si="5" ref="D13:D30">SUM(E13:N13)</f>
        <v>5400</v>
      </c>
      <c r="E13" s="185">
        <v>5400</v>
      </c>
      <c r="F13" s="132"/>
      <c r="G13" s="132"/>
      <c r="H13" s="132"/>
      <c r="I13" s="132"/>
      <c r="J13" s="132"/>
      <c r="K13" s="139"/>
      <c r="L13" s="132"/>
      <c r="M13" s="132"/>
      <c r="N13" s="132"/>
      <c r="O13" s="139">
        <f aca="true" t="shared" si="6" ref="O13:O30">D13</f>
        <v>5400</v>
      </c>
      <c r="P13" s="139">
        <f aca="true" t="shared" si="7" ref="P13:P30">O13</f>
        <v>5400</v>
      </c>
    </row>
    <row r="14" spans="1:16" ht="12.75">
      <c r="A14" s="113">
        <v>3221</v>
      </c>
      <c r="B14" s="114" t="s">
        <v>125</v>
      </c>
      <c r="C14" s="132"/>
      <c r="D14" s="139">
        <f t="shared" si="5"/>
        <v>41541</v>
      </c>
      <c r="E14" s="185">
        <v>41541</v>
      </c>
      <c r="F14" s="132"/>
      <c r="G14" s="132"/>
      <c r="H14" s="132"/>
      <c r="I14" s="132"/>
      <c r="J14" s="132"/>
      <c r="K14" s="168"/>
      <c r="L14" s="132"/>
      <c r="M14" s="132"/>
      <c r="N14" s="132"/>
      <c r="O14" s="139">
        <f t="shared" si="6"/>
        <v>41541</v>
      </c>
      <c r="P14" s="139">
        <f t="shared" si="7"/>
        <v>41541</v>
      </c>
    </row>
    <row r="15" spans="1:16" ht="12.75">
      <c r="A15" s="113">
        <v>3223</v>
      </c>
      <c r="B15" s="114" t="s">
        <v>126</v>
      </c>
      <c r="C15" s="132"/>
      <c r="D15" s="139">
        <f t="shared" si="5"/>
        <v>120000</v>
      </c>
      <c r="E15" s="185">
        <v>120000</v>
      </c>
      <c r="F15" s="132"/>
      <c r="G15" s="132"/>
      <c r="H15" s="132"/>
      <c r="I15" s="132"/>
      <c r="J15" s="132"/>
      <c r="K15" s="139"/>
      <c r="L15" s="132"/>
      <c r="M15" s="132"/>
      <c r="N15" s="132"/>
      <c r="O15" s="139">
        <f t="shared" si="6"/>
        <v>120000</v>
      </c>
      <c r="P15" s="139">
        <f t="shared" si="7"/>
        <v>120000</v>
      </c>
    </row>
    <row r="16" spans="1:16" ht="12.75">
      <c r="A16" s="113">
        <v>3225</v>
      </c>
      <c r="B16" s="114" t="s">
        <v>127</v>
      </c>
      <c r="C16" s="132"/>
      <c r="D16" s="139">
        <f t="shared" si="5"/>
        <v>15000</v>
      </c>
      <c r="E16" s="185">
        <v>15000</v>
      </c>
      <c r="F16" s="132"/>
      <c r="G16" s="132"/>
      <c r="H16" s="132"/>
      <c r="I16" s="132"/>
      <c r="J16" s="132"/>
      <c r="K16" s="168"/>
      <c r="L16" s="132"/>
      <c r="M16" s="132"/>
      <c r="N16" s="132"/>
      <c r="O16" s="139">
        <f t="shared" si="6"/>
        <v>15000</v>
      </c>
      <c r="P16" s="139">
        <f t="shared" si="7"/>
        <v>15000</v>
      </c>
    </row>
    <row r="17" spans="1:16" ht="25.5">
      <c r="A17" s="113">
        <v>3227</v>
      </c>
      <c r="B17" s="114" t="s">
        <v>128</v>
      </c>
      <c r="C17" s="132"/>
      <c r="D17" s="139">
        <f t="shared" si="5"/>
        <v>2695</v>
      </c>
      <c r="E17" s="185">
        <v>2695</v>
      </c>
      <c r="F17" s="132"/>
      <c r="G17" s="132"/>
      <c r="H17" s="132"/>
      <c r="I17" s="132"/>
      <c r="J17" s="132"/>
      <c r="K17" s="132"/>
      <c r="L17" s="132"/>
      <c r="M17" s="132"/>
      <c r="N17" s="132"/>
      <c r="O17" s="139">
        <f t="shared" si="6"/>
        <v>2695</v>
      </c>
      <c r="P17" s="139">
        <f t="shared" si="7"/>
        <v>2695</v>
      </c>
    </row>
    <row r="18" spans="1:16" ht="12.75">
      <c r="A18" s="113">
        <v>3231</v>
      </c>
      <c r="B18" s="114" t="s">
        <v>129</v>
      </c>
      <c r="C18" s="132"/>
      <c r="D18" s="139">
        <f t="shared" si="5"/>
        <v>14000</v>
      </c>
      <c r="E18" s="185">
        <v>14000</v>
      </c>
      <c r="F18" s="132"/>
      <c r="G18" s="132"/>
      <c r="H18" s="132"/>
      <c r="I18" s="132"/>
      <c r="J18" s="132"/>
      <c r="K18" s="139"/>
      <c r="L18" s="132"/>
      <c r="M18" s="132"/>
      <c r="N18" s="132"/>
      <c r="O18" s="139">
        <f t="shared" si="6"/>
        <v>14000</v>
      </c>
      <c r="P18" s="139">
        <f t="shared" si="7"/>
        <v>14000</v>
      </c>
    </row>
    <row r="19" spans="1:16" ht="12.75">
      <c r="A19" s="113">
        <v>3233</v>
      </c>
      <c r="B19" s="114" t="s">
        <v>130</v>
      </c>
      <c r="C19" s="132"/>
      <c r="D19" s="139">
        <f t="shared" si="5"/>
        <v>500</v>
      </c>
      <c r="E19" s="185">
        <v>500</v>
      </c>
      <c r="F19" s="132"/>
      <c r="G19" s="132"/>
      <c r="H19" s="132"/>
      <c r="I19" s="132"/>
      <c r="J19" s="132"/>
      <c r="K19" s="139"/>
      <c r="L19" s="132"/>
      <c r="M19" s="132"/>
      <c r="N19" s="132"/>
      <c r="O19" s="139">
        <f t="shared" si="6"/>
        <v>500</v>
      </c>
      <c r="P19" s="139">
        <f t="shared" si="7"/>
        <v>500</v>
      </c>
    </row>
    <row r="20" spans="1:16" ht="12.75">
      <c r="A20" s="113">
        <v>3234</v>
      </c>
      <c r="B20" s="114" t="s">
        <v>131</v>
      </c>
      <c r="C20" s="132"/>
      <c r="D20" s="139">
        <f t="shared" si="5"/>
        <v>33000</v>
      </c>
      <c r="E20" s="185">
        <v>33000</v>
      </c>
      <c r="F20" s="132"/>
      <c r="G20" s="132"/>
      <c r="H20" s="132"/>
      <c r="I20" s="132"/>
      <c r="J20" s="132"/>
      <c r="K20" s="139"/>
      <c r="L20" s="132"/>
      <c r="M20" s="132"/>
      <c r="N20" s="132"/>
      <c r="O20" s="139">
        <f t="shared" si="6"/>
        <v>33000</v>
      </c>
      <c r="P20" s="139">
        <f t="shared" si="7"/>
        <v>33000</v>
      </c>
    </row>
    <row r="21" spans="1:16" ht="12.75">
      <c r="A21" s="113">
        <v>3235</v>
      </c>
      <c r="B21" s="114" t="s">
        <v>132</v>
      </c>
      <c r="C21" s="132"/>
      <c r="D21" s="139">
        <f t="shared" si="5"/>
        <v>800</v>
      </c>
      <c r="E21" s="185">
        <v>800</v>
      </c>
      <c r="F21" s="132"/>
      <c r="G21" s="132"/>
      <c r="H21" s="132"/>
      <c r="I21" s="132"/>
      <c r="J21" s="132"/>
      <c r="K21" s="139"/>
      <c r="L21" s="132"/>
      <c r="M21" s="132"/>
      <c r="N21" s="132"/>
      <c r="O21" s="139">
        <f t="shared" si="6"/>
        <v>800</v>
      </c>
      <c r="P21" s="139">
        <f t="shared" si="7"/>
        <v>800</v>
      </c>
    </row>
    <row r="22" spans="1:16" ht="12.75">
      <c r="A22" s="113">
        <v>3236</v>
      </c>
      <c r="B22" s="114" t="s">
        <v>133</v>
      </c>
      <c r="C22" s="132"/>
      <c r="D22" s="139">
        <f t="shared" si="5"/>
        <v>12000</v>
      </c>
      <c r="E22" s="185">
        <v>12000</v>
      </c>
      <c r="F22" s="132"/>
      <c r="G22" s="132"/>
      <c r="H22" s="132"/>
      <c r="I22" s="132"/>
      <c r="J22" s="132"/>
      <c r="K22" s="139"/>
      <c r="L22" s="132"/>
      <c r="M22" s="132"/>
      <c r="N22" s="132"/>
      <c r="O22" s="139">
        <f t="shared" si="6"/>
        <v>12000</v>
      </c>
      <c r="P22" s="139">
        <f t="shared" si="7"/>
        <v>12000</v>
      </c>
    </row>
    <row r="23" spans="1:16" ht="12.75">
      <c r="A23" s="113">
        <v>3237</v>
      </c>
      <c r="B23" s="114" t="s">
        <v>134</v>
      </c>
      <c r="C23" s="132"/>
      <c r="D23" s="139">
        <f t="shared" si="5"/>
        <v>6874</v>
      </c>
      <c r="E23" s="185">
        <v>6874</v>
      </c>
      <c r="F23" s="132"/>
      <c r="G23" s="132"/>
      <c r="H23" s="132"/>
      <c r="I23" s="132"/>
      <c r="J23" s="132"/>
      <c r="K23" s="139"/>
      <c r="L23" s="132"/>
      <c r="M23" s="132"/>
      <c r="N23" s="132"/>
      <c r="O23" s="139">
        <f t="shared" si="6"/>
        <v>6874</v>
      </c>
      <c r="P23" s="139">
        <f t="shared" si="7"/>
        <v>6874</v>
      </c>
    </row>
    <row r="24" spans="1:16" ht="12.75">
      <c r="A24" s="113">
        <v>3238</v>
      </c>
      <c r="B24" s="114" t="s">
        <v>135</v>
      </c>
      <c r="C24" s="132"/>
      <c r="D24" s="139">
        <f t="shared" si="5"/>
        <v>15000</v>
      </c>
      <c r="E24" s="185">
        <v>15000</v>
      </c>
      <c r="F24" s="132"/>
      <c r="G24" s="132"/>
      <c r="H24" s="132"/>
      <c r="I24" s="132"/>
      <c r="J24" s="132"/>
      <c r="K24" s="139"/>
      <c r="L24" s="132"/>
      <c r="M24" s="132"/>
      <c r="N24" s="132"/>
      <c r="O24" s="139">
        <f t="shared" si="6"/>
        <v>15000</v>
      </c>
      <c r="P24" s="139">
        <f t="shared" si="7"/>
        <v>15000</v>
      </c>
    </row>
    <row r="25" spans="1:16" ht="12.75">
      <c r="A25" s="113">
        <v>3239</v>
      </c>
      <c r="B25" s="114" t="s">
        <v>136</v>
      </c>
      <c r="C25" s="132"/>
      <c r="D25" s="139">
        <f t="shared" si="5"/>
        <v>15000</v>
      </c>
      <c r="E25" s="185">
        <v>15000</v>
      </c>
      <c r="F25" s="132"/>
      <c r="G25" s="132"/>
      <c r="H25" s="132"/>
      <c r="I25" s="132"/>
      <c r="J25" s="132"/>
      <c r="K25" s="168"/>
      <c r="L25" s="132"/>
      <c r="M25" s="132"/>
      <c r="N25" s="132"/>
      <c r="O25" s="139">
        <f t="shared" si="6"/>
        <v>15000</v>
      </c>
      <c r="P25" s="139">
        <f t="shared" si="7"/>
        <v>15000</v>
      </c>
    </row>
    <row r="26" spans="1:16" ht="12.75">
      <c r="A26" s="113">
        <v>3293</v>
      </c>
      <c r="B26" s="114" t="s">
        <v>138</v>
      </c>
      <c r="C26" s="132"/>
      <c r="D26" s="139">
        <f t="shared" si="5"/>
        <v>4000</v>
      </c>
      <c r="E26" s="185">
        <v>4000</v>
      </c>
      <c r="F26" s="132"/>
      <c r="G26" s="132"/>
      <c r="H26" s="132"/>
      <c r="I26" s="132"/>
      <c r="J26" s="132"/>
      <c r="K26" s="139"/>
      <c r="L26" s="132"/>
      <c r="M26" s="132"/>
      <c r="N26" s="132"/>
      <c r="O26" s="139">
        <f t="shared" si="6"/>
        <v>4000</v>
      </c>
      <c r="P26" s="139">
        <f t="shared" si="7"/>
        <v>4000</v>
      </c>
    </row>
    <row r="27" spans="1:16" ht="12.75">
      <c r="A27" s="113">
        <v>3294</v>
      </c>
      <c r="B27" s="114" t="s">
        <v>139</v>
      </c>
      <c r="C27" s="132"/>
      <c r="D27" s="139">
        <f t="shared" si="5"/>
        <v>1150</v>
      </c>
      <c r="E27" s="185">
        <v>1150</v>
      </c>
      <c r="F27" s="132"/>
      <c r="G27" s="132"/>
      <c r="H27" s="132"/>
      <c r="I27" s="132"/>
      <c r="J27" s="132"/>
      <c r="K27" s="139"/>
      <c r="L27" s="132"/>
      <c r="M27" s="132"/>
      <c r="N27" s="132"/>
      <c r="O27" s="139">
        <f t="shared" si="6"/>
        <v>1150</v>
      </c>
      <c r="P27" s="139">
        <f t="shared" si="7"/>
        <v>1150</v>
      </c>
    </row>
    <row r="28" spans="1:16" ht="12.75">
      <c r="A28" s="113">
        <v>3295</v>
      </c>
      <c r="B28" s="114" t="s">
        <v>140</v>
      </c>
      <c r="C28" s="132"/>
      <c r="D28" s="139">
        <f t="shared" si="5"/>
        <v>1000</v>
      </c>
      <c r="E28" s="185">
        <v>1000</v>
      </c>
      <c r="F28" s="132"/>
      <c r="G28" s="132"/>
      <c r="H28" s="132"/>
      <c r="I28" s="132"/>
      <c r="J28" s="132"/>
      <c r="K28" s="139"/>
      <c r="L28" s="132"/>
      <c r="M28" s="132"/>
      <c r="N28" s="132"/>
      <c r="O28" s="139">
        <f t="shared" si="6"/>
        <v>1000</v>
      </c>
      <c r="P28" s="139">
        <f t="shared" si="7"/>
        <v>1000</v>
      </c>
    </row>
    <row r="29" spans="1:16" ht="25.5">
      <c r="A29" s="113">
        <v>3299</v>
      </c>
      <c r="B29" s="114" t="s">
        <v>122</v>
      </c>
      <c r="C29" s="132"/>
      <c r="D29" s="139">
        <f t="shared" si="5"/>
        <v>10000</v>
      </c>
      <c r="E29" s="185">
        <v>10000</v>
      </c>
      <c r="F29" s="132"/>
      <c r="G29" s="132"/>
      <c r="H29" s="132"/>
      <c r="I29" s="132"/>
      <c r="J29" s="132"/>
      <c r="K29" s="168"/>
      <c r="L29" s="132"/>
      <c r="M29" s="132"/>
      <c r="N29" s="132"/>
      <c r="O29" s="139">
        <f t="shared" si="6"/>
        <v>10000</v>
      </c>
      <c r="P29" s="139">
        <f t="shared" si="7"/>
        <v>10000</v>
      </c>
    </row>
    <row r="30" spans="1:16" ht="25.5">
      <c r="A30" s="113">
        <v>3431</v>
      </c>
      <c r="B30" s="114" t="s">
        <v>141</v>
      </c>
      <c r="C30" s="132"/>
      <c r="D30" s="139">
        <f t="shared" si="5"/>
        <v>7500</v>
      </c>
      <c r="E30" s="185">
        <v>7500</v>
      </c>
      <c r="F30" s="132"/>
      <c r="G30" s="132"/>
      <c r="H30" s="132"/>
      <c r="I30" s="132"/>
      <c r="J30" s="132"/>
      <c r="K30" s="139"/>
      <c r="L30" s="132"/>
      <c r="M30" s="132"/>
      <c r="N30" s="132"/>
      <c r="O30" s="139">
        <f t="shared" si="6"/>
        <v>7500</v>
      </c>
      <c r="P30" s="139">
        <f t="shared" si="7"/>
        <v>7500</v>
      </c>
    </row>
    <row r="31" spans="1:16" ht="12.75">
      <c r="A31" s="113"/>
      <c r="B31" s="114"/>
      <c r="C31" s="114"/>
      <c r="D31" s="139"/>
      <c r="E31" s="139"/>
      <c r="F31" s="120"/>
      <c r="G31" s="120"/>
      <c r="H31" s="120"/>
      <c r="I31" s="120"/>
      <c r="J31" s="120"/>
      <c r="K31" s="139"/>
      <c r="L31" s="120"/>
      <c r="M31" s="120"/>
      <c r="N31" s="120"/>
      <c r="O31" s="139"/>
      <c r="P31" s="139"/>
    </row>
    <row r="32" spans="1:16" ht="60">
      <c r="A32" s="125" t="s">
        <v>81</v>
      </c>
      <c r="B32" s="125" t="s">
        <v>52</v>
      </c>
      <c r="C32" s="125" t="s">
        <v>113</v>
      </c>
      <c r="D32" s="164">
        <f>D33</f>
        <v>61265.49</v>
      </c>
      <c r="E32" s="164">
        <f aca="true" t="shared" si="8" ref="E32:N32">E33</f>
        <v>61265.49</v>
      </c>
      <c r="F32" s="156">
        <f t="shared" si="8"/>
        <v>0</v>
      </c>
      <c r="G32" s="156"/>
      <c r="H32" s="156">
        <f t="shared" si="8"/>
        <v>0</v>
      </c>
      <c r="I32" s="156">
        <f t="shared" si="8"/>
        <v>0</v>
      </c>
      <c r="J32" s="156"/>
      <c r="K32" s="164">
        <f t="shared" si="8"/>
        <v>0</v>
      </c>
      <c r="L32" s="156">
        <f t="shared" si="8"/>
        <v>0</v>
      </c>
      <c r="M32" s="156">
        <f t="shared" si="8"/>
        <v>0</v>
      </c>
      <c r="N32" s="156">
        <f t="shared" si="8"/>
        <v>0</v>
      </c>
      <c r="O32" s="164">
        <f>O33</f>
        <v>61265.49</v>
      </c>
      <c r="P32" s="164">
        <f>P33</f>
        <v>61265.49</v>
      </c>
    </row>
    <row r="33" spans="1:16" ht="12.75">
      <c r="A33" s="133">
        <v>3</v>
      </c>
      <c r="B33" s="137" t="s">
        <v>78</v>
      </c>
      <c r="C33" s="138"/>
      <c r="D33" s="165">
        <f>SUM(E33:N33)</f>
        <v>61265.49</v>
      </c>
      <c r="E33" s="165">
        <f>E34</f>
        <v>61265.49</v>
      </c>
      <c r="F33" s="138">
        <f aca="true" t="shared" si="9" ref="F33:N33">F34</f>
        <v>0</v>
      </c>
      <c r="G33" s="138"/>
      <c r="H33" s="138">
        <f t="shared" si="9"/>
        <v>0</v>
      </c>
      <c r="I33" s="138">
        <f t="shared" si="9"/>
        <v>0</v>
      </c>
      <c r="J33" s="138"/>
      <c r="K33" s="165">
        <f>K34</f>
        <v>0</v>
      </c>
      <c r="L33" s="138">
        <f t="shared" si="9"/>
        <v>0</v>
      </c>
      <c r="M33" s="138">
        <f t="shared" si="9"/>
        <v>0</v>
      </c>
      <c r="N33" s="138">
        <f t="shared" si="9"/>
        <v>0</v>
      </c>
      <c r="O33" s="165">
        <f>O34</f>
        <v>61265.49</v>
      </c>
      <c r="P33" s="165">
        <f>P34</f>
        <v>61265.49</v>
      </c>
    </row>
    <row r="34" spans="1:16" ht="12.75">
      <c r="A34" s="128">
        <v>32</v>
      </c>
      <c r="B34" s="129" t="s">
        <v>23</v>
      </c>
      <c r="C34" s="130"/>
      <c r="D34" s="166">
        <f>SUM(E34:N34)</f>
        <v>61265.49</v>
      </c>
      <c r="E34" s="166">
        <f>E35+E37</f>
        <v>61265.49</v>
      </c>
      <c r="F34" s="130">
        <f aca="true" t="shared" si="10" ref="F34:N34">F35+F37</f>
        <v>0</v>
      </c>
      <c r="G34" s="130"/>
      <c r="H34" s="130">
        <f t="shared" si="10"/>
        <v>0</v>
      </c>
      <c r="I34" s="130">
        <f t="shared" si="10"/>
        <v>0</v>
      </c>
      <c r="J34" s="130"/>
      <c r="K34" s="166">
        <f>K35+K37</f>
        <v>0</v>
      </c>
      <c r="L34" s="130">
        <f t="shared" si="10"/>
        <v>0</v>
      </c>
      <c r="M34" s="130">
        <f t="shared" si="10"/>
        <v>0</v>
      </c>
      <c r="N34" s="130">
        <f t="shared" si="10"/>
        <v>0</v>
      </c>
      <c r="O34" s="166">
        <f>O35+O37</f>
        <v>61265.49</v>
      </c>
      <c r="P34" s="166">
        <f>P35+P37</f>
        <v>61265.49</v>
      </c>
    </row>
    <row r="35" spans="1:16" ht="12.75">
      <c r="A35" s="118">
        <v>322</v>
      </c>
      <c r="B35" s="124" t="s">
        <v>25</v>
      </c>
      <c r="C35" s="131"/>
      <c r="D35" s="167">
        <f>SUM(E35:O35)</f>
        <v>36000</v>
      </c>
      <c r="E35" s="167">
        <f>E36</f>
        <v>18000</v>
      </c>
      <c r="F35" s="131">
        <f aca="true" t="shared" si="11" ref="F35:N35">F36</f>
        <v>0</v>
      </c>
      <c r="G35" s="131"/>
      <c r="H35" s="131">
        <f t="shared" si="11"/>
        <v>0</v>
      </c>
      <c r="I35" s="131">
        <f t="shared" si="11"/>
        <v>0</v>
      </c>
      <c r="J35" s="131"/>
      <c r="K35" s="167">
        <f>K36</f>
        <v>0</v>
      </c>
      <c r="L35" s="131">
        <f t="shared" si="11"/>
        <v>0</v>
      </c>
      <c r="M35" s="131">
        <f t="shared" si="11"/>
        <v>0</v>
      </c>
      <c r="N35" s="131">
        <f t="shared" si="11"/>
        <v>0</v>
      </c>
      <c r="O35" s="167">
        <f>SUM(O36)</f>
        <v>18000</v>
      </c>
      <c r="P35" s="167">
        <f>SUM(P36)</f>
        <v>18000</v>
      </c>
    </row>
    <row r="36" spans="1:16" ht="25.5">
      <c r="A36" s="113">
        <v>3224</v>
      </c>
      <c r="B36" s="114" t="s">
        <v>142</v>
      </c>
      <c r="C36" s="132"/>
      <c r="D36" s="139">
        <f>SUM(E36:N36)</f>
        <v>18000</v>
      </c>
      <c r="E36" s="185">
        <v>18000</v>
      </c>
      <c r="F36" s="132"/>
      <c r="G36" s="132"/>
      <c r="H36" s="132"/>
      <c r="I36" s="132">
        <v>0</v>
      </c>
      <c r="J36" s="132"/>
      <c r="K36" s="139"/>
      <c r="L36" s="132"/>
      <c r="M36" s="132"/>
      <c r="N36" s="132"/>
      <c r="O36" s="139">
        <f>D36</f>
        <v>18000</v>
      </c>
      <c r="P36" s="139">
        <f>O36</f>
        <v>18000</v>
      </c>
    </row>
    <row r="37" spans="1:16" ht="12.75">
      <c r="A37" s="118">
        <v>323</v>
      </c>
      <c r="B37" s="124" t="s">
        <v>26</v>
      </c>
      <c r="C37" s="131"/>
      <c r="D37" s="166">
        <f>SUM(E37:N37)</f>
        <v>43265.49</v>
      </c>
      <c r="E37" s="167">
        <f>E38+E39</f>
        <v>43265.49</v>
      </c>
      <c r="F37" s="131">
        <f aca="true" t="shared" si="12" ref="F37:N37">F38+F39</f>
        <v>0</v>
      </c>
      <c r="G37" s="131"/>
      <c r="H37" s="131">
        <f t="shared" si="12"/>
        <v>0</v>
      </c>
      <c r="I37" s="131">
        <f t="shared" si="12"/>
        <v>0</v>
      </c>
      <c r="J37" s="131"/>
      <c r="K37" s="167">
        <f>K38+K39</f>
        <v>0</v>
      </c>
      <c r="L37" s="131">
        <f t="shared" si="12"/>
        <v>0</v>
      </c>
      <c r="M37" s="131">
        <f t="shared" si="12"/>
        <v>0</v>
      </c>
      <c r="N37" s="131">
        <f t="shared" si="12"/>
        <v>0</v>
      </c>
      <c r="O37" s="167">
        <f>SUM(O38)</f>
        <v>43265.49</v>
      </c>
      <c r="P37" s="167">
        <f>SUM(P38)</f>
        <v>43265.49</v>
      </c>
    </row>
    <row r="38" spans="1:16" ht="12.75">
      <c r="A38" s="113">
        <v>3232</v>
      </c>
      <c r="B38" s="114" t="s">
        <v>143</v>
      </c>
      <c r="C38" s="132"/>
      <c r="D38" s="139">
        <f>SUM(E38:N38)</f>
        <v>43265.49</v>
      </c>
      <c r="E38" s="185">
        <v>43265.49</v>
      </c>
      <c r="F38" s="132"/>
      <c r="G38" s="132"/>
      <c r="H38" s="132"/>
      <c r="I38" s="132">
        <v>0</v>
      </c>
      <c r="J38" s="132"/>
      <c r="K38" s="139"/>
      <c r="L38" s="132"/>
      <c r="M38" s="132"/>
      <c r="N38" s="132"/>
      <c r="O38" s="139">
        <f>D38</f>
        <v>43265.49</v>
      </c>
      <c r="P38" s="139">
        <f>O38</f>
        <v>43265.49</v>
      </c>
    </row>
    <row r="39" spans="1:16" ht="12.75" hidden="1">
      <c r="A39" s="113"/>
      <c r="B39" s="114"/>
      <c r="C39" s="132"/>
      <c r="D39" s="139"/>
      <c r="E39" s="169"/>
      <c r="F39" s="132"/>
      <c r="G39" s="132"/>
      <c r="H39" s="132"/>
      <c r="I39" s="132"/>
      <c r="J39" s="132"/>
      <c r="K39" s="169"/>
      <c r="L39" s="132"/>
      <c r="M39" s="132"/>
      <c r="N39" s="132"/>
      <c r="O39" s="139"/>
      <c r="P39" s="139"/>
    </row>
    <row r="40" spans="1:16" ht="12.75" hidden="1">
      <c r="A40" s="113"/>
      <c r="B40" s="114"/>
      <c r="C40" s="114"/>
      <c r="D40" s="139"/>
      <c r="E40" s="139"/>
      <c r="F40" s="120"/>
      <c r="G40" s="120"/>
      <c r="H40" s="120"/>
      <c r="I40" s="120"/>
      <c r="J40" s="120"/>
      <c r="K40" s="139"/>
      <c r="L40" s="120"/>
      <c r="M40" s="120"/>
      <c r="N40" s="120"/>
      <c r="O40" s="139"/>
      <c r="P40" s="139"/>
    </row>
    <row r="41" spans="1:16" ht="38.25" customHeight="1">
      <c r="A41" s="115" t="s">
        <v>53</v>
      </c>
      <c r="B41" s="115" t="s">
        <v>54</v>
      </c>
      <c r="C41" s="115" t="s">
        <v>115</v>
      </c>
      <c r="D41" s="159">
        <f aca="true" t="shared" si="13" ref="D41:D50">SUM(E41:N41)</f>
        <v>230714.28571428574</v>
      </c>
      <c r="E41" s="159">
        <f aca="true" t="shared" si="14" ref="E41:L41">E42+E52+E70</f>
        <v>229714.28571428574</v>
      </c>
      <c r="F41" s="159">
        <f t="shared" si="14"/>
        <v>0</v>
      </c>
      <c r="G41" s="159">
        <f t="shared" si="14"/>
        <v>1000</v>
      </c>
      <c r="H41" s="159">
        <f t="shared" si="14"/>
        <v>0</v>
      </c>
      <c r="I41" s="159">
        <f t="shared" si="14"/>
        <v>0</v>
      </c>
      <c r="J41" s="159">
        <f t="shared" si="14"/>
        <v>0</v>
      </c>
      <c r="K41" s="159">
        <f t="shared" si="14"/>
        <v>0</v>
      </c>
      <c r="L41" s="159">
        <f t="shared" si="14"/>
        <v>0</v>
      </c>
      <c r="M41" s="115"/>
      <c r="N41" s="115"/>
      <c r="O41" s="115"/>
      <c r="P41" s="115"/>
    </row>
    <row r="42" spans="1:16" ht="24">
      <c r="A42" s="125" t="s">
        <v>56</v>
      </c>
      <c r="B42" s="125" t="s">
        <v>57</v>
      </c>
      <c r="C42" s="125"/>
      <c r="D42" s="156">
        <f t="shared" si="13"/>
        <v>6000</v>
      </c>
      <c r="E42" s="156">
        <f>E43</f>
        <v>5000</v>
      </c>
      <c r="F42" s="156">
        <f aca="true" t="shared" si="15" ref="F42:P42">F43</f>
        <v>0</v>
      </c>
      <c r="G42" s="156">
        <f t="shared" si="15"/>
        <v>1000</v>
      </c>
      <c r="H42" s="156">
        <f t="shared" si="15"/>
        <v>0</v>
      </c>
      <c r="I42" s="156">
        <f t="shared" si="15"/>
        <v>0</v>
      </c>
      <c r="J42" s="156">
        <f t="shared" si="15"/>
        <v>0</v>
      </c>
      <c r="K42" s="156">
        <f t="shared" si="15"/>
        <v>0</v>
      </c>
      <c r="L42" s="156">
        <f t="shared" si="15"/>
        <v>0</v>
      </c>
      <c r="M42" s="156">
        <f t="shared" si="15"/>
        <v>0</v>
      </c>
      <c r="N42" s="156">
        <f t="shared" si="15"/>
        <v>0</v>
      </c>
      <c r="O42" s="156">
        <f t="shared" si="15"/>
        <v>6000</v>
      </c>
      <c r="P42" s="156">
        <f t="shared" si="15"/>
        <v>6000</v>
      </c>
    </row>
    <row r="43" spans="1:16" ht="12.75">
      <c r="A43" s="128">
        <v>32</v>
      </c>
      <c r="B43" s="129" t="s">
        <v>23</v>
      </c>
      <c r="C43" s="135"/>
      <c r="D43" s="129">
        <f t="shared" si="13"/>
        <v>6000</v>
      </c>
      <c r="E43" s="135">
        <f>E44+E47+E49</f>
        <v>5000</v>
      </c>
      <c r="F43" s="135">
        <f>F44+F47+F49</f>
        <v>0</v>
      </c>
      <c r="G43" s="135">
        <f>G44+G47+G49</f>
        <v>1000</v>
      </c>
      <c r="H43" s="135">
        <f aca="true" t="shared" si="16" ref="H43:P43">H44+H47+H49</f>
        <v>0</v>
      </c>
      <c r="I43" s="135">
        <f t="shared" si="16"/>
        <v>0</v>
      </c>
      <c r="J43" s="135">
        <f t="shared" si="16"/>
        <v>0</v>
      </c>
      <c r="K43" s="135">
        <f t="shared" si="16"/>
        <v>0</v>
      </c>
      <c r="L43" s="135">
        <f t="shared" si="16"/>
        <v>0</v>
      </c>
      <c r="M43" s="135">
        <f t="shared" si="16"/>
        <v>0</v>
      </c>
      <c r="N43" s="135">
        <f t="shared" si="16"/>
        <v>0</v>
      </c>
      <c r="O43" s="135">
        <f>O44+O47+O49</f>
        <v>6000</v>
      </c>
      <c r="P43" s="135">
        <f t="shared" si="16"/>
        <v>6000</v>
      </c>
    </row>
    <row r="44" spans="1:16" ht="12.75">
      <c r="A44" s="118">
        <v>321</v>
      </c>
      <c r="B44" s="124" t="s">
        <v>25</v>
      </c>
      <c r="C44" s="126"/>
      <c r="D44" s="131">
        <f t="shared" si="13"/>
        <v>4500</v>
      </c>
      <c r="E44" s="160">
        <f>E45+E46</f>
        <v>4000</v>
      </c>
      <c r="F44" s="160">
        <f>F45+F46</f>
        <v>0</v>
      </c>
      <c r="G44" s="160">
        <f>G45+G46</f>
        <v>500</v>
      </c>
      <c r="H44" s="160">
        <f>H45+H46</f>
        <v>0</v>
      </c>
      <c r="I44" s="160">
        <f>I45+I46</f>
        <v>0</v>
      </c>
      <c r="J44" s="160">
        <f>SUM(J45:J46)</f>
        <v>0</v>
      </c>
      <c r="K44" s="160">
        <f>SUM(K45:K46)</f>
        <v>0</v>
      </c>
      <c r="L44" s="160">
        <f>SUM(L45:L47)</f>
        <v>0</v>
      </c>
      <c r="M44" s="160">
        <f>SUM(M45:M47)</f>
        <v>0</v>
      </c>
      <c r="N44" s="160">
        <f>SUM(N45:N47)</f>
        <v>0</v>
      </c>
      <c r="O44" s="131">
        <f>SUM(O45:O46)</f>
        <v>4500</v>
      </c>
      <c r="P44" s="131">
        <f>SUM(P45:P46)</f>
        <v>4500</v>
      </c>
    </row>
    <row r="45" spans="1:16" ht="12.75">
      <c r="A45" s="113">
        <v>3211</v>
      </c>
      <c r="B45" s="114" t="s">
        <v>123</v>
      </c>
      <c r="C45" s="126"/>
      <c r="D45" s="132">
        <f t="shared" si="13"/>
        <v>1500</v>
      </c>
      <c r="E45" s="192">
        <v>1000</v>
      </c>
      <c r="F45" s="132"/>
      <c r="G45" s="184">
        <v>500</v>
      </c>
      <c r="H45" s="132"/>
      <c r="I45" s="132"/>
      <c r="J45" s="132"/>
      <c r="K45" s="132"/>
      <c r="L45" s="132"/>
      <c r="M45" s="132"/>
      <c r="N45" s="132"/>
      <c r="O45" s="132">
        <f>D45</f>
        <v>1500</v>
      </c>
      <c r="P45" s="132">
        <f>O45</f>
        <v>1500</v>
      </c>
    </row>
    <row r="46" spans="1:16" ht="12.75">
      <c r="A46" s="113">
        <v>3213</v>
      </c>
      <c r="B46" s="114" t="s">
        <v>124</v>
      </c>
      <c r="C46" s="126"/>
      <c r="D46" s="132">
        <f t="shared" si="13"/>
        <v>3000</v>
      </c>
      <c r="E46" s="192">
        <v>3000</v>
      </c>
      <c r="F46" s="126"/>
      <c r="G46" s="126"/>
      <c r="H46" s="126"/>
      <c r="I46" s="132"/>
      <c r="J46" s="132"/>
      <c r="K46" s="132"/>
      <c r="L46" s="126"/>
      <c r="M46" s="126"/>
      <c r="N46" s="126"/>
      <c r="O46" s="132">
        <f>D46</f>
        <v>3000</v>
      </c>
      <c r="P46" s="132">
        <f>O46</f>
        <v>3000</v>
      </c>
    </row>
    <row r="47" spans="1:16" ht="12.75">
      <c r="A47" s="118">
        <v>322</v>
      </c>
      <c r="B47" s="124" t="s">
        <v>25</v>
      </c>
      <c r="C47" s="126"/>
      <c r="D47" s="131">
        <f t="shared" si="13"/>
        <v>1000</v>
      </c>
      <c r="E47" s="160">
        <f aca="true" t="shared" si="17" ref="E47:P47">E48</f>
        <v>500</v>
      </c>
      <c r="F47" s="160">
        <f t="shared" si="17"/>
        <v>0</v>
      </c>
      <c r="G47" s="160">
        <f t="shared" si="17"/>
        <v>500</v>
      </c>
      <c r="H47" s="160">
        <f t="shared" si="17"/>
        <v>0</v>
      </c>
      <c r="I47" s="160">
        <f t="shared" si="17"/>
        <v>0</v>
      </c>
      <c r="J47" s="160">
        <f t="shared" si="17"/>
        <v>0</v>
      </c>
      <c r="K47" s="160">
        <f t="shared" si="17"/>
        <v>0</v>
      </c>
      <c r="L47" s="160">
        <f t="shared" si="17"/>
        <v>0</v>
      </c>
      <c r="M47" s="160">
        <f t="shared" si="17"/>
        <v>0</v>
      </c>
      <c r="N47" s="160">
        <f t="shared" si="17"/>
        <v>0</v>
      </c>
      <c r="O47" s="160">
        <f t="shared" si="17"/>
        <v>1000</v>
      </c>
      <c r="P47" s="160">
        <f t="shared" si="17"/>
        <v>1000</v>
      </c>
    </row>
    <row r="48" spans="1:16" ht="25.5">
      <c r="A48" s="113">
        <v>3221</v>
      </c>
      <c r="B48" s="114" t="s">
        <v>179</v>
      </c>
      <c r="C48" s="126"/>
      <c r="D48" s="132">
        <f t="shared" si="13"/>
        <v>1000</v>
      </c>
      <c r="E48" s="192">
        <v>500</v>
      </c>
      <c r="F48" s="132"/>
      <c r="G48" s="184">
        <v>500</v>
      </c>
      <c r="H48" s="132">
        <v>0</v>
      </c>
      <c r="I48" s="132"/>
      <c r="J48" s="132"/>
      <c r="K48" s="193">
        <v>0</v>
      </c>
      <c r="L48" s="132"/>
      <c r="M48" s="132"/>
      <c r="N48" s="132"/>
      <c r="O48" s="132">
        <f>D48</f>
        <v>1000</v>
      </c>
      <c r="P48" s="132">
        <f>O48</f>
        <v>1000</v>
      </c>
    </row>
    <row r="49" spans="1:16" ht="12.75">
      <c r="A49" s="118">
        <v>329</v>
      </c>
      <c r="B49" s="124" t="s">
        <v>25</v>
      </c>
      <c r="C49" s="126"/>
      <c r="D49" s="131">
        <f t="shared" si="13"/>
        <v>500</v>
      </c>
      <c r="E49" s="160">
        <f aca="true" t="shared" si="18" ref="E49:P49">E50</f>
        <v>500</v>
      </c>
      <c r="F49" s="160">
        <f t="shared" si="18"/>
        <v>0</v>
      </c>
      <c r="G49" s="160">
        <f t="shared" si="18"/>
        <v>0</v>
      </c>
      <c r="H49" s="160">
        <f t="shared" si="18"/>
        <v>0</v>
      </c>
      <c r="I49" s="160">
        <f t="shared" si="18"/>
        <v>0</v>
      </c>
      <c r="J49" s="160">
        <f t="shared" si="18"/>
        <v>0</v>
      </c>
      <c r="K49" s="160">
        <f t="shared" si="18"/>
        <v>0</v>
      </c>
      <c r="L49" s="160">
        <f t="shared" si="18"/>
        <v>0</v>
      </c>
      <c r="M49" s="160">
        <f t="shared" si="18"/>
        <v>0</v>
      </c>
      <c r="N49" s="160">
        <f t="shared" si="18"/>
        <v>0</v>
      </c>
      <c r="O49" s="160">
        <f t="shared" si="18"/>
        <v>500</v>
      </c>
      <c r="P49" s="160">
        <f t="shared" si="18"/>
        <v>500</v>
      </c>
    </row>
    <row r="50" spans="1:16" ht="12.75">
      <c r="A50" s="113">
        <v>3293</v>
      </c>
      <c r="B50" s="114" t="s">
        <v>138</v>
      </c>
      <c r="C50" s="126"/>
      <c r="D50" s="132">
        <f t="shared" si="13"/>
        <v>500</v>
      </c>
      <c r="E50" s="192">
        <v>500</v>
      </c>
      <c r="F50" s="132"/>
      <c r="G50" s="184"/>
      <c r="H50" s="132">
        <v>0</v>
      </c>
      <c r="I50" s="132"/>
      <c r="J50" s="132"/>
      <c r="K50" s="193">
        <v>0</v>
      </c>
      <c r="L50" s="132"/>
      <c r="M50" s="132"/>
      <c r="N50" s="132"/>
      <c r="O50" s="132">
        <f>D50</f>
        <v>500</v>
      </c>
      <c r="P50" s="132">
        <f>O50</f>
        <v>500</v>
      </c>
    </row>
    <row r="51" spans="1:16" ht="12.75" hidden="1">
      <c r="A51" s="113"/>
      <c r="B51" s="114"/>
      <c r="C51" s="114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</row>
    <row r="52" spans="1:16" ht="24">
      <c r="A52" s="125" t="s">
        <v>58</v>
      </c>
      <c r="B52" s="125" t="s">
        <v>59</v>
      </c>
      <c r="C52" s="125"/>
      <c r="D52" s="156">
        <f>SUM(E52:N52)</f>
        <v>9000</v>
      </c>
      <c r="E52" s="156">
        <f>E53</f>
        <v>9000</v>
      </c>
      <c r="F52" s="156">
        <f aca="true" t="shared" si="19" ref="F52:P53">F53</f>
        <v>0</v>
      </c>
      <c r="G52" s="156">
        <f t="shared" si="19"/>
        <v>0</v>
      </c>
      <c r="H52" s="156">
        <f t="shared" si="19"/>
        <v>0</v>
      </c>
      <c r="I52" s="156">
        <f t="shared" si="19"/>
        <v>0</v>
      </c>
      <c r="J52" s="156">
        <f t="shared" si="19"/>
        <v>0</v>
      </c>
      <c r="K52" s="156">
        <f t="shared" si="19"/>
        <v>0</v>
      </c>
      <c r="L52" s="156">
        <f t="shared" si="19"/>
        <v>0</v>
      </c>
      <c r="M52" s="156">
        <f t="shared" si="19"/>
        <v>0</v>
      </c>
      <c r="N52" s="156">
        <f t="shared" si="19"/>
        <v>0</v>
      </c>
      <c r="O52" s="156">
        <f t="shared" si="19"/>
        <v>2500</v>
      </c>
      <c r="P52" s="156">
        <f t="shared" si="19"/>
        <v>2500</v>
      </c>
    </row>
    <row r="53" spans="1:16" ht="12.75">
      <c r="A53" s="128">
        <v>32</v>
      </c>
      <c r="B53" s="129" t="s">
        <v>23</v>
      </c>
      <c r="C53" s="135"/>
      <c r="D53" s="129">
        <f>SUM(E53:N53)</f>
        <v>9000</v>
      </c>
      <c r="E53" s="135">
        <f>E54</f>
        <v>9000</v>
      </c>
      <c r="F53" s="135">
        <f t="shared" si="19"/>
        <v>0</v>
      </c>
      <c r="G53" s="135">
        <f t="shared" si="19"/>
        <v>0</v>
      </c>
      <c r="H53" s="135">
        <f t="shared" si="19"/>
        <v>0</v>
      </c>
      <c r="I53" s="135">
        <f t="shared" si="19"/>
        <v>0</v>
      </c>
      <c r="J53" s="135">
        <f t="shared" si="19"/>
        <v>0</v>
      </c>
      <c r="K53" s="135">
        <f t="shared" si="19"/>
        <v>0</v>
      </c>
      <c r="L53" s="135">
        <f t="shared" si="19"/>
        <v>0</v>
      </c>
      <c r="M53" s="135">
        <f t="shared" si="19"/>
        <v>0</v>
      </c>
      <c r="N53" s="135">
        <f t="shared" si="19"/>
        <v>0</v>
      </c>
      <c r="O53" s="135">
        <f t="shared" si="19"/>
        <v>2500</v>
      </c>
      <c r="P53" s="135">
        <f t="shared" si="19"/>
        <v>2500</v>
      </c>
    </row>
    <row r="54" spans="1:16" ht="12.75">
      <c r="A54" s="118">
        <v>329</v>
      </c>
      <c r="B54" s="124" t="s">
        <v>25</v>
      </c>
      <c r="C54" s="126"/>
      <c r="D54" s="131">
        <f>SUM(E54:N54)</f>
        <v>9000</v>
      </c>
      <c r="E54" s="160">
        <f>SUM(E55:E56)</f>
        <v>9000</v>
      </c>
      <c r="F54" s="160">
        <f aca="true" t="shared" si="20" ref="F54:P54">F56</f>
        <v>0</v>
      </c>
      <c r="G54" s="160">
        <f t="shared" si="20"/>
        <v>0</v>
      </c>
      <c r="H54" s="160">
        <f t="shared" si="20"/>
        <v>0</v>
      </c>
      <c r="I54" s="160">
        <f t="shared" si="20"/>
        <v>0</v>
      </c>
      <c r="J54" s="160">
        <f t="shared" si="20"/>
        <v>0</v>
      </c>
      <c r="K54" s="160">
        <f t="shared" si="20"/>
        <v>0</v>
      </c>
      <c r="L54" s="160">
        <f t="shared" si="20"/>
        <v>0</v>
      </c>
      <c r="M54" s="160">
        <f t="shared" si="20"/>
        <v>0</v>
      </c>
      <c r="N54" s="160">
        <f t="shared" si="20"/>
        <v>0</v>
      </c>
      <c r="O54" s="160">
        <f t="shared" si="20"/>
        <v>2500</v>
      </c>
      <c r="P54" s="160">
        <f t="shared" si="20"/>
        <v>2500</v>
      </c>
    </row>
    <row r="55" spans="1:16" ht="25.5">
      <c r="A55" s="113">
        <v>3291</v>
      </c>
      <c r="B55" s="114" t="s">
        <v>201</v>
      </c>
      <c r="C55" s="126"/>
      <c r="D55" s="132">
        <f>SUM(E55:N55)</f>
        <v>6500</v>
      </c>
      <c r="E55" s="192">
        <v>6500</v>
      </c>
      <c r="F55" s="132"/>
      <c r="G55" s="184"/>
      <c r="H55" s="132">
        <v>0</v>
      </c>
      <c r="I55" s="132"/>
      <c r="J55" s="132"/>
      <c r="K55" s="193">
        <v>0</v>
      </c>
      <c r="L55" s="132"/>
      <c r="M55" s="132"/>
      <c r="N55" s="132"/>
      <c r="O55" s="132">
        <f>D55</f>
        <v>6500</v>
      </c>
      <c r="P55" s="132">
        <f>O55</f>
        <v>6500</v>
      </c>
    </row>
    <row r="56" spans="1:16" ht="12.75">
      <c r="A56" s="113">
        <v>3299</v>
      </c>
      <c r="B56" s="114" t="s">
        <v>202</v>
      </c>
      <c r="C56" s="126"/>
      <c r="D56" s="132">
        <f>SUM(E56:N56)</f>
        <v>2500</v>
      </c>
      <c r="E56" s="192">
        <v>2500</v>
      </c>
      <c r="F56" s="132"/>
      <c r="G56" s="184"/>
      <c r="H56" s="132">
        <v>0</v>
      </c>
      <c r="I56" s="132"/>
      <c r="J56" s="132"/>
      <c r="K56" s="193">
        <v>0</v>
      </c>
      <c r="L56" s="132"/>
      <c r="M56" s="132"/>
      <c r="N56" s="132"/>
      <c r="O56" s="132">
        <f>D56</f>
        <v>2500</v>
      </c>
      <c r="P56" s="132">
        <f>O56</f>
        <v>2500</v>
      </c>
    </row>
    <row r="57" spans="1:16" ht="12.75" hidden="1">
      <c r="A57" s="113"/>
      <c r="B57" s="114"/>
      <c r="C57" s="114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</row>
    <row r="58" spans="1:16" ht="24" hidden="1">
      <c r="A58" s="125" t="s">
        <v>58</v>
      </c>
      <c r="B58" s="125" t="s">
        <v>59</v>
      </c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</row>
    <row r="59" spans="1:16" ht="12.75" hidden="1">
      <c r="A59" s="113"/>
      <c r="B59" s="114"/>
      <c r="C59" s="114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</row>
    <row r="60" spans="1:16" ht="24" hidden="1">
      <c r="A60" s="125" t="s">
        <v>60</v>
      </c>
      <c r="B60" s="125" t="s">
        <v>61</v>
      </c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</row>
    <row r="61" spans="1:16" ht="12.75" hidden="1">
      <c r="A61" s="113"/>
      <c r="B61" s="114"/>
      <c r="C61" s="114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</row>
    <row r="62" spans="1:16" ht="24" hidden="1">
      <c r="A62" s="125" t="s">
        <v>62</v>
      </c>
      <c r="B62" s="125" t="s">
        <v>63</v>
      </c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</row>
    <row r="63" spans="1:16" ht="12.75" hidden="1">
      <c r="A63" s="113"/>
      <c r="B63" s="114"/>
      <c r="C63" s="114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</row>
    <row r="64" spans="1:16" ht="24" hidden="1">
      <c r="A64" s="125" t="s">
        <v>64</v>
      </c>
      <c r="B64" s="125" t="s">
        <v>65</v>
      </c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</row>
    <row r="65" spans="1:16" ht="12.75" hidden="1">
      <c r="A65" s="113"/>
      <c r="B65" s="114"/>
      <c r="C65" s="114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</row>
    <row r="66" spans="1:16" ht="24" hidden="1">
      <c r="A66" s="125" t="s">
        <v>66</v>
      </c>
      <c r="B66" s="125" t="s">
        <v>67</v>
      </c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</row>
    <row r="67" spans="1:16" ht="12.75" hidden="1">
      <c r="A67" s="113"/>
      <c r="B67" s="114"/>
      <c r="C67" s="114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</row>
    <row r="68" spans="1:16" ht="24" hidden="1">
      <c r="A68" s="125" t="s">
        <v>68</v>
      </c>
      <c r="B68" s="125" t="s">
        <v>69</v>
      </c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</row>
    <row r="69" spans="1:16" ht="12.75" hidden="1">
      <c r="A69" s="113"/>
      <c r="B69" s="114"/>
      <c r="C69" s="114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</row>
    <row r="70" spans="1:16" ht="24">
      <c r="A70" s="125" t="s">
        <v>203</v>
      </c>
      <c r="B70" s="125" t="s">
        <v>207</v>
      </c>
      <c r="C70" s="156"/>
      <c r="D70" s="156">
        <f>D71+D85</f>
        <v>215714.28571428574</v>
      </c>
      <c r="E70" s="156">
        <f>E71+E85</f>
        <v>215714.28571428574</v>
      </c>
      <c r="F70" s="156">
        <f aca="true" t="shared" si="21" ref="F70:N70">F71+F85</f>
        <v>0</v>
      </c>
      <c r="G70" s="156"/>
      <c r="H70" s="156">
        <f t="shared" si="21"/>
        <v>0</v>
      </c>
      <c r="I70" s="156">
        <f t="shared" si="21"/>
        <v>0</v>
      </c>
      <c r="J70" s="156"/>
      <c r="K70" s="156">
        <f>K71+K85</f>
        <v>0</v>
      </c>
      <c r="L70" s="156">
        <f t="shared" si="21"/>
        <v>0</v>
      </c>
      <c r="M70" s="156">
        <f t="shared" si="21"/>
        <v>0</v>
      </c>
      <c r="N70" s="156">
        <f t="shared" si="21"/>
        <v>0</v>
      </c>
      <c r="O70" s="156">
        <f>O71+O85</f>
        <v>215714.28571428574</v>
      </c>
      <c r="P70" s="156">
        <f>P71+P85</f>
        <v>215714.28571428574</v>
      </c>
    </row>
    <row r="71" spans="1:16" ht="12.75">
      <c r="A71" s="234" t="s">
        <v>144</v>
      </c>
      <c r="B71" s="235"/>
      <c r="C71" s="145"/>
      <c r="D71" s="145">
        <f aca="true" t="shared" si="22" ref="D71:D98">SUM(E71:N71)</f>
        <v>32357.14285714286</v>
      </c>
      <c r="E71" s="145">
        <f aca="true" t="shared" si="23" ref="E71:N71">E72</f>
        <v>32357.14285714286</v>
      </c>
      <c r="F71" s="145">
        <f t="shared" si="23"/>
        <v>0</v>
      </c>
      <c r="G71" s="145"/>
      <c r="H71" s="145">
        <f t="shared" si="23"/>
        <v>0</v>
      </c>
      <c r="I71" s="145">
        <f t="shared" si="23"/>
        <v>0</v>
      </c>
      <c r="J71" s="145"/>
      <c r="K71" s="145">
        <f t="shared" si="23"/>
        <v>0</v>
      </c>
      <c r="L71" s="145">
        <f t="shared" si="23"/>
        <v>0</v>
      </c>
      <c r="M71" s="145">
        <f t="shared" si="23"/>
        <v>0</v>
      </c>
      <c r="N71" s="145">
        <f t="shared" si="23"/>
        <v>0</v>
      </c>
      <c r="O71" s="145">
        <f>O72</f>
        <v>32357.14285714286</v>
      </c>
      <c r="P71" s="145">
        <f>P72</f>
        <v>32357.14285714286</v>
      </c>
    </row>
    <row r="72" spans="1:16" ht="12.75">
      <c r="A72" s="142">
        <v>3</v>
      </c>
      <c r="B72" s="143" t="s">
        <v>78</v>
      </c>
      <c r="C72" s="135"/>
      <c r="D72" s="135">
        <f t="shared" si="22"/>
        <v>32357.14285714286</v>
      </c>
      <c r="E72" s="135">
        <f>E73+E81</f>
        <v>32357.14285714286</v>
      </c>
      <c r="F72" s="135">
        <f aca="true" t="shared" si="24" ref="F72:N72">F73+F81</f>
        <v>0</v>
      </c>
      <c r="G72" s="135"/>
      <c r="H72" s="135">
        <f t="shared" si="24"/>
        <v>0</v>
      </c>
      <c r="I72" s="135">
        <f t="shared" si="24"/>
        <v>0</v>
      </c>
      <c r="J72" s="135"/>
      <c r="K72" s="135">
        <f>K73+K81</f>
        <v>0</v>
      </c>
      <c r="L72" s="135">
        <f t="shared" si="24"/>
        <v>0</v>
      </c>
      <c r="M72" s="135">
        <f t="shared" si="24"/>
        <v>0</v>
      </c>
      <c r="N72" s="135">
        <f t="shared" si="24"/>
        <v>0</v>
      </c>
      <c r="O72" s="135">
        <f>O73+O81</f>
        <v>32357.14285714286</v>
      </c>
      <c r="P72" s="135">
        <f>P73+P81</f>
        <v>32357.14285714286</v>
      </c>
    </row>
    <row r="73" spans="1:16" ht="12.75">
      <c r="A73" s="128">
        <v>31</v>
      </c>
      <c r="B73" s="129" t="s">
        <v>19</v>
      </c>
      <c r="C73" s="130"/>
      <c r="D73" s="130">
        <f t="shared" si="22"/>
        <v>32207.14285714286</v>
      </c>
      <c r="E73" s="130">
        <f>E74+E78+E76</f>
        <v>32207.14285714286</v>
      </c>
      <c r="F73" s="130">
        <f aca="true" t="shared" si="25" ref="F73:N73">F74+F78</f>
        <v>0</v>
      </c>
      <c r="G73" s="130"/>
      <c r="H73" s="130">
        <f t="shared" si="25"/>
        <v>0</v>
      </c>
      <c r="I73" s="130">
        <f t="shared" si="25"/>
        <v>0</v>
      </c>
      <c r="J73" s="130"/>
      <c r="K73" s="130">
        <f>K74+K78</f>
        <v>0</v>
      </c>
      <c r="L73" s="130">
        <f t="shared" si="25"/>
        <v>0</v>
      </c>
      <c r="M73" s="130">
        <f t="shared" si="25"/>
        <v>0</v>
      </c>
      <c r="N73" s="130">
        <f t="shared" si="25"/>
        <v>0</v>
      </c>
      <c r="O73" s="130">
        <f>O74+O76+O78</f>
        <v>32207.14285714286</v>
      </c>
      <c r="P73" s="130">
        <f>P74+P76+P78</f>
        <v>32207.14285714286</v>
      </c>
    </row>
    <row r="74" spans="1:16" ht="12.75">
      <c r="A74" s="118">
        <v>311</v>
      </c>
      <c r="B74" s="124" t="s">
        <v>20</v>
      </c>
      <c r="C74" s="131"/>
      <c r="D74" s="131">
        <f t="shared" si="22"/>
        <v>26850</v>
      </c>
      <c r="E74" s="131">
        <f>E75</f>
        <v>26850</v>
      </c>
      <c r="F74" s="131">
        <f aca="true" t="shared" si="26" ref="F74:N74">F75</f>
        <v>0</v>
      </c>
      <c r="G74" s="131"/>
      <c r="H74" s="131">
        <f t="shared" si="26"/>
        <v>0</v>
      </c>
      <c r="I74" s="131">
        <f t="shared" si="26"/>
        <v>0</v>
      </c>
      <c r="J74" s="131"/>
      <c r="K74" s="131">
        <f t="shared" si="26"/>
        <v>0</v>
      </c>
      <c r="L74" s="131">
        <f t="shared" si="26"/>
        <v>0</v>
      </c>
      <c r="M74" s="131">
        <f t="shared" si="26"/>
        <v>0</v>
      </c>
      <c r="N74" s="131">
        <f t="shared" si="26"/>
        <v>0</v>
      </c>
      <c r="O74" s="131">
        <f>O75</f>
        <v>26850</v>
      </c>
      <c r="P74" s="131">
        <f>P75</f>
        <v>26850</v>
      </c>
    </row>
    <row r="75" spans="1:16" ht="12.75">
      <c r="A75" s="113">
        <v>3111</v>
      </c>
      <c r="B75" s="114" t="s">
        <v>116</v>
      </c>
      <c r="C75" s="132"/>
      <c r="D75" s="132">
        <f t="shared" si="22"/>
        <v>26850</v>
      </c>
      <c r="E75" s="132">
        <f>(105000+20300)/7*10*0.15</f>
        <v>26850</v>
      </c>
      <c r="F75" s="132"/>
      <c r="G75" s="132"/>
      <c r="H75" s="132"/>
      <c r="I75" s="132"/>
      <c r="J75" s="132"/>
      <c r="K75" s="132"/>
      <c r="L75" s="132"/>
      <c r="M75" s="132"/>
      <c r="N75" s="132"/>
      <c r="O75" s="132">
        <f>D75</f>
        <v>26850</v>
      </c>
      <c r="P75" s="132">
        <f>O75</f>
        <v>26850</v>
      </c>
    </row>
    <row r="76" spans="1:16" ht="12.75">
      <c r="A76" s="118">
        <v>312</v>
      </c>
      <c r="B76" s="124" t="s">
        <v>21</v>
      </c>
      <c r="C76" s="131"/>
      <c r="D76" s="131">
        <f t="shared" si="22"/>
        <v>921.4285714285714</v>
      </c>
      <c r="E76" s="131">
        <f>SUM(E77)</f>
        <v>921.4285714285714</v>
      </c>
      <c r="F76" s="131">
        <f>SUM(F77:F78)</f>
        <v>0</v>
      </c>
      <c r="G76" s="131"/>
      <c r="H76" s="131">
        <f>SUM(H77:H78)</f>
        <v>0</v>
      </c>
      <c r="I76" s="131">
        <f>SUM(I77:I78)</f>
        <v>0</v>
      </c>
      <c r="J76" s="131"/>
      <c r="K76" s="131">
        <f>SUM(K77:K78)</f>
        <v>0</v>
      </c>
      <c r="L76" s="131">
        <f>SUM(L77:L78)</f>
        <v>0</v>
      </c>
      <c r="M76" s="131">
        <f>SUM(M77:M78)</f>
        <v>0</v>
      </c>
      <c r="N76" s="131">
        <f>SUM(N77:N78)</f>
        <v>0</v>
      </c>
      <c r="O76" s="131">
        <f>O77</f>
        <v>921.4285714285714</v>
      </c>
      <c r="P76" s="131">
        <f>P77</f>
        <v>921.4285714285714</v>
      </c>
    </row>
    <row r="77" spans="1:16" ht="12.75">
      <c r="A77" s="113">
        <v>3121</v>
      </c>
      <c r="B77" s="114" t="s">
        <v>21</v>
      </c>
      <c r="C77" s="132"/>
      <c r="D77" s="132">
        <f t="shared" si="22"/>
        <v>921.4285714285714</v>
      </c>
      <c r="E77" s="132">
        <f>4300/7*10*0.15</f>
        <v>921.4285714285714</v>
      </c>
      <c r="F77" s="132"/>
      <c r="G77" s="132"/>
      <c r="H77" s="132"/>
      <c r="I77" s="132"/>
      <c r="J77" s="132"/>
      <c r="K77" s="132"/>
      <c r="L77" s="132"/>
      <c r="M77" s="132"/>
      <c r="N77" s="132"/>
      <c r="O77" s="132">
        <f>D77</f>
        <v>921.4285714285714</v>
      </c>
      <c r="P77" s="132">
        <f>O77</f>
        <v>921.4285714285714</v>
      </c>
    </row>
    <row r="78" spans="1:16" ht="12.75">
      <c r="A78" s="118">
        <v>313</v>
      </c>
      <c r="B78" s="124" t="s">
        <v>22</v>
      </c>
      <c r="C78" s="131"/>
      <c r="D78" s="131">
        <f t="shared" si="22"/>
        <v>4435.714285714285</v>
      </c>
      <c r="E78" s="131">
        <f>SUM(E79:E80)</f>
        <v>4435.714285714285</v>
      </c>
      <c r="F78" s="131">
        <f>SUM(F79:F80)</f>
        <v>0</v>
      </c>
      <c r="G78" s="131"/>
      <c r="H78" s="131">
        <f>SUM(H79:H80)</f>
        <v>0</v>
      </c>
      <c r="I78" s="131">
        <f>SUM(I79:I80)</f>
        <v>0</v>
      </c>
      <c r="J78" s="131"/>
      <c r="K78" s="131">
        <f>SUM(K79:K80)</f>
        <v>0</v>
      </c>
      <c r="L78" s="131">
        <f>SUM(L79:L80)</f>
        <v>0</v>
      </c>
      <c r="M78" s="131">
        <f>SUM(M79:M80)</f>
        <v>0</v>
      </c>
      <c r="N78" s="131">
        <f>SUM(N79:N80)</f>
        <v>0</v>
      </c>
      <c r="O78" s="131">
        <f>O79</f>
        <v>4435.714285714285</v>
      </c>
      <c r="P78" s="131">
        <f>P79</f>
        <v>4435.714285714285</v>
      </c>
    </row>
    <row r="79" spans="1:16" ht="25.5">
      <c r="A79" s="113">
        <v>3132</v>
      </c>
      <c r="B79" s="114" t="s">
        <v>119</v>
      </c>
      <c r="C79" s="132"/>
      <c r="D79" s="132">
        <f t="shared" si="22"/>
        <v>4435.714285714285</v>
      </c>
      <c r="E79" s="132">
        <f>20700/7*10*0.15</f>
        <v>4435.714285714285</v>
      </c>
      <c r="F79" s="132"/>
      <c r="G79" s="132"/>
      <c r="H79" s="132"/>
      <c r="I79" s="132"/>
      <c r="J79" s="132"/>
      <c r="K79" s="132"/>
      <c r="L79" s="132"/>
      <c r="M79" s="132"/>
      <c r="N79" s="132"/>
      <c r="O79" s="132">
        <f>D79</f>
        <v>4435.714285714285</v>
      </c>
      <c r="P79" s="132">
        <f>O79</f>
        <v>4435.714285714285</v>
      </c>
    </row>
    <row r="80" spans="1:16" ht="12.75" hidden="1">
      <c r="A80" s="113"/>
      <c r="B80" s="114"/>
      <c r="C80" s="132"/>
      <c r="D80" s="132">
        <f t="shared" si="22"/>
        <v>0</v>
      </c>
      <c r="E80" s="132">
        <v>0</v>
      </c>
      <c r="F80" s="132"/>
      <c r="G80" s="132"/>
      <c r="H80" s="132"/>
      <c r="I80" s="132"/>
      <c r="J80" s="132"/>
      <c r="K80" s="132">
        <v>0</v>
      </c>
      <c r="L80" s="132"/>
      <c r="M80" s="132"/>
      <c r="N80" s="132"/>
      <c r="O80" s="132">
        <f>D80</f>
        <v>0</v>
      </c>
      <c r="P80" s="132">
        <f>O80</f>
        <v>0</v>
      </c>
    </row>
    <row r="81" spans="1:16" ht="12.75">
      <c r="A81" s="128">
        <v>32</v>
      </c>
      <c r="B81" s="129" t="s">
        <v>23</v>
      </c>
      <c r="C81" s="130"/>
      <c r="D81" s="130">
        <f t="shared" si="22"/>
        <v>150</v>
      </c>
      <c r="E81" s="130">
        <f aca="true" t="shared" si="27" ref="E81:N82">E82</f>
        <v>150</v>
      </c>
      <c r="F81" s="130">
        <f t="shared" si="27"/>
        <v>0</v>
      </c>
      <c r="G81" s="130"/>
      <c r="H81" s="130">
        <f t="shared" si="27"/>
        <v>0</v>
      </c>
      <c r="I81" s="130">
        <f t="shared" si="27"/>
        <v>0</v>
      </c>
      <c r="J81" s="130"/>
      <c r="K81" s="130">
        <f t="shared" si="27"/>
        <v>0</v>
      </c>
      <c r="L81" s="130">
        <f t="shared" si="27"/>
        <v>0</v>
      </c>
      <c r="M81" s="130">
        <f t="shared" si="27"/>
        <v>0</v>
      </c>
      <c r="N81" s="130">
        <f t="shared" si="27"/>
        <v>0</v>
      </c>
      <c r="O81" s="130">
        <f>O82</f>
        <v>150</v>
      </c>
      <c r="P81" s="130">
        <f>P82</f>
        <v>150</v>
      </c>
    </row>
    <row r="82" spans="1:16" ht="12.75">
      <c r="A82" s="118">
        <v>321</v>
      </c>
      <c r="B82" s="124" t="s">
        <v>24</v>
      </c>
      <c r="C82" s="131"/>
      <c r="D82" s="131">
        <f t="shared" si="22"/>
        <v>150</v>
      </c>
      <c r="E82" s="131">
        <f t="shared" si="27"/>
        <v>150</v>
      </c>
      <c r="F82" s="131">
        <f t="shared" si="27"/>
        <v>0</v>
      </c>
      <c r="G82" s="131"/>
      <c r="H82" s="131">
        <f t="shared" si="27"/>
        <v>0</v>
      </c>
      <c r="I82" s="131">
        <f t="shared" si="27"/>
        <v>0</v>
      </c>
      <c r="J82" s="131"/>
      <c r="K82" s="131">
        <f t="shared" si="27"/>
        <v>0</v>
      </c>
      <c r="L82" s="131">
        <f t="shared" si="27"/>
        <v>0</v>
      </c>
      <c r="M82" s="131">
        <f t="shared" si="27"/>
        <v>0</v>
      </c>
      <c r="N82" s="131">
        <f t="shared" si="27"/>
        <v>0</v>
      </c>
      <c r="O82" s="131">
        <f>SUM(O83:O84)</f>
        <v>150</v>
      </c>
      <c r="P82" s="131">
        <f>SUM(P83:P84)</f>
        <v>150</v>
      </c>
    </row>
    <row r="83" spans="1:16" ht="12.75">
      <c r="A83" s="113">
        <v>3211</v>
      </c>
      <c r="B83" s="114" t="s">
        <v>123</v>
      </c>
      <c r="C83" s="132"/>
      <c r="D83" s="132">
        <f t="shared" si="22"/>
        <v>150</v>
      </c>
      <c r="E83" s="132">
        <f>1000*0.15</f>
        <v>150</v>
      </c>
      <c r="F83" s="132"/>
      <c r="G83" s="132"/>
      <c r="H83" s="132"/>
      <c r="I83" s="132"/>
      <c r="J83" s="132"/>
      <c r="K83" s="132"/>
      <c r="L83" s="132"/>
      <c r="M83" s="132"/>
      <c r="N83" s="132"/>
      <c r="O83" s="132">
        <f>D83</f>
        <v>150</v>
      </c>
      <c r="P83" s="132">
        <f>O83</f>
        <v>150</v>
      </c>
    </row>
    <row r="84" spans="1:16" ht="12.75">
      <c r="A84" s="113">
        <v>3212</v>
      </c>
      <c r="B84" s="114" t="s">
        <v>121</v>
      </c>
      <c r="C84" s="132"/>
      <c r="D84" s="132">
        <f t="shared" si="22"/>
        <v>0</v>
      </c>
      <c r="E84" s="132">
        <v>0</v>
      </c>
      <c r="F84" s="132"/>
      <c r="G84" s="132"/>
      <c r="H84" s="132"/>
      <c r="I84" s="132"/>
      <c r="J84" s="132"/>
      <c r="K84" s="132"/>
      <c r="L84" s="132"/>
      <c r="M84" s="132"/>
      <c r="N84" s="132"/>
      <c r="O84" s="132">
        <f>D84</f>
        <v>0</v>
      </c>
      <c r="P84" s="132">
        <f>O84</f>
        <v>0</v>
      </c>
    </row>
    <row r="85" spans="1:16" ht="12.75">
      <c r="A85" s="234" t="s">
        <v>145</v>
      </c>
      <c r="B85" s="235"/>
      <c r="C85" s="145"/>
      <c r="D85" s="145">
        <f t="shared" si="22"/>
        <v>183357.14285714287</v>
      </c>
      <c r="E85" s="145">
        <f>E86</f>
        <v>183357.14285714287</v>
      </c>
      <c r="F85" s="145">
        <f aca="true" t="shared" si="28" ref="F85:N85">F86</f>
        <v>0</v>
      </c>
      <c r="G85" s="145"/>
      <c r="H85" s="145">
        <f t="shared" si="28"/>
        <v>0</v>
      </c>
      <c r="I85" s="145">
        <f t="shared" si="28"/>
        <v>0</v>
      </c>
      <c r="J85" s="145"/>
      <c r="K85" s="145">
        <f>K86</f>
        <v>0</v>
      </c>
      <c r="L85" s="145">
        <f t="shared" si="28"/>
        <v>0</v>
      </c>
      <c r="M85" s="145">
        <f t="shared" si="28"/>
        <v>0</v>
      </c>
      <c r="N85" s="145">
        <f t="shared" si="28"/>
        <v>0</v>
      </c>
      <c r="O85" s="145">
        <f>O86</f>
        <v>183357.14285714287</v>
      </c>
      <c r="P85" s="145">
        <f>P86</f>
        <v>183357.14285714287</v>
      </c>
    </row>
    <row r="86" spans="1:16" ht="12.75">
      <c r="A86" s="142">
        <v>3</v>
      </c>
      <c r="B86" s="143" t="s">
        <v>78</v>
      </c>
      <c r="C86" s="135"/>
      <c r="D86" s="135">
        <f t="shared" si="22"/>
        <v>183357.14285714287</v>
      </c>
      <c r="E86" s="135">
        <f>E87+E95</f>
        <v>183357.14285714287</v>
      </c>
      <c r="F86" s="135">
        <f>F87+F95</f>
        <v>0</v>
      </c>
      <c r="G86" s="135"/>
      <c r="H86" s="135">
        <f>H87+H95</f>
        <v>0</v>
      </c>
      <c r="I86" s="135">
        <f>I87+I95</f>
        <v>0</v>
      </c>
      <c r="J86" s="135"/>
      <c r="K86" s="135">
        <f aca="true" t="shared" si="29" ref="K86:P86">K87+K95</f>
        <v>0</v>
      </c>
      <c r="L86" s="135">
        <f t="shared" si="29"/>
        <v>0</v>
      </c>
      <c r="M86" s="135">
        <f t="shared" si="29"/>
        <v>0</v>
      </c>
      <c r="N86" s="135">
        <f t="shared" si="29"/>
        <v>0</v>
      </c>
      <c r="O86" s="135">
        <f t="shared" si="29"/>
        <v>183357.14285714287</v>
      </c>
      <c r="P86" s="135">
        <f t="shared" si="29"/>
        <v>183357.14285714287</v>
      </c>
    </row>
    <row r="87" spans="1:16" ht="12.75">
      <c r="A87" s="128">
        <v>31</v>
      </c>
      <c r="B87" s="129" t="s">
        <v>19</v>
      </c>
      <c r="C87" s="130"/>
      <c r="D87" s="130">
        <f t="shared" si="22"/>
        <v>182507.14285714287</v>
      </c>
      <c r="E87" s="130">
        <f>E88+E90+E92</f>
        <v>182507.14285714287</v>
      </c>
      <c r="F87" s="130">
        <f>F88+F92</f>
        <v>0</v>
      </c>
      <c r="G87" s="130"/>
      <c r="H87" s="130">
        <f>H88+H92</f>
        <v>0</v>
      </c>
      <c r="I87" s="130">
        <f>I88+I92</f>
        <v>0</v>
      </c>
      <c r="J87" s="130"/>
      <c r="K87" s="130">
        <f>K88+K92</f>
        <v>0</v>
      </c>
      <c r="L87" s="130">
        <f>L88+L92</f>
        <v>0</v>
      </c>
      <c r="M87" s="130">
        <f>M88+M92</f>
        <v>0</v>
      </c>
      <c r="N87" s="130">
        <f>N88+N92</f>
        <v>0</v>
      </c>
      <c r="O87" s="130">
        <f>O88+O90+O92</f>
        <v>182507.14285714287</v>
      </c>
      <c r="P87" s="130">
        <f>P88+P90+P92</f>
        <v>182507.14285714287</v>
      </c>
    </row>
    <row r="88" spans="1:16" ht="12.75">
      <c r="A88" s="118">
        <v>311</v>
      </c>
      <c r="B88" s="124" t="s">
        <v>20</v>
      </c>
      <c r="C88" s="131"/>
      <c r="D88" s="131">
        <f t="shared" si="22"/>
        <v>152150</v>
      </c>
      <c r="E88" s="131">
        <f aca="true" t="shared" si="30" ref="E88:N88">E89</f>
        <v>152150</v>
      </c>
      <c r="F88" s="131">
        <f t="shared" si="30"/>
        <v>0</v>
      </c>
      <c r="G88" s="131"/>
      <c r="H88" s="131">
        <f t="shared" si="30"/>
        <v>0</v>
      </c>
      <c r="I88" s="131">
        <f t="shared" si="30"/>
        <v>0</v>
      </c>
      <c r="J88" s="131"/>
      <c r="K88" s="131">
        <f t="shared" si="30"/>
        <v>0</v>
      </c>
      <c r="L88" s="131">
        <f t="shared" si="30"/>
        <v>0</v>
      </c>
      <c r="M88" s="131">
        <f t="shared" si="30"/>
        <v>0</v>
      </c>
      <c r="N88" s="131">
        <f t="shared" si="30"/>
        <v>0</v>
      </c>
      <c r="O88" s="131">
        <f>O89</f>
        <v>152150</v>
      </c>
      <c r="P88" s="131">
        <f>P89</f>
        <v>152150</v>
      </c>
    </row>
    <row r="89" spans="1:16" ht="12.75">
      <c r="A89" s="113">
        <v>3111</v>
      </c>
      <c r="B89" s="114" t="s">
        <v>116</v>
      </c>
      <c r="C89" s="132"/>
      <c r="D89" s="132">
        <f t="shared" si="22"/>
        <v>152150</v>
      </c>
      <c r="E89" s="132">
        <f>(105000+20300)/7*10*0.85</f>
        <v>152150</v>
      </c>
      <c r="F89" s="132"/>
      <c r="G89" s="132"/>
      <c r="H89" s="132"/>
      <c r="I89" s="132"/>
      <c r="J89" s="132"/>
      <c r="K89" s="132"/>
      <c r="L89" s="132"/>
      <c r="M89" s="132"/>
      <c r="N89" s="132"/>
      <c r="O89" s="132">
        <f>D89</f>
        <v>152150</v>
      </c>
      <c r="P89" s="132">
        <f>O89</f>
        <v>152150</v>
      </c>
    </row>
    <row r="90" spans="1:16" ht="12.75">
      <c r="A90" s="118">
        <v>312</v>
      </c>
      <c r="B90" s="124" t="s">
        <v>21</v>
      </c>
      <c r="C90" s="131"/>
      <c r="D90" s="131">
        <f t="shared" si="22"/>
        <v>5221.428571428572</v>
      </c>
      <c r="E90" s="131">
        <f>SUM(E91)</f>
        <v>5221.428571428572</v>
      </c>
      <c r="F90" s="131">
        <f>SUM(F91:F92)</f>
        <v>0</v>
      </c>
      <c r="G90" s="131"/>
      <c r="H90" s="131">
        <f>SUM(H91:H92)</f>
        <v>0</v>
      </c>
      <c r="I90" s="131">
        <f>SUM(I91:I92)</f>
        <v>0</v>
      </c>
      <c r="J90" s="131"/>
      <c r="K90" s="131">
        <f>SUM(K91:K92)</f>
        <v>0</v>
      </c>
      <c r="L90" s="131">
        <f>SUM(L91:L92)</f>
        <v>0</v>
      </c>
      <c r="M90" s="131">
        <f>SUM(M91:M92)</f>
        <v>0</v>
      </c>
      <c r="N90" s="131">
        <f>SUM(N91:N92)</f>
        <v>0</v>
      </c>
      <c r="O90" s="131">
        <f>O91</f>
        <v>5221.428571428572</v>
      </c>
      <c r="P90" s="131">
        <f>P91</f>
        <v>5221.428571428572</v>
      </c>
    </row>
    <row r="91" spans="1:16" ht="12.75">
      <c r="A91" s="113">
        <v>3121</v>
      </c>
      <c r="B91" s="114" t="s">
        <v>21</v>
      </c>
      <c r="C91" s="132"/>
      <c r="D91" s="132">
        <f t="shared" si="22"/>
        <v>5221.428571428572</v>
      </c>
      <c r="E91" s="132">
        <f>4300/7*10*0.85</f>
        <v>5221.428571428572</v>
      </c>
      <c r="F91" s="132"/>
      <c r="G91" s="132"/>
      <c r="H91" s="132"/>
      <c r="I91" s="132"/>
      <c r="J91" s="132"/>
      <c r="K91" s="132"/>
      <c r="L91" s="132"/>
      <c r="M91" s="132"/>
      <c r="N91" s="132"/>
      <c r="O91" s="132">
        <f>D91</f>
        <v>5221.428571428572</v>
      </c>
      <c r="P91" s="132">
        <f>O91</f>
        <v>5221.428571428572</v>
      </c>
    </row>
    <row r="92" spans="1:16" ht="12.75">
      <c r="A92" s="118">
        <v>313</v>
      </c>
      <c r="B92" s="124" t="s">
        <v>22</v>
      </c>
      <c r="C92" s="131"/>
      <c r="D92" s="131">
        <f t="shared" si="22"/>
        <v>25135.714285714286</v>
      </c>
      <c r="E92" s="131">
        <f>SUM(E93:E94)</f>
        <v>25135.714285714286</v>
      </c>
      <c r="F92" s="131">
        <f>SUM(F93:F94)</f>
        <v>0</v>
      </c>
      <c r="G92" s="131"/>
      <c r="H92" s="131">
        <f>SUM(H93:H94)</f>
        <v>0</v>
      </c>
      <c r="I92" s="131">
        <f>SUM(I93:I94)</f>
        <v>0</v>
      </c>
      <c r="J92" s="131"/>
      <c r="K92" s="131">
        <f>SUM(K93:K94)</f>
        <v>0</v>
      </c>
      <c r="L92" s="131">
        <f>SUM(L93:L94)</f>
        <v>0</v>
      </c>
      <c r="M92" s="131">
        <f>SUM(M93:M94)</f>
        <v>0</v>
      </c>
      <c r="N92" s="131">
        <f>SUM(N93:N94)</f>
        <v>0</v>
      </c>
      <c r="O92" s="131">
        <f>O93+O94</f>
        <v>25135.714285714286</v>
      </c>
      <c r="P92" s="131">
        <f>P93+P94</f>
        <v>25135.714285714286</v>
      </c>
    </row>
    <row r="93" spans="1:16" ht="25.5">
      <c r="A93" s="113">
        <v>3132</v>
      </c>
      <c r="B93" s="114" t="s">
        <v>119</v>
      </c>
      <c r="C93" s="132"/>
      <c r="D93" s="132">
        <f t="shared" si="22"/>
        <v>25135.714285714286</v>
      </c>
      <c r="E93" s="132">
        <f>20700/7*10*0.85</f>
        <v>25135.714285714286</v>
      </c>
      <c r="F93" s="132"/>
      <c r="G93" s="132"/>
      <c r="H93" s="132"/>
      <c r="I93" s="132"/>
      <c r="J93" s="132"/>
      <c r="K93" s="132"/>
      <c r="L93" s="132"/>
      <c r="M93" s="132"/>
      <c r="N93" s="132"/>
      <c r="O93" s="132">
        <f>D93</f>
        <v>25135.714285714286</v>
      </c>
      <c r="P93" s="132">
        <f>O93</f>
        <v>25135.714285714286</v>
      </c>
    </row>
    <row r="94" spans="1:16" ht="12.75" hidden="1">
      <c r="A94" s="113"/>
      <c r="B94" s="114"/>
      <c r="C94" s="132"/>
      <c r="D94" s="132">
        <f t="shared" si="22"/>
        <v>0</v>
      </c>
      <c r="E94" s="132">
        <v>0</v>
      </c>
      <c r="F94" s="132"/>
      <c r="G94" s="132"/>
      <c r="H94" s="132"/>
      <c r="I94" s="132"/>
      <c r="J94" s="132"/>
      <c r="K94" s="132">
        <v>0</v>
      </c>
      <c r="L94" s="132"/>
      <c r="M94" s="132"/>
      <c r="N94" s="132"/>
      <c r="O94" s="132">
        <f>D94</f>
        <v>0</v>
      </c>
      <c r="P94" s="132">
        <f>O94</f>
        <v>0</v>
      </c>
    </row>
    <row r="95" spans="1:16" ht="12.75">
      <c r="A95" s="128">
        <v>32</v>
      </c>
      <c r="B95" s="129" t="s">
        <v>23</v>
      </c>
      <c r="C95" s="130"/>
      <c r="D95" s="130">
        <f t="shared" si="22"/>
        <v>850</v>
      </c>
      <c r="E95" s="130">
        <f aca="true" t="shared" si="31" ref="E95:N96">E96</f>
        <v>850</v>
      </c>
      <c r="F95" s="130">
        <f t="shared" si="31"/>
        <v>0</v>
      </c>
      <c r="G95" s="130"/>
      <c r="H95" s="130">
        <f t="shared" si="31"/>
        <v>0</v>
      </c>
      <c r="I95" s="130">
        <f t="shared" si="31"/>
        <v>0</v>
      </c>
      <c r="J95" s="130"/>
      <c r="K95" s="130">
        <f t="shared" si="31"/>
        <v>0</v>
      </c>
      <c r="L95" s="130">
        <f t="shared" si="31"/>
        <v>0</v>
      </c>
      <c r="M95" s="130">
        <f t="shared" si="31"/>
        <v>0</v>
      </c>
      <c r="N95" s="130">
        <f t="shared" si="31"/>
        <v>0</v>
      </c>
      <c r="O95" s="130">
        <f>O96</f>
        <v>850</v>
      </c>
      <c r="P95" s="130">
        <f>P96</f>
        <v>850</v>
      </c>
    </row>
    <row r="96" spans="1:16" ht="12.75">
      <c r="A96" s="118">
        <v>321</v>
      </c>
      <c r="B96" s="124" t="s">
        <v>24</v>
      </c>
      <c r="C96" s="131"/>
      <c r="D96" s="131">
        <f t="shared" si="22"/>
        <v>850</v>
      </c>
      <c r="E96" s="131">
        <f t="shared" si="31"/>
        <v>850</v>
      </c>
      <c r="F96" s="131">
        <f t="shared" si="31"/>
        <v>0</v>
      </c>
      <c r="G96" s="131"/>
      <c r="H96" s="131">
        <f t="shared" si="31"/>
        <v>0</v>
      </c>
      <c r="I96" s="131">
        <f t="shared" si="31"/>
        <v>0</v>
      </c>
      <c r="J96" s="131"/>
      <c r="K96" s="131">
        <f t="shared" si="31"/>
        <v>0</v>
      </c>
      <c r="L96" s="131">
        <f t="shared" si="31"/>
        <v>0</v>
      </c>
      <c r="M96" s="131">
        <f t="shared" si="31"/>
        <v>0</v>
      </c>
      <c r="N96" s="131">
        <f t="shared" si="31"/>
        <v>0</v>
      </c>
      <c r="O96" s="131">
        <f>O97+O98</f>
        <v>850</v>
      </c>
      <c r="P96" s="131">
        <f>P97+P98</f>
        <v>850</v>
      </c>
    </row>
    <row r="97" spans="1:16" ht="12.75">
      <c r="A97" s="113">
        <v>3211</v>
      </c>
      <c r="B97" s="114" t="s">
        <v>123</v>
      </c>
      <c r="C97" s="132"/>
      <c r="D97" s="132">
        <f t="shared" si="22"/>
        <v>850</v>
      </c>
      <c r="E97" s="132">
        <f>1000*0.85</f>
        <v>850</v>
      </c>
      <c r="F97" s="132"/>
      <c r="G97" s="132"/>
      <c r="H97" s="132"/>
      <c r="I97" s="132"/>
      <c r="J97" s="132"/>
      <c r="K97" s="132"/>
      <c r="L97" s="132"/>
      <c r="M97" s="132"/>
      <c r="N97" s="132"/>
      <c r="O97" s="132">
        <f>D97</f>
        <v>850</v>
      </c>
      <c r="P97" s="132">
        <f>O97</f>
        <v>850</v>
      </c>
    </row>
    <row r="98" spans="1:16" ht="12.75">
      <c r="A98" s="113">
        <v>3212</v>
      </c>
      <c r="B98" s="114" t="s">
        <v>121</v>
      </c>
      <c r="C98" s="132"/>
      <c r="D98" s="132">
        <f t="shared" si="22"/>
        <v>0</v>
      </c>
      <c r="E98" s="132">
        <v>0</v>
      </c>
      <c r="F98" s="132"/>
      <c r="G98" s="132"/>
      <c r="H98" s="132"/>
      <c r="I98" s="132"/>
      <c r="J98" s="132"/>
      <c r="K98" s="132"/>
      <c r="L98" s="132"/>
      <c r="M98" s="132"/>
      <c r="N98" s="132"/>
      <c r="O98" s="132">
        <f>D98</f>
        <v>0</v>
      </c>
      <c r="P98" s="132">
        <f>O98</f>
        <v>0</v>
      </c>
    </row>
    <row r="99" spans="1:16" ht="12.75" hidden="1">
      <c r="A99" s="126"/>
      <c r="B99" s="126"/>
      <c r="C99" s="114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</row>
    <row r="100" spans="1:16" ht="24" hidden="1">
      <c r="A100" s="125" t="s">
        <v>70</v>
      </c>
      <c r="B100" s="125" t="s">
        <v>71</v>
      </c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</row>
    <row r="101" spans="1:16" ht="12.75" hidden="1">
      <c r="A101" s="113"/>
      <c r="B101" s="114"/>
      <c r="C101" s="114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</row>
    <row r="102" spans="1:16" ht="24">
      <c r="A102" s="125" t="s">
        <v>72</v>
      </c>
      <c r="B102" s="125" t="s">
        <v>73</v>
      </c>
      <c r="C102" s="125"/>
      <c r="D102" s="156">
        <f>SUM(E102:N102)</f>
        <v>3913</v>
      </c>
      <c r="E102" s="156">
        <f>E103</f>
        <v>3913</v>
      </c>
      <c r="F102" s="156">
        <f aca="true" t="shared" si="32" ref="F102:N103">F103</f>
        <v>0</v>
      </c>
      <c r="G102" s="156">
        <f t="shared" si="32"/>
        <v>0</v>
      </c>
      <c r="H102" s="156">
        <f t="shared" si="32"/>
        <v>0</v>
      </c>
      <c r="I102" s="156">
        <f t="shared" si="32"/>
        <v>0</v>
      </c>
      <c r="J102" s="156">
        <f t="shared" si="32"/>
        <v>0</v>
      </c>
      <c r="K102" s="156">
        <f t="shared" si="32"/>
        <v>0</v>
      </c>
      <c r="L102" s="156">
        <f t="shared" si="32"/>
        <v>0</v>
      </c>
      <c r="M102" s="156">
        <f t="shared" si="32"/>
        <v>0</v>
      </c>
      <c r="N102" s="156">
        <f t="shared" si="32"/>
        <v>0</v>
      </c>
      <c r="O102" s="156">
        <f>O103</f>
        <v>3913</v>
      </c>
      <c r="P102" s="156">
        <f>P103</f>
        <v>3913</v>
      </c>
    </row>
    <row r="103" spans="1:16" ht="12.75">
      <c r="A103" s="142">
        <v>3</v>
      </c>
      <c r="B103" s="143" t="s">
        <v>78</v>
      </c>
      <c r="C103" s="135"/>
      <c r="D103" s="135">
        <f>SUM(E103:N103)</f>
        <v>3913</v>
      </c>
      <c r="E103" s="135">
        <f>E104</f>
        <v>3913</v>
      </c>
      <c r="F103" s="135">
        <f t="shared" si="32"/>
        <v>0</v>
      </c>
      <c r="G103" s="135">
        <f t="shared" si="32"/>
        <v>0</v>
      </c>
      <c r="H103" s="135">
        <f t="shared" si="32"/>
        <v>0</v>
      </c>
      <c r="I103" s="135">
        <f t="shared" si="32"/>
        <v>0</v>
      </c>
      <c r="J103" s="135">
        <f t="shared" si="32"/>
        <v>0</v>
      </c>
      <c r="K103" s="135">
        <f t="shared" si="32"/>
        <v>0</v>
      </c>
      <c r="L103" s="135">
        <f t="shared" si="32"/>
        <v>0</v>
      </c>
      <c r="M103" s="135">
        <f t="shared" si="32"/>
        <v>0</v>
      </c>
      <c r="N103" s="135">
        <f t="shared" si="32"/>
        <v>0</v>
      </c>
      <c r="O103" s="135">
        <f>O104</f>
        <v>3913</v>
      </c>
      <c r="P103" s="135">
        <f>O103</f>
        <v>3913</v>
      </c>
    </row>
    <row r="104" spans="1:16" ht="12.75">
      <c r="A104" s="128">
        <v>32</v>
      </c>
      <c r="B104" s="129" t="s">
        <v>23</v>
      </c>
      <c r="C104" s="130"/>
      <c r="D104" s="130">
        <f>SUM(E104:N104)</f>
        <v>3913</v>
      </c>
      <c r="E104" s="166">
        <f>E105</f>
        <v>3913</v>
      </c>
      <c r="F104" s="166">
        <f aca="true" t="shared" si="33" ref="F104:N105">F105</f>
        <v>0</v>
      </c>
      <c r="G104" s="166">
        <f t="shared" si="33"/>
        <v>0</v>
      </c>
      <c r="H104" s="166">
        <f t="shared" si="33"/>
        <v>0</v>
      </c>
      <c r="I104" s="166">
        <f t="shared" si="33"/>
        <v>0</v>
      </c>
      <c r="J104" s="166">
        <f t="shared" si="33"/>
        <v>0</v>
      </c>
      <c r="K104" s="166">
        <f t="shared" si="33"/>
        <v>0</v>
      </c>
      <c r="L104" s="166">
        <f t="shared" si="33"/>
        <v>0</v>
      </c>
      <c r="M104" s="166">
        <f t="shared" si="33"/>
        <v>0</v>
      </c>
      <c r="N104" s="166">
        <f t="shared" si="33"/>
        <v>0</v>
      </c>
      <c r="O104" s="166">
        <f>O105</f>
        <v>3913</v>
      </c>
      <c r="P104" s="166">
        <f>P105</f>
        <v>3913</v>
      </c>
    </row>
    <row r="105" spans="1:16" ht="12.75">
      <c r="A105" s="118">
        <v>323</v>
      </c>
      <c r="B105" s="124" t="s">
        <v>26</v>
      </c>
      <c r="C105" s="131"/>
      <c r="D105" s="131">
        <f>SUM(E105:N105)</f>
        <v>3913</v>
      </c>
      <c r="E105" s="131">
        <f>E106</f>
        <v>3913</v>
      </c>
      <c r="F105" s="131">
        <f t="shared" si="33"/>
        <v>0</v>
      </c>
      <c r="G105" s="131">
        <f t="shared" si="33"/>
        <v>0</v>
      </c>
      <c r="H105" s="131">
        <f t="shared" si="33"/>
        <v>0</v>
      </c>
      <c r="I105" s="131">
        <f t="shared" si="33"/>
        <v>0</v>
      </c>
      <c r="J105" s="131">
        <f t="shared" si="33"/>
        <v>0</v>
      </c>
      <c r="K105" s="131">
        <f t="shared" si="33"/>
        <v>0</v>
      </c>
      <c r="L105" s="131">
        <f t="shared" si="33"/>
        <v>0</v>
      </c>
      <c r="M105" s="131">
        <f t="shared" si="33"/>
        <v>0</v>
      </c>
      <c r="N105" s="131">
        <f t="shared" si="33"/>
        <v>0</v>
      </c>
      <c r="O105" s="131">
        <f>O106</f>
        <v>3913</v>
      </c>
      <c r="P105" s="131">
        <f>P106</f>
        <v>3913</v>
      </c>
    </row>
    <row r="106" spans="1:16" ht="12.75">
      <c r="A106" s="113">
        <v>3238</v>
      </c>
      <c r="B106" s="114" t="s">
        <v>135</v>
      </c>
      <c r="C106" s="132"/>
      <c r="D106" s="132">
        <f>SUM(E106:N106)</f>
        <v>3913</v>
      </c>
      <c r="E106" s="194">
        <v>3913</v>
      </c>
      <c r="F106" s="132"/>
      <c r="G106" s="132"/>
      <c r="H106" s="132"/>
      <c r="I106" s="132"/>
      <c r="J106" s="132"/>
      <c r="K106" s="139"/>
      <c r="L106" s="132"/>
      <c r="M106" s="132"/>
      <c r="N106" s="132"/>
      <c r="O106" s="139">
        <f>D106</f>
        <v>3913</v>
      </c>
      <c r="P106" s="139">
        <f>O106</f>
        <v>3913</v>
      </c>
    </row>
    <row r="107" spans="1:16" ht="12.75" hidden="1">
      <c r="A107" s="113"/>
      <c r="B107" s="114"/>
      <c r="C107" s="114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</row>
    <row r="108" spans="1:16" ht="12.75" hidden="1">
      <c r="A108" s="113"/>
      <c r="B108" s="114"/>
      <c r="C108" s="114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</row>
    <row r="109" spans="1:19" ht="99" customHeight="1">
      <c r="A109" s="136" t="s">
        <v>53</v>
      </c>
      <c r="B109" s="136" t="s">
        <v>77</v>
      </c>
      <c r="C109" s="136" t="s">
        <v>79</v>
      </c>
      <c r="D109" s="147">
        <f aca="true" t="shared" si="34" ref="D109:L109">D111+D142+D166+D168+D170+D194+D196+D198+D200+D202+D204+D206+D224+D226+D235+D237+D258+D260+D262+D264+D266+D248</f>
        <v>7648903.15</v>
      </c>
      <c r="E109" s="147">
        <f t="shared" si="34"/>
        <v>0</v>
      </c>
      <c r="F109" s="147">
        <f t="shared" si="34"/>
        <v>4000</v>
      </c>
      <c r="G109" s="147">
        <f t="shared" si="34"/>
        <v>97942.15</v>
      </c>
      <c r="H109" s="147">
        <f t="shared" si="34"/>
        <v>218900</v>
      </c>
      <c r="I109" s="147">
        <f t="shared" si="34"/>
        <v>167836</v>
      </c>
      <c r="J109" s="147">
        <f t="shared" si="34"/>
        <v>0</v>
      </c>
      <c r="K109" s="147">
        <f t="shared" si="34"/>
        <v>7140925</v>
      </c>
      <c r="L109" s="147">
        <f t="shared" si="34"/>
        <v>19300</v>
      </c>
      <c r="M109" s="147">
        <f>M111+M142+M166+M168+M170+M187+M194+M196+M198+M200+M202+M204+M206+M224+M226+M235+M237+M258+M260+M262+M264+M266</f>
        <v>0</v>
      </c>
      <c r="N109" s="147">
        <f>N111+N142+N166+N168+N170+N187+N194+N196+N198+N200+N202+N204+N206+N224+N226+N235+N237+N258+N260+N262+N264+N266</f>
        <v>0</v>
      </c>
      <c r="O109" s="147">
        <f>O111+O142+O166+O168+O170+O187+O194+O196+O198+O200+O202+O204+O206+O224+O226+O235+O237+O258+O260+O262+O264+O266</f>
        <v>7633636</v>
      </c>
      <c r="P109" s="147">
        <f>P111+P142+P166+P168+P170+P187+P194+P196+P198+P200+P202+P204+P206+P224+P226+P235+P237+P258+P260+P262+P264+P266</f>
        <v>7633636</v>
      </c>
      <c r="Q109" s="171"/>
      <c r="R109" s="171">
        <f>E109+F109+G109+H109+I109+J109+K109+L109</f>
        <v>7648903.15</v>
      </c>
      <c r="S109" s="171"/>
    </row>
    <row r="110" spans="1:16" ht="12.75">
      <c r="A110" s="113"/>
      <c r="B110" s="114"/>
      <c r="C110" s="114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</row>
    <row r="111" spans="1:16" ht="48">
      <c r="A111" s="140" t="s">
        <v>55</v>
      </c>
      <c r="B111" s="140" t="s">
        <v>78</v>
      </c>
      <c r="C111" s="140" t="s">
        <v>109</v>
      </c>
      <c r="D111" s="146">
        <f>SUM(E111:N111)</f>
        <v>122536</v>
      </c>
      <c r="E111" s="146">
        <f>E112+E132</f>
        <v>0</v>
      </c>
      <c r="F111" s="146">
        <f>F112+F132</f>
        <v>2000</v>
      </c>
      <c r="G111" s="146">
        <f>G112+G132+G136</f>
        <v>20536</v>
      </c>
      <c r="H111" s="146">
        <f>H112+H132</f>
        <v>33900</v>
      </c>
      <c r="I111" s="146">
        <f>I112+I132</f>
        <v>61100</v>
      </c>
      <c r="J111" s="146">
        <f>J112+J132</f>
        <v>0</v>
      </c>
      <c r="K111" s="146">
        <f>K112+K132</f>
        <v>5000</v>
      </c>
      <c r="L111" s="146">
        <f>L112+L132</f>
        <v>0</v>
      </c>
      <c r="M111" s="146">
        <f>M112</f>
        <v>0</v>
      </c>
      <c r="N111" s="146">
        <f>N112</f>
        <v>0</v>
      </c>
      <c r="O111" s="146">
        <f>O112</f>
        <v>57000</v>
      </c>
      <c r="P111" s="146">
        <f>P112</f>
        <v>57000</v>
      </c>
    </row>
    <row r="112" spans="1:16" ht="12.75">
      <c r="A112" s="128">
        <v>32</v>
      </c>
      <c r="B112" s="129" t="s">
        <v>23</v>
      </c>
      <c r="C112" s="135"/>
      <c r="D112" s="135">
        <f aca="true" t="shared" si="35" ref="D112:D119">SUM(E112:N112)</f>
        <v>121036</v>
      </c>
      <c r="E112" s="135">
        <f aca="true" t="shared" si="36" ref="E112:L112">E113+E116+E121+E128</f>
        <v>0</v>
      </c>
      <c r="F112" s="135">
        <f t="shared" si="36"/>
        <v>2000</v>
      </c>
      <c r="G112" s="135">
        <f t="shared" si="36"/>
        <v>19036</v>
      </c>
      <c r="H112" s="135">
        <f t="shared" si="36"/>
        <v>33900</v>
      </c>
      <c r="I112" s="135">
        <f t="shared" si="36"/>
        <v>61100</v>
      </c>
      <c r="J112" s="135">
        <f t="shared" si="36"/>
        <v>0</v>
      </c>
      <c r="K112" s="135">
        <f t="shared" si="36"/>
        <v>5000</v>
      </c>
      <c r="L112" s="135">
        <f t="shared" si="36"/>
        <v>0</v>
      </c>
      <c r="M112" s="135">
        <f>M116+M121+M128</f>
        <v>0</v>
      </c>
      <c r="N112" s="135">
        <f>N116+N121+N128</f>
        <v>0</v>
      </c>
      <c r="O112" s="135">
        <f>O116+O121+O128+O113</f>
        <v>57000</v>
      </c>
      <c r="P112" s="135">
        <f>P116+P121+P128+P113</f>
        <v>57000</v>
      </c>
    </row>
    <row r="113" spans="1:16" ht="12.75">
      <c r="A113" s="118">
        <v>321</v>
      </c>
      <c r="B113" s="124" t="s">
        <v>25</v>
      </c>
      <c r="C113" s="126"/>
      <c r="D113" s="131">
        <f t="shared" si="35"/>
        <v>2000</v>
      </c>
      <c r="E113" s="160">
        <f>SUM(E114:E116)</f>
        <v>0</v>
      </c>
      <c r="F113" s="160">
        <f>SUM(F114:F116)</f>
        <v>0</v>
      </c>
      <c r="G113" s="160">
        <f>SUM(G114:G115)</f>
        <v>1500</v>
      </c>
      <c r="H113" s="160">
        <f>SUM(H114:H115)</f>
        <v>0</v>
      </c>
      <c r="I113" s="160">
        <f>SUM(I114:I115)</f>
        <v>500</v>
      </c>
      <c r="J113" s="160">
        <f>SUM(J114:J115)</f>
        <v>0</v>
      </c>
      <c r="K113" s="160">
        <f>SUM(K114:K115)</f>
        <v>0</v>
      </c>
      <c r="L113" s="160">
        <f>SUM(L114:L116)</f>
        <v>0</v>
      </c>
      <c r="M113" s="160">
        <f>SUM(M114:M116)</f>
        <v>0</v>
      </c>
      <c r="N113" s="160">
        <f>SUM(N114:N116)</f>
        <v>0</v>
      </c>
      <c r="O113" s="131">
        <f>SUM(O114:O116)</f>
        <v>2000</v>
      </c>
      <c r="P113" s="131">
        <f>SUM(P114:P116)</f>
        <v>2000</v>
      </c>
    </row>
    <row r="114" spans="1:16" ht="12.75">
      <c r="A114" s="113">
        <v>3211</v>
      </c>
      <c r="B114" s="114" t="s">
        <v>123</v>
      </c>
      <c r="C114" s="126"/>
      <c r="D114" s="132">
        <f t="shared" si="35"/>
        <v>2000</v>
      </c>
      <c r="E114" s="132"/>
      <c r="F114" s="132"/>
      <c r="G114" s="184">
        <v>1500</v>
      </c>
      <c r="H114" s="132"/>
      <c r="I114" s="184">
        <v>500</v>
      </c>
      <c r="J114" s="132"/>
      <c r="K114" s="132"/>
      <c r="L114" s="132"/>
      <c r="M114" s="132"/>
      <c r="N114" s="132"/>
      <c r="O114" s="132">
        <f>D114</f>
        <v>2000</v>
      </c>
      <c r="P114" s="132">
        <f>O114</f>
        <v>2000</v>
      </c>
    </row>
    <row r="115" spans="1:16" ht="12.75">
      <c r="A115" s="113"/>
      <c r="B115" s="114"/>
      <c r="C115" s="126"/>
      <c r="D115" s="132">
        <f t="shared" si="35"/>
        <v>0</v>
      </c>
      <c r="E115" s="132"/>
      <c r="F115" s="126"/>
      <c r="G115" s="126"/>
      <c r="H115" s="126"/>
      <c r="I115" s="132"/>
      <c r="J115" s="132"/>
      <c r="K115" s="132"/>
      <c r="L115" s="126"/>
      <c r="M115" s="126"/>
      <c r="N115" s="126"/>
      <c r="O115" s="132">
        <f>D115</f>
        <v>0</v>
      </c>
      <c r="P115" s="132">
        <f>O115</f>
        <v>0</v>
      </c>
    </row>
    <row r="116" spans="1:16" ht="12.75">
      <c r="A116" s="118">
        <v>322</v>
      </c>
      <c r="B116" s="124" t="s">
        <v>25</v>
      </c>
      <c r="C116" s="126"/>
      <c r="D116" s="131">
        <f t="shared" si="35"/>
        <v>49536</v>
      </c>
      <c r="E116" s="160">
        <f>SUM(E119:E120)</f>
        <v>0</v>
      </c>
      <c r="F116" s="160">
        <f>SUM(F119:F120)</f>
        <v>0</v>
      </c>
      <c r="G116" s="160">
        <f aca="true" t="shared" si="37" ref="G116:L116">SUM(G117:G119)</f>
        <v>2536</v>
      </c>
      <c r="H116" s="160">
        <f t="shared" si="37"/>
        <v>0</v>
      </c>
      <c r="I116" s="160">
        <f t="shared" si="37"/>
        <v>42000</v>
      </c>
      <c r="J116" s="160">
        <f t="shared" si="37"/>
        <v>0</v>
      </c>
      <c r="K116" s="160">
        <f t="shared" si="37"/>
        <v>5000</v>
      </c>
      <c r="L116" s="160">
        <f t="shared" si="37"/>
        <v>0</v>
      </c>
      <c r="M116" s="160">
        <f>SUM(M119:M120)</f>
        <v>0</v>
      </c>
      <c r="N116" s="160">
        <f>SUM(N119:N120)</f>
        <v>0</v>
      </c>
      <c r="O116" s="131">
        <f>SUM(O119:O120)</f>
        <v>0</v>
      </c>
      <c r="P116" s="131">
        <f>SUM(P119:P120)</f>
        <v>0</v>
      </c>
    </row>
    <row r="117" spans="1:16" ht="25.5">
      <c r="A117" s="113">
        <v>3221</v>
      </c>
      <c r="B117" s="114" t="s">
        <v>179</v>
      </c>
      <c r="C117" s="126"/>
      <c r="D117" s="132">
        <f t="shared" si="35"/>
        <v>43200</v>
      </c>
      <c r="E117" s="132"/>
      <c r="F117" s="132"/>
      <c r="G117" s="184">
        <v>1200</v>
      </c>
      <c r="H117" s="132">
        <v>0</v>
      </c>
      <c r="I117" s="132">
        <v>42000</v>
      </c>
      <c r="J117" s="132"/>
      <c r="K117" s="132">
        <v>0</v>
      </c>
      <c r="L117" s="132"/>
      <c r="M117" s="132"/>
      <c r="N117" s="132"/>
      <c r="O117" s="132">
        <f>D117</f>
        <v>43200</v>
      </c>
      <c r="P117" s="132">
        <f>O117</f>
        <v>43200</v>
      </c>
    </row>
    <row r="118" spans="1:16" ht="12.75">
      <c r="A118" s="187">
        <v>3223</v>
      </c>
      <c r="B118" s="188" t="s">
        <v>126</v>
      </c>
      <c r="C118" s="126"/>
      <c r="D118" s="132">
        <f>SUM(E118:N118)</f>
        <v>6336</v>
      </c>
      <c r="E118" s="132"/>
      <c r="F118" s="132"/>
      <c r="G118" s="184">
        <v>1336</v>
      </c>
      <c r="H118" s="132">
        <v>0</v>
      </c>
      <c r="I118" s="184">
        <v>0</v>
      </c>
      <c r="J118" s="132"/>
      <c r="K118" s="132">
        <v>5000</v>
      </c>
      <c r="L118" s="132"/>
      <c r="M118" s="132"/>
      <c r="N118" s="132"/>
      <c r="O118" s="132">
        <f>D118</f>
        <v>6336</v>
      </c>
      <c r="P118" s="132">
        <f>O118</f>
        <v>6336</v>
      </c>
    </row>
    <row r="119" spans="1:16" ht="12.75">
      <c r="A119" s="113">
        <v>3225</v>
      </c>
      <c r="B119" s="114" t="s">
        <v>163</v>
      </c>
      <c r="C119" s="126"/>
      <c r="D119" s="132">
        <f t="shared" si="35"/>
        <v>0</v>
      </c>
      <c r="E119" s="132"/>
      <c r="F119" s="126"/>
      <c r="G119" s="126"/>
      <c r="H119" s="126"/>
      <c r="I119" s="132"/>
      <c r="J119" s="132"/>
      <c r="K119" s="132"/>
      <c r="L119" s="126"/>
      <c r="M119" s="126"/>
      <c r="N119" s="126"/>
      <c r="O119" s="132">
        <f>D119</f>
        <v>0</v>
      </c>
      <c r="P119" s="132">
        <f>O119</f>
        <v>0</v>
      </c>
    </row>
    <row r="120" spans="1:16" ht="12.75">
      <c r="A120" s="118"/>
      <c r="B120" s="124"/>
      <c r="C120" s="126"/>
      <c r="D120" s="126"/>
      <c r="E120" s="132"/>
      <c r="F120" s="126"/>
      <c r="G120" s="126"/>
      <c r="H120" s="126"/>
      <c r="I120" s="126"/>
      <c r="J120" s="126"/>
      <c r="K120" s="132"/>
      <c r="L120" s="126"/>
      <c r="M120" s="126"/>
      <c r="N120" s="126"/>
      <c r="O120" s="126"/>
      <c r="P120" s="126"/>
    </row>
    <row r="121" spans="1:16" ht="12.75">
      <c r="A121" s="118">
        <v>323</v>
      </c>
      <c r="B121" s="124" t="s">
        <v>26</v>
      </c>
      <c r="C121" s="126"/>
      <c r="D121" s="131">
        <f aca="true" t="shared" si="38" ref="D121:D126">SUM(E121:N121)</f>
        <v>41100</v>
      </c>
      <c r="E121" s="160">
        <f aca="true" t="shared" si="39" ref="E121:N121">SUM(E122:E127)</f>
        <v>0</v>
      </c>
      <c r="F121" s="160">
        <f t="shared" si="39"/>
        <v>0</v>
      </c>
      <c r="G121" s="160">
        <f t="shared" si="39"/>
        <v>10000</v>
      </c>
      <c r="H121" s="160">
        <f t="shared" si="39"/>
        <v>15000</v>
      </c>
      <c r="I121" s="160">
        <f t="shared" si="39"/>
        <v>16100</v>
      </c>
      <c r="J121" s="160"/>
      <c r="K121" s="160">
        <f t="shared" si="39"/>
        <v>0</v>
      </c>
      <c r="L121" s="160">
        <f t="shared" si="39"/>
        <v>0</v>
      </c>
      <c r="M121" s="160">
        <f t="shared" si="39"/>
        <v>0</v>
      </c>
      <c r="N121" s="160">
        <f t="shared" si="39"/>
        <v>0</v>
      </c>
      <c r="O121" s="131">
        <f>SUM(O122:O127)</f>
        <v>41100</v>
      </c>
      <c r="P121" s="131">
        <f>SUM(P122:P127)</f>
        <v>41100</v>
      </c>
    </row>
    <row r="122" spans="1:16" ht="12.75">
      <c r="A122" s="113">
        <v>3231</v>
      </c>
      <c r="B122" s="114" t="s">
        <v>164</v>
      </c>
      <c r="C122" s="126"/>
      <c r="D122" s="132">
        <f t="shared" si="38"/>
        <v>24050</v>
      </c>
      <c r="E122" s="132">
        <v>0</v>
      </c>
      <c r="F122" s="126"/>
      <c r="G122" s="126"/>
      <c r="H122" s="184">
        <v>15000</v>
      </c>
      <c r="I122" s="184">
        <v>9050</v>
      </c>
      <c r="J122" s="132"/>
      <c r="K122" s="132">
        <v>0</v>
      </c>
      <c r="L122" s="126"/>
      <c r="M122" s="126"/>
      <c r="N122" s="126"/>
      <c r="O122" s="132">
        <f aca="true" t="shared" si="40" ref="O122:O127">D122</f>
        <v>24050</v>
      </c>
      <c r="P122" s="132">
        <f aca="true" t="shared" si="41" ref="P122:P127">O122</f>
        <v>24050</v>
      </c>
    </row>
    <row r="123" spans="1:16" ht="25.5">
      <c r="A123" s="113">
        <v>3232</v>
      </c>
      <c r="B123" s="114" t="s">
        <v>191</v>
      </c>
      <c r="C123" s="126"/>
      <c r="D123" s="132">
        <f t="shared" si="38"/>
        <v>0</v>
      </c>
      <c r="E123" s="132"/>
      <c r="F123" s="126"/>
      <c r="G123" s="184">
        <v>0</v>
      </c>
      <c r="H123" s="132"/>
      <c r="I123" s="132"/>
      <c r="J123" s="132"/>
      <c r="K123" s="132"/>
      <c r="L123" s="126"/>
      <c r="M123" s="126"/>
      <c r="N123" s="126"/>
      <c r="O123" s="132">
        <f t="shared" si="40"/>
        <v>0</v>
      </c>
      <c r="P123" s="132">
        <f t="shared" si="41"/>
        <v>0</v>
      </c>
    </row>
    <row r="124" spans="1:16" ht="12.75">
      <c r="A124" s="113">
        <v>3235</v>
      </c>
      <c r="B124" s="114" t="s">
        <v>162</v>
      </c>
      <c r="C124" s="126"/>
      <c r="D124" s="132">
        <f t="shared" si="38"/>
        <v>0</v>
      </c>
      <c r="E124" s="132"/>
      <c r="F124" s="126"/>
      <c r="G124" s="126"/>
      <c r="H124" s="132"/>
      <c r="I124" s="132"/>
      <c r="J124" s="132"/>
      <c r="K124" s="132"/>
      <c r="L124" s="126"/>
      <c r="M124" s="126"/>
      <c r="N124" s="126"/>
      <c r="O124" s="132">
        <f t="shared" si="40"/>
        <v>0</v>
      </c>
      <c r="P124" s="132">
        <f t="shared" si="41"/>
        <v>0</v>
      </c>
    </row>
    <row r="125" spans="1:16" ht="12.75">
      <c r="A125" s="113">
        <v>3237</v>
      </c>
      <c r="B125" s="114" t="s">
        <v>134</v>
      </c>
      <c r="C125" s="126"/>
      <c r="D125" s="132">
        <f t="shared" si="38"/>
        <v>1000</v>
      </c>
      <c r="E125" s="132"/>
      <c r="F125" s="126"/>
      <c r="G125" s="184">
        <v>1000</v>
      </c>
      <c r="H125" s="132"/>
      <c r="I125" s="132">
        <v>0</v>
      </c>
      <c r="J125" s="132"/>
      <c r="K125" s="132"/>
      <c r="L125" s="126"/>
      <c r="M125" s="126"/>
      <c r="N125" s="126"/>
      <c r="O125" s="132">
        <f t="shared" si="40"/>
        <v>1000</v>
      </c>
      <c r="P125" s="132">
        <f t="shared" si="41"/>
        <v>1000</v>
      </c>
    </row>
    <row r="126" spans="1:16" ht="12.75">
      <c r="A126" s="113">
        <v>3239</v>
      </c>
      <c r="B126" s="114" t="s">
        <v>136</v>
      </c>
      <c r="C126" s="126"/>
      <c r="D126" s="132">
        <f t="shared" si="38"/>
        <v>16050</v>
      </c>
      <c r="E126" s="132"/>
      <c r="F126" s="126"/>
      <c r="G126" s="184">
        <v>9000</v>
      </c>
      <c r="H126" s="132"/>
      <c r="I126" s="184">
        <f>7050</f>
        <v>7050</v>
      </c>
      <c r="J126" s="132"/>
      <c r="K126" s="132"/>
      <c r="L126" s="126"/>
      <c r="M126" s="126"/>
      <c r="N126" s="126"/>
      <c r="O126" s="132">
        <f t="shared" si="40"/>
        <v>16050</v>
      </c>
      <c r="P126" s="132">
        <f t="shared" si="41"/>
        <v>16050</v>
      </c>
    </row>
    <row r="127" spans="1:16" ht="12.75">
      <c r="A127" s="126"/>
      <c r="B127" s="126"/>
      <c r="C127" s="126"/>
      <c r="D127" s="126"/>
      <c r="E127" s="132"/>
      <c r="F127" s="126"/>
      <c r="G127" s="126"/>
      <c r="H127" s="132"/>
      <c r="I127" s="132"/>
      <c r="J127" s="132"/>
      <c r="K127" s="132"/>
      <c r="L127" s="126"/>
      <c r="M127" s="126"/>
      <c r="N127" s="126"/>
      <c r="O127" s="132">
        <f t="shared" si="40"/>
        <v>0</v>
      </c>
      <c r="P127" s="132">
        <f t="shared" si="41"/>
        <v>0</v>
      </c>
    </row>
    <row r="128" spans="1:16" ht="25.5">
      <c r="A128" s="118">
        <v>329</v>
      </c>
      <c r="B128" s="124" t="s">
        <v>122</v>
      </c>
      <c r="C128" s="126"/>
      <c r="D128" s="131">
        <f aca="true" t="shared" si="42" ref="D128:D140">SUM(E128:N128)</f>
        <v>28400</v>
      </c>
      <c r="E128" s="160">
        <f aca="true" t="shared" si="43" ref="E128:P128">SUM(E129:E131)</f>
        <v>0</v>
      </c>
      <c r="F128" s="160">
        <f t="shared" si="43"/>
        <v>2000</v>
      </c>
      <c r="G128" s="160">
        <f t="shared" si="43"/>
        <v>5000</v>
      </c>
      <c r="H128" s="160">
        <f t="shared" si="43"/>
        <v>18900</v>
      </c>
      <c r="I128" s="160">
        <f t="shared" si="43"/>
        <v>2500</v>
      </c>
      <c r="J128" s="160">
        <f t="shared" si="43"/>
        <v>0</v>
      </c>
      <c r="K128" s="160">
        <f t="shared" si="43"/>
        <v>0</v>
      </c>
      <c r="L128" s="160">
        <f t="shared" si="43"/>
        <v>0</v>
      </c>
      <c r="M128" s="160">
        <f t="shared" si="43"/>
        <v>0</v>
      </c>
      <c r="N128" s="160">
        <f t="shared" si="43"/>
        <v>0</v>
      </c>
      <c r="O128" s="131">
        <f t="shared" si="43"/>
        <v>13900</v>
      </c>
      <c r="P128" s="131">
        <f t="shared" si="43"/>
        <v>13900</v>
      </c>
    </row>
    <row r="129" spans="1:16" ht="12.75">
      <c r="A129" s="113">
        <v>3292</v>
      </c>
      <c r="B129" s="114" t="s">
        <v>137</v>
      </c>
      <c r="C129" s="126"/>
      <c r="D129" s="132">
        <f t="shared" si="42"/>
        <v>13900</v>
      </c>
      <c r="E129" s="132">
        <v>0</v>
      </c>
      <c r="F129" s="126"/>
      <c r="G129" s="126"/>
      <c r="H129" s="184">
        <v>13900</v>
      </c>
      <c r="I129" s="132"/>
      <c r="J129" s="132"/>
      <c r="K129" s="132">
        <v>0</v>
      </c>
      <c r="L129" s="126"/>
      <c r="M129" s="126"/>
      <c r="N129" s="126"/>
      <c r="O129" s="132">
        <f>D129</f>
        <v>13900</v>
      </c>
      <c r="P129" s="132">
        <f>O129</f>
        <v>13900</v>
      </c>
    </row>
    <row r="130" spans="1:16" ht="25.5">
      <c r="A130" s="113">
        <v>3299</v>
      </c>
      <c r="B130" s="114" t="s">
        <v>122</v>
      </c>
      <c r="C130" s="126"/>
      <c r="D130" s="132"/>
      <c r="E130" s="132"/>
      <c r="F130" s="184">
        <v>2000</v>
      </c>
      <c r="G130" s="184">
        <v>5000</v>
      </c>
      <c r="H130" s="184">
        <v>5000</v>
      </c>
      <c r="I130" s="184">
        <v>2500</v>
      </c>
      <c r="J130" s="132"/>
      <c r="K130" s="132"/>
      <c r="L130" s="126"/>
      <c r="M130" s="126"/>
      <c r="N130" s="126"/>
      <c r="O130" s="132"/>
      <c r="P130" s="132"/>
    </row>
    <row r="131" spans="1:16" ht="12.75">
      <c r="A131" s="126"/>
      <c r="B131" s="126"/>
      <c r="C131" s="126"/>
      <c r="D131" s="132">
        <f t="shared" si="42"/>
        <v>0</v>
      </c>
      <c r="E131" s="132"/>
      <c r="F131" s="126"/>
      <c r="G131" s="126"/>
      <c r="H131" s="132"/>
      <c r="I131" s="132"/>
      <c r="J131" s="132"/>
      <c r="K131" s="132"/>
      <c r="L131" s="126"/>
      <c r="M131" s="126"/>
      <c r="N131" s="126"/>
      <c r="O131" s="132">
        <f>D131</f>
        <v>0</v>
      </c>
      <c r="P131" s="132">
        <f>E131</f>
        <v>0</v>
      </c>
    </row>
    <row r="132" spans="1:16" ht="12.75">
      <c r="A132" s="128">
        <v>34</v>
      </c>
      <c r="B132" s="129" t="s">
        <v>181</v>
      </c>
      <c r="C132" s="135"/>
      <c r="D132" s="135">
        <f t="shared" si="42"/>
        <v>1000</v>
      </c>
      <c r="E132" s="135">
        <f>E133</f>
        <v>0</v>
      </c>
      <c r="F132" s="135">
        <f aca="true" t="shared" si="44" ref="F132:L132">F133</f>
        <v>0</v>
      </c>
      <c r="G132" s="135">
        <f>G133</f>
        <v>1000</v>
      </c>
      <c r="H132" s="135">
        <f t="shared" si="44"/>
        <v>0</v>
      </c>
      <c r="I132" s="135">
        <f t="shared" si="44"/>
        <v>0</v>
      </c>
      <c r="J132" s="135">
        <f t="shared" si="44"/>
        <v>0</v>
      </c>
      <c r="K132" s="135">
        <f t="shared" si="44"/>
        <v>0</v>
      </c>
      <c r="L132" s="135">
        <f t="shared" si="44"/>
        <v>0</v>
      </c>
      <c r="M132" s="135">
        <f>M141+M146+M152</f>
        <v>0</v>
      </c>
      <c r="N132" s="135">
        <f>N141+N146+N152</f>
        <v>0</v>
      </c>
      <c r="O132" s="135">
        <f>O133</f>
        <v>42038400</v>
      </c>
      <c r="P132" s="135">
        <f>P133</f>
        <v>42038400</v>
      </c>
    </row>
    <row r="133" spans="1:16" ht="25.5">
      <c r="A133" s="118">
        <v>343</v>
      </c>
      <c r="B133" s="124" t="s">
        <v>122</v>
      </c>
      <c r="C133" s="126"/>
      <c r="D133" s="131">
        <f t="shared" si="42"/>
        <v>1000</v>
      </c>
      <c r="E133" s="160">
        <f aca="true" t="shared" si="45" ref="E133:K133">SUM(E134:E135)</f>
        <v>0</v>
      </c>
      <c r="F133" s="160">
        <f t="shared" si="45"/>
        <v>0</v>
      </c>
      <c r="G133" s="160">
        <f t="shared" si="45"/>
        <v>1000</v>
      </c>
      <c r="H133" s="160">
        <f t="shared" si="45"/>
        <v>0</v>
      </c>
      <c r="I133" s="160">
        <f t="shared" si="45"/>
        <v>0</v>
      </c>
      <c r="J133" s="160">
        <f t="shared" si="45"/>
        <v>0</v>
      </c>
      <c r="K133" s="160">
        <f t="shared" si="45"/>
        <v>0</v>
      </c>
      <c r="L133" s="160">
        <f>SUM(L134:L140)</f>
        <v>0</v>
      </c>
      <c r="M133" s="126"/>
      <c r="N133" s="126"/>
      <c r="O133" s="131">
        <f>SUM(O134:O140)</f>
        <v>42038400</v>
      </c>
      <c r="P133" s="131">
        <f>SUM(P134:P140)</f>
        <v>42038400</v>
      </c>
    </row>
    <row r="134" spans="1:16" ht="25.5">
      <c r="A134" s="113">
        <v>3431</v>
      </c>
      <c r="B134" s="114" t="s">
        <v>180</v>
      </c>
      <c r="C134" s="126"/>
      <c r="D134" s="132">
        <f t="shared" si="42"/>
        <v>900</v>
      </c>
      <c r="E134" s="132">
        <v>0</v>
      </c>
      <c r="F134" s="126"/>
      <c r="G134" s="184">
        <v>900</v>
      </c>
      <c r="H134" s="132">
        <v>0</v>
      </c>
      <c r="I134" s="132"/>
      <c r="J134" s="132"/>
      <c r="K134" s="132">
        <v>0</v>
      </c>
      <c r="L134" s="126"/>
      <c r="M134" s="126"/>
      <c r="N134" s="126"/>
      <c r="O134" s="172">
        <v>0</v>
      </c>
      <c r="P134" s="172">
        <f>O134</f>
        <v>0</v>
      </c>
    </row>
    <row r="135" spans="1:16" ht="12.75">
      <c r="A135" s="187">
        <v>3433</v>
      </c>
      <c r="B135" s="188" t="s">
        <v>200</v>
      </c>
      <c r="C135" s="189"/>
      <c r="D135" s="132">
        <f t="shared" si="42"/>
        <v>100</v>
      </c>
      <c r="E135" s="184"/>
      <c r="F135" s="189"/>
      <c r="G135" s="184">
        <v>100</v>
      </c>
      <c r="H135" s="132"/>
      <c r="I135" s="132"/>
      <c r="J135" s="132"/>
      <c r="K135" s="132"/>
      <c r="L135" s="126"/>
      <c r="M135" s="126"/>
      <c r="N135" s="126"/>
      <c r="O135" s="172"/>
      <c r="P135" s="172"/>
    </row>
    <row r="136" spans="1:16" ht="12.75">
      <c r="A136" s="128">
        <v>38</v>
      </c>
      <c r="B136" s="129" t="s">
        <v>195</v>
      </c>
      <c r="C136" s="135"/>
      <c r="D136" s="135">
        <f>SUM(E136:N136)</f>
        <v>500</v>
      </c>
      <c r="E136" s="135">
        <f>E137</f>
        <v>0</v>
      </c>
      <c r="F136" s="135">
        <f aca="true" t="shared" si="46" ref="F136:L136">F137</f>
        <v>0</v>
      </c>
      <c r="G136" s="135">
        <f t="shared" si="46"/>
        <v>500</v>
      </c>
      <c r="H136" s="135">
        <f t="shared" si="46"/>
        <v>0</v>
      </c>
      <c r="I136" s="135">
        <f t="shared" si="46"/>
        <v>0</v>
      </c>
      <c r="J136" s="135">
        <f t="shared" si="46"/>
        <v>0</v>
      </c>
      <c r="K136" s="135">
        <f t="shared" si="46"/>
        <v>0</v>
      </c>
      <c r="L136" s="135">
        <f t="shared" si="46"/>
        <v>0</v>
      </c>
      <c r="M136" s="135">
        <f>M145+M150+M156</f>
        <v>0</v>
      </c>
      <c r="N136" s="135">
        <f>N145+N150+N156</f>
        <v>0</v>
      </c>
      <c r="O136" s="135">
        <f>O137</f>
        <v>21019200</v>
      </c>
      <c r="P136" s="135">
        <f>P137</f>
        <v>21019200</v>
      </c>
    </row>
    <row r="137" spans="1:16" ht="12.75">
      <c r="A137" s="118">
        <v>381</v>
      </c>
      <c r="B137" s="124" t="s">
        <v>196</v>
      </c>
      <c r="C137" s="126"/>
      <c r="D137" s="131">
        <f>SUM(E137:N137)</f>
        <v>500</v>
      </c>
      <c r="E137" s="160">
        <f aca="true" t="shared" si="47" ref="E137:K137">SUM(E138:E140)</f>
        <v>0</v>
      </c>
      <c r="F137" s="160">
        <f t="shared" si="47"/>
        <v>0</v>
      </c>
      <c r="G137" s="160">
        <f t="shared" si="47"/>
        <v>500</v>
      </c>
      <c r="H137" s="160">
        <f t="shared" si="47"/>
        <v>0</v>
      </c>
      <c r="I137" s="160">
        <f t="shared" si="47"/>
        <v>0</v>
      </c>
      <c r="J137" s="160">
        <f t="shared" si="47"/>
        <v>0</v>
      </c>
      <c r="K137" s="160">
        <f t="shared" si="47"/>
        <v>0</v>
      </c>
      <c r="L137" s="160">
        <f>SUM(L138:L144)</f>
        <v>0</v>
      </c>
      <c r="M137" s="126"/>
      <c r="N137" s="126"/>
      <c r="O137" s="131">
        <f>SUM(O138:O144)</f>
        <v>21019200</v>
      </c>
      <c r="P137" s="131">
        <f>SUM(P138:P144)</f>
        <v>21019200</v>
      </c>
    </row>
    <row r="138" spans="1:16" ht="12.75">
      <c r="A138" s="113">
        <v>3811</v>
      </c>
      <c r="B138" s="114" t="s">
        <v>197</v>
      </c>
      <c r="C138" s="126"/>
      <c r="D138" s="132">
        <f>SUM(E138:N138)</f>
        <v>500</v>
      </c>
      <c r="E138" s="132">
        <v>0</v>
      </c>
      <c r="F138" s="126"/>
      <c r="G138" s="184">
        <v>500</v>
      </c>
      <c r="H138" s="132">
        <v>0</v>
      </c>
      <c r="I138" s="132"/>
      <c r="J138" s="132"/>
      <c r="K138" s="132">
        <v>0</v>
      </c>
      <c r="L138" s="126"/>
      <c r="M138" s="126"/>
      <c r="N138" s="126"/>
      <c r="O138" s="172">
        <v>0</v>
      </c>
      <c r="P138" s="172">
        <f>O138</f>
        <v>0</v>
      </c>
    </row>
    <row r="139" spans="1:16" ht="12.75">
      <c r="A139" s="187"/>
      <c r="B139" s="188"/>
      <c r="C139" s="189"/>
      <c r="D139" s="132">
        <f>SUM(E139:N139)</f>
        <v>0</v>
      </c>
      <c r="E139" s="184"/>
      <c r="F139" s="189"/>
      <c r="G139" s="184"/>
      <c r="H139" s="132"/>
      <c r="I139" s="132"/>
      <c r="J139" s="132"/>
      <c r="K139" s="132"/>
      <c r="L139" s="126"/>
      <c r="M139" s="126"/>
      <c r="N139" s="126"/>
      <c r="O139" s="172"/>
      <c r="P139" s="172"/>
    </row>
    <row r="140" spans="1:16" ht="12.75">
      <c r="A140" s="126"/>
      <c r="B140" s="126"/>
      <c r="C140" s="126"/>
      <c r="D140" s="132">
        <f t="shared" si="42"/>
        <v>0</v>
      </c>
      <c r="E140" s="132"/>
      <c r="F140" s="126"/>
      <c r="G140" s="126"/>
      <c r="H140" s="132"/>
      <c r="I140" s="132"/>
      <c r="J140" s="132"/>
      <c r="K140" s="132"/>
      <c r="L140" s="126"/>
      <c r="M140" s="126"/>
      <c r="N140" s="126"/>
      <c r="O140" s="132">
        <f>D140</f>
        <v>0</v>
      </c>
      <c r="P140" s="132">
        <f>E140</f>
        <v>0</v>
      </c>
    </row>
    <row r="141" spans="1:16" ht="12.75">
      <c r="A141" s="113"/>
      <c r="B141" s="114"/>
      <c r="C141" s="114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</row>
    <row r="142" spans="1:16" ht="36">
      <c r="A142" s="140" t="s">
        <v>81</v>
      </c>
      <c r="B142" s="140" t="s">
        <v>80</v>
      </c>
      <c r="C142" s="140" t="s">
        <v>82</v>
      </c>
      <c r="D142" s="146">
        <f>D143</f>
        <v>6936925</v>
      </c>
      <c r="E142" s="146">
        <f aca="true" t="shared" si="48" ref="E142:N142">E143</f>
        <v>0</v>
      </c>
      <c r="F142" s="146">
        <f t="shared" si="48"/>
        <v>0</v>
      </c>
      <c r="G142" s="146"/>
      <c r="H142" s="146">
        <f t="shared" si="48"/>
        <v>0</v>
      </c>
      <c r="I142" s="146">
        <f t="shared" si="48"/>
        <v>0</v>
      </c>
      <c r="J142" s="146"/>
      <c r="K142" s="146">
        <f t="shared" si="48"/>
        <v>6936925</v>
      </c>
      <c r="L142" s="146">
        <f t="shared" si="48"/>
        <v>0</v>
      </c>
      <c r="M142" s="146">
        <f t="shared" si="48"/>
        <v>0</v>
      </c>
      <c r="N142" s="146">
        <f t="shared" si="48"/>
        <v>0</v>
      </c>
      <c r="O142" s="146">
        <f>O143</f>
        <v>7082400</v>
      </c>
      <c r="P142" s="146">
        <f>P143</f>
        <v>7082400</v>
      </c>
    </row>
    <row r="143" spans="1:16" ht="12.75">
      <c r="A143" s="133">
        <v>3</v>
      </c>
      <c r="B143" s="134" t="s">
        <v>78</v>
      </c>
      <c r="C143" s="135"/>
      <c r="D143" s="135">
        <f>SUM(E143:N143)</f>
        <v>6936925</v>
      </c>
      <c r="E143" s="135">
        <f aca="true" t="shared" si="49" ref="E143:M143">E144+E154</f>
        <v>0</v>
      </c>
      <c r="F143" s="135">
        <f t="shared" si="49"/>
        <v>0</v>
      </c>
      <c r="G143" s="135"/>
      <c r="H143" s="135">
        <f t="shared" si="49"/>
        <v>0</v>
      </c>
      <c r="I143" s="135">
        <f t="shared" si="49"/>
        <v>0</v>
      </c>
      <c r="J143" s="135"/>
      <c r="K143" s="135">
        <f>K144+K154</f>
        <v>6936925</v>
      </c>
      <c r="L143" s="135">
        <f t="shared" si="49"/>
        <v>0</v>
      </c>
      <c r="M143" s="135">
        <f t="shared" si="49"/>
        <v>0</v>
      </c>
      <c r="N143" s="135"/>
      <c r="O143" s="135">
        <f>O144+O154</f>
        <v>7082400</v>
      </c>
      <c r="P143" s="135">
        <f>P144+P154</f>
        <v>7082400</v>
      </c>
    </row>
    <row r="144" spans="1:16" ht="12.75">
      <c r="A144" s="128">
        <v>31</v>
      </c>
      <c r="B144" s="129" t="s">
        <v>19</v>
      </c>
      <c r="C144" s="130"/>
      <c r="D144" s="130">
        <f>SUM(E144:N144)</f>
        <v>6720000</v>
      </c>
      <c r="E144" s="130">
        <f aca="true" t="shared" si="50" ref="E144:M144">E145+E149+E151</f>
        <v>0</v>
      </c>
      <c r="F144" s="130">
        <f t="shared" si="50"/>
        <v>0</v>
      </c>
      <c r="G144" s="130"/>
      <c r="H144" s="130">
        <f t="shared" si="50"/>
        <v>0</v>
      </c>
      <c r="I144" s="130">
        <f t="shared" si="50"/>
        <v>0</v>
      </c>
      <c r="J144" s="130"/>
      <c r="K144" s="130">
        <f>K145+K149+K151</f>
        <v>6720000</v>
      </c>
      <c r="L144" s="130">
        <f t="shared" si="50"/>
        <v>0</v>
      </c>
      <c r="M144" s="130">
        <f t="shared" si="50"/>
        <v>0</v>
      </c>
      <c r="N144" s="130"/>
      <c r="O144" s="130">
        <f>O145+O149+O151</f>
        <v>6854400</v>
      </c>
      <c r="P144" s="130">
        <f>P145+P149+P151</f>
        <v>6854400</v>
      </c>
    </row>
    <row r="145" spans="1:16" ht="12.75">
      <c r="A145" s="118">
        <v>311</v>
      </c>
      <c r="B145" s="124" t="s">
        <v>20</v>
      </c>
      <c r="C145" s="131"/>
      <c r="D145" s="131">
        <f>SUM(E145:N145)</f>
        <v>5500000</v>
      </c>
      <c r="E145" s="131">
        <f aca="true" t="shared" si="51" ref="E145:M145">E146+E147+E148</f>
        <v>0</v>
      </c>
      <c r="F145" s="131">
        <f t="shared" si="51"/>
        <v>0</v>
      </c>
      <c r="G145" s="131"/>
      <c r="H145" s="131">
        <f t="shared" si="51"/>
        <v>0</v>
      </c>
      <c r="I145" s="131">
        <f t="shared" si="51"/>
        <v>0</v>
      </c>
      <c r="J145" s="131"/>
      <c r="K145" s="131">
        <f>K146+K147+K148</f>
        <v>5500000</v>
      </c>
      <c r="L145" s="131">
        <f t="shared" si="51"/>
        <v>0</v>
      </c>
      <c r="M145" s="131">
        <f t="shared" si="51"/>
        <v>0</v>
      </c>
      <c r="N145" s="131"/>
      <c r="O145" s="131">
        <f>SUM(O146:O148)</f>
        <v>5610000</v>
      </c>
      <c r="P145" s="131">
        <f>SUM(P146:P148)</f>
        <v>5610000</v>
      </c>
    </row>
    <row r="146" spans="1:16" ht="12.75">
      <c r="A146" s="113">
        <v>3111</v>
      </c>
      <c r="B146" s="114" t="s">
        <v>116</v>
      </c>
      <c r="C146" s="132"/>
      <c r="D146" s="132">
        <f>SUM(E146:N146)</f>
        <v>5500000</v>
      </c>
      <c r="E146" s="132"/>
      <c r="F146" s="132"/>
      <c r="G146" s="132"/>
      <c r="H146" s="132"/>
      <c r="I146" s="132"/>
      <c r="J146" s="132"/>
      <c r="K146" s="184">
        <v>5500000</v>
      </c>
      <c r="L146" s="132"/>
      <c r="M146" s="132"/>
      <c r="N146" s="132"/>
      <c r="O146" s="132">
        <f>D146*1.02</f>
        <v>5610000</v>
      </c>
      <c r="P146" s="132">
        <f>O146</f>
        <v>5610000</v>
      </c>
    </row>
    <row r="147" spans="1:16" ht="12.75">
      <c r="A147" s="113">
        <v>3113</v>
      </c>
      <c r="B147" s="114" t="s">
        <v>117</v>
      </c>
      <c r="C147" s="132"/>
      <c r="D147" s="132">
        <f aca="true" t="shared" si="52" ref="D147:D153">SUM(E147:N147)</f>
        <v>0</v>
      </c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>
        <f>D147</f>
        <v>0</v>
      </c>
      <c r="P147" s="132">
        <f>SUM(Q147:Y147)</f>
        <v>0</v>
      </c>
    </row>
    <row r="148" spans="1:16" ht="12.75">
      <c r="A148" s="113">
        <v>3114</v>
      </c>
      <c r="B148" s="114" t="s">
        <v>118</v>
      </c>
      <c r="C148" s="132"/>
      <c r="D148" s="132">
        <f t="shared" si="52"/>
        <v>0</v>
      </c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>
        <f>D148</f>
        <v>0</v>
      </c>
      <c r="P148" s="132">
        <f>SUM(Q148:Y148)</f>
        <v>0</v>
      </c>
    </row>
    <row r="149" spans="1:16" ht="12.75">
      <c r="A149" s="118">
        <v>312</v>
      </c>
      <c r="B149" s="124" t="s">
        <v>21</v>
      </c>
      <c r="C149" s="131"/>
      <c r="D149" s="131">
        <f>SUM(E149:N149)</f>
        <v>240000</v>
      </c>
      <c r="E149" s="131">
        <f aca="true" t="shared" si="53" ref="E149:M149">E150</f>
        <v>0</v>
      </c>
      <c r="F149" s="131">
        <f t="shared" si="53"/>
        <v>0</v>
      </c>
      <c r="G149" s="131"/>
      <c r="H149" s="131">
        <f t="shared" si="53"/>
        <v>0</v>
      </c>
      <c r="I149" s="131">
        <f t="shared" si="53"/>
        <v>0</v>
      </c>
      <c r="J149" s="131"/>
      <c r="K149" s="131">
        <f t="shared" si="53"/>
        <v>240000</v>
      </c>
      <c r="L149" s="131">
        <f t="shared" si="53"/>
        <v>0</v>
      </c>
      <c r="M149" s="131">
        <f t="shared" si="53"/>
        <v>0</v>
      </c>
      <c r="N149" s="131"/>
      <c r="O149" s="131">
        <f>SUM(O150)</f>
        <v>244800</v>
      </c>
      <c r="P149" s="131">
        <f>SUM(P150)</f>
        <v>244800</v>
      </c>
    </row>
    <row r="150" spans="1:16" ht="12.75">
      <c r="A150" s="113">
        <v>3121</v>
      </c>
      <c r="B150" s="114" t="s">
        <v>21</v>
      </c>
      <c r="C150" s="132"/>
      <c r="D150" s="132">
        <f t="shared" si="52"/>
        <v>240000</v>
      </c>
      <c r="E150" s="132"/>
      <c r="F150" s="132"/>
      <c r="G150" s="132"/>
      <c r="H150" s="132"/>
      <c r="I150" s="132"/>
      <c r="J150" s="132"/>
      <c r="K150" s="184">
        <v>240000</v>
      </c>
      <c r="L150" s="132"/>
      <c r="M150" s="132"/>
      <c r="N150" s="132"/>
      <c r="O150" s="132">
        <f>D150*1.02</f>
        <v>244800</v>
      </c>
      <c r="P150" s="132">
        <f>O150</f>
        <v>244800</v>
      </c>
    </row>
    <row r="151" spans="1:16" ht="12.75">
      <c r="A151" s="118">
        <v>313</v>
      </c>
      <c r="B151" s="124" t="s">
        <v>22</v>
      </c>
      <c r="C151" s="131"/>
      <c r="D151" s="131">
        <f>SUM(E151:N151)</f>
        <v>980000</v>
      </c>
      <c r="E151" s="131">
        <f aca="true" t="shared" si="54" ref="E151:M151">E152+E153</f>
        <v>0</v>
      </c>
      <c r="F151" s="131">
        <f t="shared" si="54"/>
        <v>0</v>
      </c>
      <c r="G151" s="131"/>
      <c r="H151" s="131">
        <f t="shared" si="54"/>
        <v>0</v>
      </c>
      <c r="I151" s="131">
        <f t="shared" si="54"/>
        <v>0</v>
      </c>
      <c r="J151" s="131"/>
      <c r="K151" s="131">
        <f>K152+K153</f>
        <v>980000</v>
      </c>
      <c r="L151" s="131">
        <f t="shared" si="54"/>
        <v>0</v>
      </c>
      <c r="M151" s="131">
        <f t="shared" si="54"/>
        <v>0</v>
      </c>
      <c r="N151" s="131"/>
      <c r="O151" s="131">
        <f>SUM(O152:O153)</f>
        <v>999600</v>
      </c>
      <c r="P151" s="131">
        <f>SUM(P152:P153)</f>
        <v>999600</v>
      </c>
    </row>
    <row r="152" spans="1:16" ht="25.5">
      <c r="A152" s="113">
        <v>3132</v>
      </c>
      <c r="B152" s="114" t="s">
        <v>119</v>
      </c>
      <c r="C152" s="132"/>
      <c r="D152" s="132">
        <f t="shared" si="52"/>
        <v>980000</v>
      </c>
      <c r="E152" s="132"/>
      <c r="F152" s="132"/>
      <c r="G152" s="132"/>
      <c r="H152" s="132"/>
      <c r="I152" s="132"/>
      <c r="J152" s="132"/>
      <c r="K152" s="184">
        <v>980000</v>
      </c>
      <c r="L152" s="132"/>
      <c r="M152" s="132"/>
      <c r="N152" s="132"/>
      <c r="O152" s="132">
        <f>D152*1.02</f>
        <v>999600</v>
      </c>
      <c r="P152" s="132">
        <f>O152</f>
        <v>999600</v>
      </c>
    </row>
    <row r="153" spans="1:16" ht="25.5">
      <c r="A153" s="113">
        <v>3133</v>
      </c>
      <c r="B153" s="114" t="s">
        <v>120</v>
      </c>
      <c r="C153" s="132"/>
      <c r="D153" s="132">
        <f t="shared" si="52"/>
        <v>0</v>
      </c>
      <c r="E153" s="132">
        <v>0</v>
      </c>
      <c r="F153" s="132"/>
      <c r="G153" s="132"/>
      <c r="H153" s="132"/>
      <c r="I153" s="132"/>
      <c r="J153" s="132"/>
      <c r="K153" s="132">
        <v>0</v>
      </c>
      <c r="L153" s="132"/>
      <c r="M153" s="132"/>
      <c r="N153" s="132"/>
      <c r="O153" s="132">
        <f>D153</f>
        <v>0</v>
      </c>
      <c r="P153" s="132">
        <f>SUM(Q153:Y153)</f>
        <v>0</v>
      </c>
    </row>
    <row r="154" spans="1:16" ht="12.75">
      <c r="A154" s="128">
        <v>32</v>
      </c>
      <c r="B154" s="129" t="s">
        <v>23</v>
      </c>
      <c r="C154" s="130"/>
      <c r="D154" s="130">
        <f aca="true" t="shared" si="55" ref="D154:D160">SUM(E154:N154)</f>
        <v>216925</v>
      </c>
      <c r="E154" s="130">
        <f>E155+E157+E161</f>
        <v>0</v>
      </c>
      <c r="F154" s="130">
        <f>F155+F157+F161</f>
        <v>0</v>
      </c>
      <c r="G154" s="130"/>
      <c r="H154" s="130">
        <f>H155+H157+H161</f>
        <v>0</v>
      </c>
      <c r="I154" s="130">
        <f>I155+I157+I161</f>
        <v>0</v>
      </c>
      <c r="J154" s="130"/>
      <c r="K154" s="130">
        <f>K155+K157+K161</f>
        <v>216925</v>
      </c>
      <c r="L154" s="130">
        <f>L155+L157+L161</f>
        <v>0</v>
      </c>
      <c r="M154" s="130">
        <f>M155+M157+M161</f>
        <v>0</v>
      </c>
      <c r="N154" s="130"/>
      <c r="O154" s="130">
        <f>O155+O157+O161</f>
        <v>228000</v>
      </c>
      <c r="P154" s="130">
        <f>P155+P157+P161</f>
        <v>228000</v>
      </c>
    </row>
    <row r="155" spans="1:16" ht="12.75">
      <c r="A155" s="118">
        <v>321</v>
      </c>
      <c r="B155" s="124" t="s">
        <v>24</v>
      </c>
      <c r="C155" s="131"/>
      <c r="D155" s="131">
        <f t="shared" si="55"/>
        <v>200000</v>
      </c>
      <c r="E155" s="131">
        <f aca="true" t="shared" si="56" ref="E155:M155">E156</f>
        <v>0</v>
      </c>
      <c r="F155" s="131">
        <f t="shared" si="56"/>
        <v>0</v>
      </c>
      <c r="G155" s="131"/>
      <c r="H155" s="131">
        <f t="shared" si="56"/>
        <v>0</v>
      </c>
      <c r="I155" s="131">
        <f t="shared" si="56"/>
        <v>0</v>
      </c>
      <c r="J155" s="131"/>
      <c r="K155" s="131">
        <f t="shared" si="56"/>
        <v>200000</v>
      </c>
      <c r="L155" s="131">
        <f t="shared" si="56"/>
        <v>0</v>
      </c>
      <c r="M155" s="131">
        <f t="shared" si="56"/>
        <v>0</v>
      </c>
      <c r="N155" s="131"/>
      <c r="O155" s="131">
        <f>SUM(O156)</f>
        <v>204000</v>
      </c>
      <c r="P155" s="131">
        <f>SUM(P156)</f>
        <v>204000</v>
      </c>
    </row>
    <row r="156" spans="1:16" ht="12.75">
      <c r="A156" s="113">
        <v>3212</v>
      </c>
      <c r="B156" s="114" t="s">
        <v>121</v>
      </c>
      <c r="C156" s="132"/>
      <c r="D156" s="132">
        <f t="shared" si="55"/>
        <v>200000</v>
      </c>
      <c r="E156" s="132"/>
      <c r="F156" s="132"/>
      <c r="G156" s="132"/>
      <c r="H156" s="132"/>
      <c r="I156" s="132"/>
      <c r="J156" s="132"/>
      <c r="K156" s="184">
        <v>200000</v>
      </c>
      <c r="L156" s="132"/>
      <c r="M156" s="132"/>
      <c r="N156" s="132"/>
      <c r="O156" s="132">
        <f>D156*1.02</f>
        <v>204000</v>
      </c>
      <c r="P156" s="132">
        <f>O156</f>
        <v>204000</v>
      </c>
    </row>
    <row r="157" spans="1:16" ht="25.5">
      <c r="A157" s="118">
        <v>322</v>
      </c>
      <c r="B157" s="124" t="s">
        <v>122</v>
      </c>
      <c r="C157" s="132"/>
      <c r="D157" s="131">
        <f t="shared" si="55"/>
        <v>0</v>
      </c>
      <c r="E157" s="131">
        <f>E159</f>
        <v>0</v>
      </c>
      <c r="F157" s="131">
        <f>F159</f>
        <v>0</v>
      </c>
      <c r="G157" s="131"/>
      <c r="H157" s="131">
        <f>H159</f>
        <v>0</v>
      </c>
      <c r="I157" s="131">
        <f>SUM(I158:I160)</f>
        <v>0</v>
      </c>
      <c r="J157" s="131"/>
      <c r="K157" s="131">
        <f>SUM(K158:K160)</f>
        <v>0</v>
      </c>
      <c r="L157" s="131">
        <f>L159+L160</f>
        <v>0</v>
      </c>
      <c r="M157" s="131">
        <f>M159</f>
        <v>0</v>
      </c>
      <c r="N157" s="131"/>
      <c r="O157" s="131">
        <f>SUM(O158:O160)</f>
        <v>0</v>
      </c>
      <c r="P157" s="131">
        <f>SUM(P158:P160)</f>
        <v>0</v>
      </c>
    </row>
    <row r="158" spans="1:16" ht="12.75">
      <c r="A158" s="113">
        <v>32210</v>
      </c>
      <c r="B158" s="114" t="s">
        <v>176</v>
      </c>
      <c r="C158" s="132"/>
      <c r="D158" s="132">
        <f t="shared" si="55"/>
        <v>0</v>
      </c>
      <c r="E158" s="131"/>
      <c r="F158" s="131"/>
      <c r="G158" s="131"/>
      <c r="H158" s="131"/>
      <c r="I158" s="132">
        <v>0</v>
      </c>
      <c r="J158" s="132"/>
      <c r="K158" s="184">
        <v>0</v>
      </c>
      <c r="L158" s="131"/>
      <c r="M158" s="131"/>
      <c r="N158" s="131"/>
      <c r="O158" s="132">
        <f>D158</f>
        <v>0</v>
      </c>
      <c r="P158" s="131">
        <f>O158</f>
        <v>0</v>
      </c>
    </row>
    <row r="159" spans="1:16" ht="25.5">
      <c r="A159" s="113">
        <v>32216</v>
      </c>
      <c r="B159" s="114" t="s">
        <v>171</v>
      </c>
      <c r="C159" s="132"/>
      <c r="D159" s="132">
        <f t="shared" si="55"/>
        <v>0</v>
      </c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>
        <f>D159</f>
        <v>0</v>
      </c>
      <c r="P159" s="132">
        <f>O159</f>
        <v>0</v>
      </c>
    </row>
    <row r="160" spans="1:16" ht="12.75">
      <c r="A160" s="113">
        <v>32251</v>
      </c>
      <c r="B160" s="114" t="s">
        <v>163</v>
      </c>
      <c r="C160" s="132"/>
      <c r="D160" s="132">
        <f t="shared" si="55"/>
        <v>0</v>
      </c>
      <c r="E160" s="132"/>
      <c r="F160" s="132"/>
      <c r="G160" s="132"/>
      <c r="H160" s="132"/>
      <c r="I160" s="132"/>
      <c r="J160" s="132"/>
      <c r="K160" s="184">
        <v>0</v>
      </c>
      <c r="L160" s="132"/>
      <c r="M160" s="132"/>
      <c r="N160" s="132"/>
      <c r="O160" s="132">
        <f>D160</f>
        <v>0</v>
      </c>
      <c r="P160" s="132">
        <f>O160</f>
        <v>0</v>
      </c>
    </row>
    <row r="161" spans="1:16" ht="25.5">
      <c r="A161" s="118">
        <v>329</v>
      </c>
      <c r="B161" s="124" t="s">
        <v>122</v>
      </c>
      <c r="C161" s="132"/>
      <c r="D161" s="131">
        <f>SUM(E161:L161)</f>
        <v>16925</v>
      </c>
      <c r="E161" s="131">
        <f aca="true" t="shared" si="57" ref="E161:M161">E162</f>
        <v>0</v>
      </c>
      <c r="F161" s="131">
        <f t="shared" si="57"/>
        <v>0</v>
      </c>
      <c r="G161" s="131"/>
      <c r="H161" s="131">
        <f t="shared" si="57"/>
        <v>0</v>
      </c>
      <c r="I161" s="131">
        <f t="shared" si="57"/>
        <v>0</v>
      </c>
      <c r="J161" s="131"/>
      <c r="K161" s="131">
        <f t="shared" si="57"/>
        <v>16925</v>
      </c>
      <c r="L161" s="131">
        <f t="shared" si="57"/>
        <v>0</v>
      </c>
      <c r="M161" s="131">
        <f t="shared" si="57"/>
        <v>0</v>
      </c>
      <c r="N161" s="131"/>
      <c r="O161" s="131">
        <f>SUM(O162:O163)</f>
        <v>24000</v>
      </c>
      <c r="P161" s="131">
        <f>SUM(P162:P163)</f>
        <v>24000</v>
      </c>
    </row>
    <row r="162" spans="1:16" ht="12.75">
      <c r="A162" s="113">
        <v>3295</v>
      </c>
      <c r="B162" s="114" t="s">
        <v>161</v>
      </c>
      <c r="C162" s="132"/>
      <c r="D162" s="132">
        <f>SUM(E162:N162)</f>
        <v>16925</v>
      </c>
      <c r="E162" s="132"/>
      <c r="F162" s="132"/>
      <c r="G162" s="132"/>
      <c r="H162" s="132"/>
      <c r="I162" s="132">
        <v>0</v>
      </c>
      <c r="J162" s="132"/>
      <c r="K162" s="184">
        <v>16925</v>
      </c>
      <c r="L162" s="132"/>
      <c r="M162" s="132"/>
      <c r="N162" s="132"/>
      <c r="O162" s="172">
        <v>24000</v>
      </c>
      <c r="P162" s="172">
        <f>O162</f>
        <v>24000</v>
      </c>
    </row>
    <row r="163" spans="1:16" ht="12.75" hidden="1">
      <c r="A163" s="113"/>
      <c r="B163" s="114"/>
      <c r="C163" s="132"/>
      <c r="D163" s="132">
        <f>SUM(E163:N163)</f>
        <v>0</v>
      </c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>
        <f>D163</f>
        <v>0</v>
      </c>
      <c r="P163" s="132">
        <f>SUM(Q163:Y163)</f>
        <v>0</v>
      </c>
    </row>
    <row r="164" spans="1:16" ht="12.75" hidden="1">
      <c r="A164" s="126"/>
      <c r="B164" s="126"/>
      <c r="C164" s="126"/>
      <c r="D164" s="132">
        <f>SUM(E164:N164)</f>
        <v>0</v>
      </c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</row>
    <row r="165" spans="1:16" ht="12.75" hidden="1">
      <c r="A165" s="126"/>
      <c r="B165" s="126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</row>
    <row r="166" spans="1:16" ht="24" hidden="1">
      <c r="A166" s="140" t="s">
        <v>74</v>
      </c>
      <c r="B166" s="140" t="s">
        <v>57</v>
      </c>
      <c r="C166" s="140"/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</row>
    <row r="167" spans="1:16" ht="12.75" hidden="1">
      <c r="A167" s="113"/>
      <c r="B167" s="114"/>
      <c r="C167" s="114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</row>
    <row r="168" spans="1:16" ht="24" hidden="1">
      <c r="A168" s="140" t="s">
        <v>83</v>
      </c>
      <c r="B168" s="140" t="s">
        <v>59</v>
      </c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</row>
    <row r="169" spans="1:16" ht="12.75" hidden="1">
      <c r="A169" s="113"/>
      <c r="B169" s="114"/>
      <c r="C169" s="114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</row>
    <row r="170" spans="1:16" ht="24">
      <c r="A170" s="140" t="s">
        <v>58</v>
      </c>
      <c r="B170" s="140" t="s">
        <v>84</v>
      </c>
      <c r="C170" s="140"/>
      <c r="D170" s="146">
        <f>D171</f>
        <v>287736</v>
      </c>
      <c r="E170" s="146">
        <f aca="true" t="shared" si="58" ref="E170:N170">E171</f>
        <v>0</v>
      </c>
      <c r="F170" s="146">
        <f t="shared" si="58"/>
        <v>0</v>
      </c>
      <c r="G170" s="146">
        <f>G171</f>
        <v>0</v>
      </c>
      <c r="H170" s="146">
        <f t="shared" si="58"/>
        <v>185000</v>
      </c>
      <c r="I170" s="146">
        <f t="shared" si="58"/>
        <v>102736</v>
      </c>
      <c r="J170" s="146">
        <f t="shared" si="58"/>
        <v>0</v>
      </c>
      <c r="K170" s="146">
        <f t="shared" si="58"/>
        <v>0</v>
      </c>
      <c r="L170" s="146">
        <f t="shared" si="58"/>
        <v>0</v>
      </c>
      <c r="M170" s="146">
        <f t="shared" si="58"/>
        <v>0</v>
      </c>
      <c r="N170" s="146">
        <f t="shared" si="58"/>
        <v>0</v>
      </c>
      <c r="O170" s="146">
        <f>O171</f>
        <v>283236</v>
      </c>
      <c r="P170" s="146">
        <f>P171</f>
        <v>283236</v>
      </c>
    </row>
    <row r="171" spans="1:16" ht="12.75">
      <c r="A171" s="148" t="s">
        <v>146</v>
      </c>
      <c r="B171" s="149" t="s">
        <v>47</v>
      </c>
      <c r="C171" s="126"/>
      <c r="D171" s="155">
        <f>SUM(E171:N171)</f>
        <v>287736</v>
      </c>
      <c r="E171" s="155">
        <f>E172+E188</f>
        <v>0</v>
      </c>
      <c r="F171" s="155">
        <f aca="true" t="shared" si="59" ref="F171:N171">F172+F188</f>
        <v>0</v>
      </c>
      <c r="G171" s="155">
        <f>G172+G188</f>
        <v>0</v>
      </c>
      <c r="H171" s="155">
        <f t="shared" si="59"/>
        <v>185000</v>
      </c>
      <c r="I171" s="155">
        <f t="shared" si="59"/>
        <v>102736</v>
      </c>
      <c r="J171" s="155">
        <f t="shared" si="59"/>
        <v>0</v>
      </c>
      <c r="K171" s="155">
        <f>K172+K188</f>
        <v>0</v>
      </c>
      <c r="L171" s="155">
        <f t="shared" si="59"/>
        <v>0</v>
      </c>
      <c r="M171" s="155">
        <f t="shared" si="59"/>
        <v>0</v>
      </c>
      <c r="N171" s="155">
        <f t="shared" si="59"/>
        <v>0</v>
      </c>
      <c r="O171" s="155">
        <f>O172+O188</f>
        <v>283236</v>
      </c>
      <c r="P171" s="155">
        <f>P172+P188</f>
        <v>283236</v>
      </c>
    </row>
    <row r="172" spans="1:16" ht="12.75">
      <c r="A172" s="142">
        <v>3</v>
      </c>
      <c r="B172" s="143" t="s">
        <v>78</v>
      </c>
      <c r="C172" s="126"/>
      <c r="D172" s="135">
        <f>SUM(E172:N172)</f>
        <v>277736</v>
      </c>
      <c r="E172" s="135">
        <f aca="true" t="shared" si="60" ref="E172:N172">E173+E185</f>
        <v>0</v>
      </c>
      <c r="F172" s="135">
        <f t="shared" si="60"/>
        <v>0</v>
      </c>
      <c r="G172" s="135">
        <f t="shared" si="60"/>
        <v>0</v>
      </c>
      <c r="H172" s="135">
        <f t="shared" si="60"/>
        <v>185000</v>
      </c>
      <c r="I172" s="135">
        <f t="shared" si="60"/>
        <v>92736</v>
      </c>
      <c r="J172" s="135">
        <f t="shared" si="60"/>
        <v>0</v>
      </c>
      <c r="K172" s="135">
        <f t="shared" si="60"/>
        <v>0</v>
      </c>
      <c r="L172" s="135">
        <f t="shared" si="60"/>
        <v>0</v>
      </c>
      <c r="M172" s="135">
        <f t="shared" si="60"/>
        <v>0</v>
      </c>
      <c r="N172" s="135">
        <f t="shared" si="60"/>
        <v>0</v>
      </c>
      <c r="O172" s="135">
        <f>O173</f>
        <v>273236</v>
      </c>
      <c r="P172" s="135">
        <f>P173</f>
        <v>273236</v>
      </c>
    </row>
    <row r="173" spans="1:16" ht="12.75">
      <c r="A173" s="150">
        <v>32</v>
      </c>
      <c r="B173" s="151" t="s">
        <v>23</v>
      </c>
      <c r="C173" s="126"/>
      <c r="D173" s="130">
        <f>SUM(E173:N173)</f>
        <v>277736</v>
      </c>
      <c r="E173" s="130">
        <f aca="true" t="shared" si="61" ref="E173:N173">E174+E181</f>
        <v>0</v>
      </c>
      <c r="F173" s="130">
        <f t="shared" si="61"/>
        <v>0</v>
      </c>
      <c r="G173" s="130">
        <f t="shared" si="61"/>
        <v>0</v>
      </c>
      <c r="H173" s="130">
        <f>H174+H181</f>
        <v>185000</v>
      </c>
      <c r="I173" s="130">
        <f t="shared" si="61"/>
        <v>92736</v>
      </c>
      <c r="J173" s="130">
        <f t="shared" si="61"/>
        <v>0</v>
      </c>
      <c r="K173" s="130">
        <f>K174+K181</f>
        <v>0</v>
      </c>
      <c r="L173" s="130">
        <f t="shared" si="61"/>
        <v>0</v>
      </c>
      <c r="M173" s="130">
        <f t="shared" si="61"/>
        <v>0</v>
      </c>
      <c r="N173" s="130">
        <f t="shared" si="61"/>
        <v>0</v>
      </c>
      <c r="O173" s="130">
        <f>O174+O181</f>
        <v>273236</v>
      </c>
      <c r="P173" s="130">
        <f>P174+P181</f>
        <v>273236</v>
      </c>
    </row>
    <row r="174" spans="1:16" ht="12.75">
      <c r="A174" s="152">
        <v>322</v>
      </c>
      <c r="B174" s="153" t="s">
        <v>25</v>
      </c>
      <c r="C174" s="126"/>
      <c r="D174" s="131">
        <f>SUM(E174:N174)</f>
        <v>267736</v>
      </c>
      <c r="E174" s="131">
        <f aca="true" t="shared" si="62" ref="E174:N174">SUM(E175:E180)</f>
        <v>0</v>
      </c>
      <c r="F174" s="131">
        <f t="shared" si="62"/>
        <v>0</v>
      </c>
      <c r="G174" s="131">
        <f t="shared" si="62"/>
        <v>0</v>
      </c>
      <c r="H174" s="131">
        <f t="shared" si="62"/>
        <v>185000</v>
      </c>
      <c r="I174" s="131">
        <f t="shared" si="62"/>
        <v>82736</v>
      </c>
      <c r="J174" s="131">
        <f t="shared" si="62"/>
        <v>0</v>
      </c>
      <c r="K174" s="131">
        <f>SUM(K175:K180)</f>
        <v>0</v>
      </c>
      <c r="L174" s="131">
        <f t="shared" si="62"/>
        <v>0</v>
      </c>
      <c r="M174" s="131">
        <f t="shared" si="62"/>
        <v>0</v>
      </c>
      <c r="N174" s="131">
        <f t="shared" si="62"/>
        <v>0</v>
      </c>
      <c r="O174" s="131">
        <f>SUM(O175:O180)</f>
        <v>271236</v>
      </c>
      <c r="P174" s="131">
        <f>SUM(P175:P180)</f>
        <v>271236</v>
      </c>
    </row>
    <row r="175" spans="1:16" ht="12.75">
      <c r="A175" s="113">
        <v>3221</v>
      </c>
      <c r="B175" s="114" t="s">
        <v>125</v>
      </c>
      <c r="C175" s="126"/>
      <c r="D175" s="132">
        <f aca="true" t="shared" si="63" ref="D175:D184">SUM(E175:N175)</f>
        <v>5000</v>
      </c>
      <c r="E175" s="132">
        <v>0</v>
      </c>
      <c r="F175" s="132"/>
      <c r="G175" s="132"/>
      <c r="H175" s="184">
        <v>5000</v>
      </c>
      <c r="I175" s="132"/>
      <c r="J175" s="132"/>
      <c r="K175" s="132">
        <v>0</v>
      </c>
      <c r="L175" s="132"/>
      <c r="M175" s="132"/>
      <c r="N175" s="132"/>
      <c r="O175" s="132">
        <f aca="true" t="shared" si="64" ref="O175:O180">D175</f>
        <v>5000</v>
      </c>
      <c r="P175" s="132">
        <f aca="true" t="shared" si="65" ref="P175:P180">O175</f>
        <v>5000</v>
      </c>
    </row>
    <row r="176" spans="1:16" ht="12.75">
      <c r="A176" s="113">
        <v>3222</v>
      </c>
      <c r="B176" s="114" t="s">
        <v>147</v>
      </c>
      <c r="C176" s="126"/>
      <c r="D176" s="132">
        <f t="shared" si="63"/>
        <v>262736</v>
      </c>
      <c r="E176" s="132">
        <v>0</v>
      </c>
      <c r="F176" s="132"/>
      <c r="G176" s="132"/>
      <c r="H176" s="184">
        <v>180000</v>
      </c>
      <c r="I176" s="184">
        <f>222736-H176+40000</f>
        <v>82736</v>
      </c>
      <c r="J176" s="132"/>
      <c r="K176" s="132">
        <v>0</v>
      </c>
      <c r="L176" s="132"/>
      <c r="M176" s="132"/>
      <c r="N176" s="132"/>
      <c r="O176" s="132">
        <f t="shared" si="64"/>
        <v>262736</v>
      </c>
      <c r="P176" s="132">
        <f t="shared" si="65"/>
        <v>262736</v>
      </c>
    </row>
    <row r="177" spans="1:16" ht="12.75">
      <c r="A177" s="113">
        <v>3223</v>
      </c>
      <c r="B177" s="114" t="s">
        <v>126</v>
      </c>
      <c r="C177" s="126"/>
      <c r="D177" s="132">
        <f t="shared" si="63"/>
        <v>0</v>
      </c>
      <c r="E177" s="132">
        <v>0</v>
      </c>
      <c r="F177" s="132"/>
      <c r="G177" s="132"/>
      <c r="H177" s="132"/>
      <c r="I177" s="132"/>
      <c r="J177" s="132"/>
      <c r="K177" s="132">
        <v>0</v>
      </c>
      <c r="L177" s="132"/>
      <c r="M177" s="132"/>
      <c r="N177" s="132"/>
      <c r="O177" s="132">
        <f t="shared" si="64"/>
        <v>0</v>
      </c>
      <c r="P177" s="132">
        <f t="shared" si="65"/>
        <v>0</v>
      </c>
    </row>
    <row r="178" spans="1:16" ht="25.5">
      <c r="A178" s="113">
        <v>3224</v>
      </c>
      <c r="B178" s="114" t="s">
        <v>142</v>
      </c>
      <c r="C178" s="126"/>
      <c r="D178" s="132">
        <f t="shared" si="63"/>
        <v>0</v>
      </c>
      <c r="E178" s="132">
        <v>0</v>
      </c>
      <c r="F178" s="132"/>
      <c r="G178" s="132"/>
      <c r="H178" s="132"/>
      <c r="I178" s="132"/>
      <c r="J178" s="132">
        <v>0</v>
      </c>
      <c r="K178" s="132">
        <v>0</v>
      </c>
      <c r="L178" s="132"/>
      <c r="M178" s="132"/>
      <c r="N178" s="132"/>
      <c r="O178" s="173">
        <f>2000+500</f>
        <v>2500</v>
      </c>
      <c r="P178" s="132">
        <f t="shared" si="65"/>
        <v>2500</v>
      </c>
    </row>
    <row r="179" spans="1:16" ht="12.75">
      <c r="A179" s="113">
        <v>3225</v>
      </c>
      <c r="B179" s="114" t="s">
        <v>127</v>
      </c>
      <c r="C179" s="126"/>
      <c r="D179" s="132">
        <f t="shared" si="63"/>
        <v>0</v>
      </c>
      <c r="E179" s="132">
        <v>0</v>
      </c>
      <c r="F179" s="132"/>
      <c r="G179" s="132"/>
      <c r="H179" s="132"/>
      <c r="I179" s="132"/>
      <c r="J179" s="132">
        <v>0</v>
      </c>
      <c r="K179" s="132">
        <v>0</v>
      </c>
      <c r="L179" s="132"/>
      <c r="M179" s="132"/>
      <c r="N179" s="132"/>
      <c r="O179" s="172">
        <v>1000</v>
      </c>
      <c r="P179" s="132">
        <f t="shared" si="65"/>
        <v>1000</v>
      </c>
    </row>
    <row r="180" spans="1:16" ht="25.5">
      <c r="A180" s="113">
        <v>3227</v>
      </c>
      <c r="B180" s="114" t="s">
        <v>128</v>
      </c>
      <c r="C180" s="126"/>
      <c r="D180" s="132">
        <f t="shared" si="63"/>
        <v>0</v>
      </c>
      <c r="E180" s="132">
        <v>0</v>
      </c>
      <c r="F180" s="132"/>
      <c r="G180" s="132"/>
      <c r="H180" s="132"/>
      <c r="I180" s="132"/>
      <c r="J180" s="132"/>
      <c r="K180" s="132">
        <v>0</v>
      </c>
      <c r="L180" s="132"/>
      <c r="M180" s="132"/>
      <c r="N180" s="132"/>
      <c r="O180" s="132">
        <f t="shared" si="64"/>
        <v>0</v>
      </c>
      <c r="P180" s="132">
        <f t="shared" si="65"/>
        <v>0</v>
      </c>
    </row>
    <row r="181" spans="1:16" ht="12.75">
      <c r="A181" s="152">
        <v>323</v>
      </c>
      <c r="B181" s="153" t="s">
        <v>26</v>
      </c>
      <c r="C181" s="126"/>
      <c r="D181" s="132">
        <f t="shared" si="63"/>
        <v>10000</v>
      </c>
      <c r="E181" s="131">
        <f aca="true" t="shared" si="66" ref="E181:N181">SUM(E182:E184)</f>
        <v>0</v>
      </c>
      <c r="F181" s="131">
        <f t="shared" si="66"/>
        <v>0</v>
      </c>
      <c r="G181" s="131">
        <f t="shared" si="66"/>
        <v>0</v>
      </c>
      <c r="H181" s="131">
        <f t="shared" si="66"/>
        <v>0</v>
      </c>
      <c r="I181" s="131">
        <f t="shared" si="66"/>
        <v>10000</v>
      </c>
      <c r="J181" s="131">
        <f t="shared" si="66"/>
        <v>0</v>
      </c>
      <c r="K181" s="131">
        <f t="shared" si="66"/>
        <v>0</v>
      </c>
      <c r="L181" s="131">
        <f t="shared" si="66"/>
        <v>0</v>
      </c>
      <c r="M181" s="131">
        <f t="shared" si="66"/>
        <v>0</v>
      </c>
      <c r="N181" s="131">
        <f t="shared" si="66"/>
        <v>0</v>
      </c>
      <c r="O181" s="131">
        <f>SUM(O182:O184)</f>
        <v>2000</v>
      </c>
      <c r="P181" s="131">
        <f>SUM(P182:P184)</f>
        <v>2000</v>
      </c>
    </row>
    <row r="182" spans="1:16" ht="12.75">
      <c r="A182" s="113">
        <v>3232</v>
      </c>
      <c r="B182" s="114" t="s">
        <v>143</v>
      </c>
      <c r="C182" s="126"/>
      <c r="D182" s="132">
        <f t="shared" si="63"/>
        <v>10000</v>
      </c>
      <c r="E182" s="132"/>
      <c r="F182" s="132"/>
      <c r="G182" s="184">
        <v>0</v>
      </c>
      <c r="H182" s="132"/>
      <c r="I182" s="184">
        <v>10000</v>
      </c>
      <c r="J182" s="132">
        <v>0</v>
      </c>
      <c r="K182" s="132"/>
      <c r="L182" s="132"/>
      <c r="M182" s="132"/>
      <c r="N182" s="132"/>
      <c r="O182" s="172">
        <v>2000</v>
      </c>
      <c r="P182" s="132">
        <f>O182</f>
        <v>2000</v>
      </c>
    </row>
    <row r="183" spans="1:16" ht="12.75">
      <c r="A183" s="113">
        <v>3234</v>
      </c>
      <c r="B183" s="114" t="s">
        <v>131</v>
      </c>
      <c r="C183" s="126"/>
      <c r="D183" s="132">
        <f t="shared" si="63"/>
        <v>0</v>
      </c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>
        <f>D183</f>
        <v>0</v>
      </c>
      <c r="P183" s="132">
        <f>SUM(Q183:Y183)</f>
        <v>0</v>
      </c>
    </row>
    <row r="184" spans="1:16" ht="12.75">
      <c r="A184" s="113">
        <v>3236</v>
      </c>
      <c r="B184" s="114" t="s">
        <v>133</v>
      </c>
      <c r="C184" s="126"/>
      <c r="D184" s="132">
        <f t="shared" si="63"/>
        <v>0</v>
      </c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>
        <f>D184</f>
        <v>0</v>
      </c>
      <c r="P184" s="132">
        <f>SUM(Q184:Y184)</f>
        <v>0</v>
      </c>
    </row>
    <row r="185" spans="1:16" ht="12.75">
      <c r="A185" s="128">
        <v>34</v>
      </c>
      <c r="B185" s="129" t="s">
        <v>27</v>
      </c>
      <c r="C185" s="129"/>
      <c r="D185" s="130">
        <f>SUM(E185:O185)</f>
        <v>0</v>
      </c>
      <c r="E185" s="130">
        <f aca="true" t="shared" si="67" ref="E185:N189">E186</f>
        <v>0</v>
      </c>
      <c r="F185" s="130">
        <f t="shared" si="67"/>
        <v>0</v>
      </c>
      <c r="G185" s="130">
        <f t="shared" si="67"/>
        <v>0</v>
      </c>
      <c r="H185" s="130">
        <f t="shared" si="67"/>
        <v>0</v>
      </c>
      <c r="I185" s="130">
        <f t="shared" si="67"/>
        <v>0</v>
      </c>
      <c r="J185" s="130"/>
      <c r="K185" s="130">
        <f t="shared" si="67"/>
        <v>0</v>
      </c>
      <c r="L185" s="130">
        <f t="shared" si="67"/>
        <v>0</v>
      </c>
      <c r="M185" s="130">
        <f t="shared" si="67"/>
        <v>0</v>
      </c>
      <c r="N185" s="130">
        <f t="shared" si="67"/>
        <v>0</v>
      </c>
      <c r="O185" s="130">
        <f>SUM(P185:X185)</f>
        <v>0</v>
      </c>
      <c r="P185" s="130">
        <f>SUM(Q185:Y185)</f>
        <v>0</v>
      </c>
    </row>
    <row r="186" spans="1:16" ht="12.75">
      <c r="A186" s="118">
        <v>343</v>
      </c>
      <c r="B186" s="124" t="s">
        <v>28</v>
      </c>
      <c r="C186" s="114"/>
      <c r="D186" s="131">
        <f>SUM(E186:O186)</f>
        <v>0</v>
      </c>
      <c r="E186" s="131">
        <f t="shared" si="67"/>
        <v>0</v>
      </c>
      <c r="F186" s="131">
        <f t="shared" si="67"/>
        <v>0</v>
      </c>
      <c r="G186" s="131">
        <f t="shared" si="67"/>
        <v>0</v>
      </c>
      <c r="H186" s="131">
        <f t="shared" si="67"/>
        <v>0</v>
      </c>
      <c r="I186" s="131">
        <f t="shared" si="67"/>
        <v>0</v>
      </c>
      <c r="J186" s="131"/>
      <c r="K186" s="131">
        <f t="shared" si="67"/>
        <v>0</v>
      </c>
      <c r="L186" s="131">
        <f t="shared" si="67"/>
        <v>0</v>
      </c>
      <c r="M186" s="131">
        <f t="shared" si="67"/>
        <v>0</v>
      </c>
      <c r="N186" s="131">
        <f t="shared" si="67"/>
        <v>0</v>
      </c>
      <c r="O186" s="131">
        <f>SUM(P186:X186)</f>
        <v>0</v>
      </c>
      <c r="P186" s="131">
        <f>SUM(Q186:Y186)</f>
        <v>0</v>
      </c>
    </row>
    <row r="187" spans="1:16" ht="25.5">
      <c r="A187" s="113">
        <v>3431</v>
      </c>
      <c r="B187" s="114" t="s">
        <v>141</v>
      </c>
      <c r="C187" s="126"/>
      <c r="D187" s="132">
        <f aca="true" t="shared" si="68" ref="D187:D193">SUM(E187:N187)</f>
        <v>0</v>
      </c>
      <c r="E187" s="132"/>
      <c r="F187" s="132"/>
      <c r="G187" s="184">
        <v>0</v>
      </c>
      <c r="H187" s="132"/>
      <c r="I187" s="132"/>
      <c r="J187" s="132"/>
      <c r="K187" s="132"/>
      <c r="L187" s="132"/>
      <c r="M187" s="132"/>
      <c r="N187" s="132"/>
      <c r="O187" s="132">
        <f>D187</f>
        <v>0</v>
      </c>
      <c r="P187" s="132">
        <f>SUM(Q187:Y187)</f>
        <v>0</v>
      </c>
    </row>
    <row r="188" spans="1:16" ht="12.75">
      <c r="A188" s="142">
        <v>4</v>
      </c>
      <c r="B188" s="143" t="s">
        <v>170</v>
      </c>
      <c r="C188" s="126"/>
      <c r="D188" s="135">
        <f t="shared" si="68"/>
        <v>10000</v>
      </c>
      <c r="E188" s="135">
        <f>E189</f>
        <v>0</v>
      </c>
      <c r="F188" s="135">
        <f aca="true" t="shared" si="69" ref="F188:N188">F189</f>
        <v>0</v>
      </c>
      <c r="G188" s="135">
        <f t="shared" si="69"/>
        <v>0</v>
      </c>
      <c r="H188" s="135">
        <f t="shared" si="69"/>
        <v>0</v>
      </c>
      <c r="I188" s="135">
        <f t="shared" si="69"/>
        <v>10000</v>
      </c>
      <c r="J188" s="135"/>
      <c r="K188" s="135">
        <f>K189</f>
        <v>0</v>
      </c>
      <c r="L188" s="135">
        <f t="shared" si="69"/>
        <v>0</v>
      </c>
      <c r="M188" s="135">
        <f t="shared" si="69"/>
        <v>0</v>
      </c>
      <c r="N188" s="135">
        <f t="shared" si="69"/>
        <v>0</v>
      </c>
      <c r="O188" s="135">
        <f>O189</f>
        <v>10000</v>
      </c>
      <c r="P188" s="135">
        <f>P189</f>
        <v>10000</v>
      </c>
    </row>
    <row r="189" spans="1:16" ht="12.75">
      <c r="A189" s="128">
        <v>42</v>
      </c>
      <c r="B189" s="129" t="s">
        <v>166</v>
      </c>
      <c r="C189" s="129"/>
      <c r="D189" s="130">
        <f t="shared" si="68"/>
        <v>10000</v>
      </c>
      <c r="E189" s="130">
        <f t="shared" si="67"/>
        <v>0</v>
      </c>
      <c r="F189" s="130">
        <f t="shared" si="67"/>
        <v>0</v>
      </c>
      <c r="G189" s="130">
        <f t="shared" si="67"/>
        <v>0</v>
      </c>
      <c r="H189" s="130">
        <f t="shared" si="67"/>
        <v>0</v>
      </c>
      <c r="I189" s="130">
        <f t="shared" si="67"/>
        <v>10000</v>
      </c>
      <c r="J189" s="130"/>
      <c r="K189" s="130">
        <f t="shared" si="67"/>
        <v>0</v>
      </c>
      <c r="L189" s="130">
        <f t="shared" si="67"/>
        <v>0</v>
      </c>
      <c r="M189" s="130">
        <f t="shared" si="67"/>
        <v>0</v>
      </c>
      <c r="N189" s="130">
        <f t="shared" si="67"/>
        <v>0</v>
      </c>
      <c r="O189" s="130">
        <f>O190</f>
        <v>10000</v>
      </c>
      <c r="P189" s="130">
        <f>P190</f>
        <v>10000</v>
      </c>
    </row>
    <row r="190" spans="1:16" ht="12.75">
      <c r="A190" s="118">
        <v>422</v>
      </c>
      <c r="B190" s="124" t="s">
        <v>166</v>
      </c>
      <c r="C190" s="114"/>
      <c r="D190" s="131">
        <f t="shared" si="68"/>
        <v>10000</v>
      </c>
      <c r="E190" s="131">
        <f aca="true" t="shared" si="70" ref="E190:N190">SUM(E191:E193)</f>
        <v>0</v>
      </c>
      <c r="F190" s="131">
        <f t="shared" si="70"/>
        <v>0</v>
      </c>
      <c r="G190" s="131">
        <f t="shared" si="70"/>
        <v>0</v>
      </c>
      <c r="H190" s="131">
        <f t="shared" si="70"/>
        <v>0</v>
      </c>
      <c r="I190" s="131">
        <f t="shared" si="70"/>
        <v>10000</v>
      </c>
      <c r="J190" s="131">
        <f t="shared" si="70"/>
        <v>0</v>
      </c>
      <c r="K190" s="131">
        <f t="shared" si="70"/>
        <v>0</v>
      </c>
      <c r="L190" s="131">
        <f t="shared" si="70"/>
        <v>0</v>
      </c>
      <c r="M190" s="131">
        <f t="shared" si="70"/>
        <v>0</v>
      </c>
      <c r="N190" s="131">
        <f t="shared" si="70"/>
        <v>0</v>
      </c>
      <c r="O190" s="131">
        <f>SUM(O192:O193)</f>
        <v>10000</v>
      </c>
      <c r="P190" s="131">
        <f>SUM(P192:P193)</f>
        <v>10000</v>
      </c>
    </row>
    <row r="191" spans="1:16" ht="12.75">
      <c r="A191" s="113">
        <v>42219</v>
      </c>
      <c r="B191" s="114" t="s">
        <v>190</v>
      </c>
      <c r="C191" s="126"/>
      <c r="D191" s="132">
        <f>SUM(E191:N191)</f>
        <v>0</v>
      </c>
      <c r="E191" s="132"/>
      <c r="F191" s="184">
        <v>0</v>
      </c>
      <c r="G191" s="184">
        <v>0</v>
      </c>
      <c r="H191" s="132"/>
      <c r="I191" s="184">
        <v>0</v>
      </c>
      <c r="J191" s="132"/>
      <c r="K191" s="132"/>
      <c r="L191" s="132"/>
      <c r="M191" s="132"/>
      <c r="N191" s="132"/>
      <c r="O191" s="132">
        <f>D191</f>
        <v>0</v>
      </c>
      <c r="P191" s="132">
        <f>O191</f>
        <v>0</v>
      </c>
    </row>
    <row r="192" spans="1:16" ht="25.5">
      <c r="A192" s="113">
        <v>4227</v>
      </c>
      <c r="B192" s="114" t="s">
        <v>169</v>
      </c>
      <c r="C192" s="126"/>
      <c r="D192" s="132">
        <f t="shared" si="68"/>
        <v>10000</v>
      </c>
      <c r="E192" s="132"/>
      <c r="F192" s="184">
        <v>0</v>
      </c>
      <c r="G192" s="184">
        <v>0</v>
      </c>
      <c r="H192" s="132"/>
      <c r="I192" s="184">
        <v>10000</v>
      </c>
      <c r="J192" s="132"/>
      <c r="K192" s="132"/>
      <c r="L192" s="132"/>
      <c r="M192" s="132"/>
      <c r="N192" s="132"/>
      <c r="O192" s="132">
        <f>D192</f>
        <v>10000</v>
      </c>
      <c r="P192" s="132">
        <f>O192</f>
        <v>10000</v>
      </c>
    </row>
    <row r="193" spans="1:16" ht="12.75">
      <c r="A193" s="154"/>
      <c r="B193" s="144"/>
      <c r="C193" s="114"/>
      <c r="D193" s="132">
        <f t="shared" si="68"/>
        <v>0</v>
      </c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>
        <f>D193</f>
        <v>0</v>
      </c>
      <c r="P193" s="132">
        <f>SUM(Q193:Y193)</f>
        <v>0</v>
      </c>
    </row>
    <row r="194" spans="1:16" ht="24" hidden="1">
      <c r="A194" s="140" t="s">
        <v>62</v>
      </c>
      <c r="B194" s="140" t="s">
        <v>61</v>
      </c>
      <c r="C194" s="140"/>
      <c r="D194" s="140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</row>
    <row r="195" spans="1:16" ht="12.75" hidden="1">
      <c r="A195" s="113"/>
      <c r="B195" s="114"/>
      <c r="C195" s="114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</row>
    <row r="196" spans="1:16" ht="24" hidden="1">
      <c r="A196" s="140" t="s">
        <v>64</v>
      </c>
      <c r="B196" s="140" t="s">
        <v>85</v>
      </c>
      <c r="C196" s="140"/>
      <c r="D196" s="140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</row>
    <row r="197" spans="1:16" ht="12.75" hidden="1">
      <c r="A197" s="113"/>
      <c r="B197" s="114"/>
      <c r="C197" s="114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</row>
    <row r="198" spans="1:16" ht="24" hidden="1">
      <c r="A198" s="140" t="s">
        <v>86</v>
      </c>
      <c r="B198" s="140" t="s">
        <v>67</v>
      </c>
      <c r="C198" s="140"/>
      <c r="D198" s="140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</row>
    <row r="199" spans="1:16" ht="12.75" hidden="1">
      <c r="A199" s="113"/>
      <c r="B199" s="114"/>
      <c r="C199" s="114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</row>
    <row r="200" spans="1:16" ht="24" hidden="1">
      <c r="A200" s="140" t="s">
        <v>87</v>
      </c>
      <c r="B200" s="140" t="s">
        <v>88</v>
      </c>
      <c r="C200" s="140"/>
      <c r="D200" s="140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</row>
    <row r="201" spans="1:16" ht="12.75" hidden="1">
      <c r="A201" s="113"/>
      <c r="B201" s="114"/>
      <c r="C201" s="114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</row>
    <row r="202" spans="1:16" ht="24" hidden="1">
      <c r="A202" s="140" t="s">
        <v>89</v>
      </c>
      <c r="B202" s="140" t="s">
        <v>65</v>
      </c>
      <c r="C202" s="140"/>
      <c r="D202" s="140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</row>
    <row r="203" spans="1:16" ht="12.75" hidden="1">
      <c r="A203" s="113"/>
      <c r="B203" s="114"/>
      <c r="C203" s="114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</row>
    <row r="204" spans="1:16" ht="24" hidden="1">
      <c r="A204" s="140" t="s">
        <v>90</v>
      </c>
      <c r="B204" s="140" t="s">
        <v>91</v>
      </c>
      <c r="C204" s="140"/>
      <c r="D204" s="140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</row>
    <row r="205" spans="1:16" ht="12.75" hidden="1">
      <c r="A205" s="113"/>
      <c r="B205" s="114"/>
      <c r="C205" s="114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</row>
    <row r="206" spans="1:16" ht="24">
      <c r="A206" s="140" t="s">
        <v>92</v>
      </c>
      <c r="B206" s="140" t="s">
        <v>75</v>
      </c>
      <c r="C206" s="140"/>
      <c r="D206" s="146">
        <f>D207</f>
        <v>52406.15</v>
      </c>
      <c r="E206" s="146">
        <f aca="true" t="shared" si="71" ref="E206:N206">E207</f>
        <v>0</v>
      </c>
      <c r="F206" s="146">
        <f t="shared" si="71"/>
        <v>2000</v>
      </c>
      <c r="G206" s="146">
        <f t="shared" si="71"/>
        <v>42406.15</v>
      </c>
      <c r="H206" s="146">
        <f t="shared" si="71"/>
        <v>0</v>
      </c>
      <c r="I206" s="146">
        <f t="shared" si="71"/>
        <v>4000</v>
      </c>
      <c r="J206" s="146">
        <f t="shared" si="71"/>
        <v>0</v>
      </c>
      <c r="K206" s="146">
        <f t="shared" si="71"/>
        <v>4000</v>
      </c>
      <c r="L206" s="146">
        <f t="shared" si="71"/>
        <v>0</v>
      </c>
      <c r="M206" s="146">
        <f t="shared" si="71"/>
        <v>0</v>
      </c>
      <c r="N206" s="146">
        <f t="shared" si="71"/>
        <v>0</v>
      </c>
      <c r="O206" s="146">
        <f aca="true" t="shared" si="72" ref="O206:P208">O207</f>
        <v>16000</v>
      </c>
      <c r="P206" s="146">
        <f t="shared" si="72"/>
        <v>16000</v>
      </c>
    </row>
    <row r="207" spans="1:16" ht="12.75">
      <c r="A207" s="157" t="s">
        <v>148</v>
      </c>
      <c r="B207" s="158"/>
      <c r="C207" s="126"/>
      <c r="D207" s="141">
        <f aca="true" t="shared" si="73" ref="D207:D218">SUM(E207:N207)</f>
        <v>52406.15</v>
      </c>
      <c r="E207" s="141">
        <f aca="true" t="shared" si="74" ref="E207:N208">E208</f>
        <v>0</v>
      </c>
      <c r="F207" s="141">
        <f t="shared" si="74"/>
        <v>2000</v>
      </c>
      <c r="G207" s="141">
        <f t="shared" si="74"/>
        <v>42406.15</v>
      </c>
      <c r="H207" s="141">
        <f t="shared" si="74"/>
        <v>0</v>
      </c>
      <c r="I207" s="141">
        <f t="shared" si="74"/>
        <v>4000</v>
      </c>
      <c r="J207" s="141">
        <f t="shared" si="74"/>
        <v>0</v>
      </c>
      <c r="K207" s="141">
        <f t="shared" si="74"/>
        <v>4000</v>
      </c>
      <c r="L207" s="141">
        <f t="shared" si="74"/>
        <v>0</v>
      </c>
      <c r="M207" s="141">
        <f t="shared" si="74"/>
        <v>0</v>
      </c>
      <c r="N207" s="141">
        <f t="shared" si="74"/>
        <v>0</v>
      </c>
      <c r="O207" s="141">
        <f t="shared" si="72"/>
        <v>16000</v>
      </c>
      <c r="P207" s="141">
        <f t="shared" si="72"/>
        <v>16000</v>
      </c>
    </row>
    <row r="208" spans="1:16" ht="25.5">
      <c r="A208" s="133">
        <v>4</v>
      </c>
      <c r="B208" s="134" t="s">
        <v>29</v>
      </c>
      <c r="C208" s="126"/>
      <c r="D208" s="135">
        <f t="shared" si="73"/>
        <v>52406.15</v>
      </c>
      <c r="E208" s="135">
        <f t="shared" si="74"/>
        <v>0</v>
      </c>
      <c r="F208" s="135">
        <f t="shared" si="74"/>
        <v>2000</v>
      </c>
      <c r="G208" s="135">
        <f t="shared" si="74"/>
        <v>42406.15</v>
      </c>
      <c r="H208" s="135">
        <f t="shared" si="74"/>
        <v>0</v>
      </c>
      <c r="I208" s="135">
        <f t="shared" si="74"/>
        <v>4000</v>
      </c>
      <c r="J208" s="135">
        <f t="shared" si="74"/>
        <v>0</v>
      </c>
      <c r="K208" s="135">
        <f t="shared" si="74"/>
        <v>4000</v>
      </c>
      <c r="L208" s="135">
        <f t="shared" si="74"/>
        <v>0</v>
      </c>
      <c r="M208" s="135">
        <f>M209</f>
        <v>0</v>
      </c>
      <c r="N208" s="135">
        <f>N209</f>
        <v>0</v>
      </c>
      <c r="O208" s="135">
        <f t="shared" si="72"/>
        <v>16000</v>
      </c>
      <c r="P208" s="135">
        <f t="shared" si="72"/>
        <v>16000</v>
      </c>
    </row>
    <row r="209" spans="1:16" ht="38.25">
      <c r="A209" s="128">
        <v>42</v>
      </c>
      <c r="B209" s="129" t="s">
        <v>149</v>
      </c>
      <c r="C209" s="126"/>
      <c r="D209" s="130">
        <f t="shared" si="73"/>
        <v>52406.15</v>
      </c>
      <c r="E209" s="130">
        <f>E210+E212+E218</f>
        <v>0</v>
      </c>
      <c r="F209" s="130">
        <f aca="true" t="shared" si="75" ref="F209:N209">F210+F212+F218</f>
        <v>2000</v>
      </c>
      <c r="G209" s="130">
        <f>G210+G212+G218</f>
        <v>42406.15</v>
      </c>
      <c r="H209" s="130">
        <f t="shared" si="75"/>
        <v>0</v>
      </c>
      <c r="I209" s="130">
        <f t="shared" si="75"/>
        <v>4000</v>
      </c>
      <c r="J209" s="130">
        <f t="shared" si="75"/>
        <v>0</v>
      </c>
      <c r="K209" s="130">
        <f>K210+K212+K218</f>
        <v>4000</v>
      </c>
      <c r="L209" s="130">
        <f t="shared" si="75"/>
        <v>0</v>
      </c>
      <c r="M209" s="130">
        <f t="shared" si="75"/>
        <v>0</v>
      </c>
      <c r="N209" s="130">
        <f t="shared" si="75"/>
        <v>0</v>
      </c>
      <c r="O209" s="130">
        <f>O210+O212+O218</f>
        <v>16000</v>
      </c>
      <c r="P209" s="130">
        <f>P210+P212+P218</f>
        <v>16000</v>
      </c>
    </row>
    <row r="210" spans="1:16" ht="12.75">
      <c r="A210" s="118">
        <v>421</v>
      </c>
      <c r="B210" s="124" t="s">
        <v>150</v>
      </c>
      <c r="C210" s="126"/>
      <c r="D210" s="131">
        <f t="shared" si="73"/>
        <v>0</v>
      </c>
      <c r="E210" s="131">
        <f aca="true" t="shared" si="76" ref="E210:L210">E211</f>
        <v>0</v>
      </c>
      <c r="F210" s="131">
        <f t="shared" si="76"/>
        <v>0</v>
      </c>
      <c r="G210" s="131">
        <f t="shared" si="76"/>
        <v>0</v>
      </c>
      <c r="H210" s="131">
        <f t="shared" si="76"/>
        <v>0</v>
      </c>
      <c r="I210" s="131">
        <f t="shared" si="76"/>
        <v>0</v>
      </c>
      <c r="J210" s="131">
        <f t="shared" si="76"/>
        <v>0</v>
      </c>
      <c r="K210" s="131">
        <f t="shared" si="76"/>
        <v>0</v>
      </c>
      <c r="L210" s="131">
        <f t="shared" si="76"/>
        <v>0</v>
      </c>
      <c r="M210" s="131">
        <f>M211+M212+M213</f>
        <v>0</v>
      </c>
      <c r="N210" s="131">
        <f>N211+N212+N213</f>
        <v>0</v>
      </c>
      <c r="O210" s="131">
        <f>SUM(O211)</f>
        <v>0</v>
      </c>
      <c r="P210" s="131">
        <f>SUM(P211)</f>
        <v>0</v>
      </c>
    </row>
    <row r="211" spans="1:16" ht="12.75">
      <c r="A211" s="113">
        <v>4212</v>
      </c>
      <c r="B211" s="114" t="s">
        <v>174</v>
      </c>
      <c r="C211" s="126"/>
      <c r="D211" s="132">
        <f t="shared" si="73"/>
        <v>0</v>
      </c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>
        <f>D211</f>
        <v>0</v>
      </c>
      <c r="P211" s="132">
        <f>O211</f>
        <v>0</v>
      </c>
    </row>
    <row r="212" spans="1:16" ht="12.75">
      <c r="A212" s="118">
        <v>422</v>
      </c>
      <c r="B212" s="124" t="s">
        <v>150</v>
      </c>
      <c r="C212" s="126"/>
      <c r="D212" s="131">
        <f t="shared" si="73"/>
        <v>46406.15</v>
      </c>
      <c r="E212" s="131">
        <f aca="true" t="shared" si="77" ref="E212:L212">SUM(E213:E217)</f>
        <v>0</v>
      </c>
      <c r="F212" s="131">
        <f t="shared" si="77"/>
        <v>2000</v>
      </c>
      <c r="G212" s="131">
        <f t="shared" si="77"/>
        <v>42406.15</v>
      </c>
      <c r="H212" s="131">
        <f t="shared" si="77"/>
        <v>0</v>
      </c>
      <c r="I212" s="131">
        <f t="shared" si="77"/>
        <v>0</v>
      </c>
      <c r="J212" s="131">
        <f t="shared" si="77"/>
        <v>0</v>
      </c>
      <c r="K212" s="131">
        <f t="shared" si="77"/>
        <v>2000</v>
      </c>
      <c r="L212" s="131">
        <f t="shared" si="77"/>
        <v>0</v>
      </c>
      <c r="M212" s="131">
        <f>M213+M214+M217</f>
        <v>0</v>
      </c>
      <c r="N212" s="131">
        <f>N213+N214+N217</f>
        <v>0</v>
      </c>
      <c r="O212" s="131">
        <f>SUM(O213:O217)</f>
        <v>10000</v>
      </c>
      <c r="P212" s="131">
        <f>SUM(P213:P217)</f>
        <v>10000</v>
      </c>
    </row>
    <row r="213" spans="1:16" ht="12.75">
      <c r="A213" s="113">
        <v>4221</v>
      </c>
      <c r="B213" s="114" t="s">
        <v>151</v>
      </c>
      <c r="C213" s="126"/>
      <c r="D213" s="132">
        <f t="shared" si="73"/>
        <v>46406.15</v>
      </c>
      <c r="E213" s="132"/>
      <c r="F213" s="184">
        <v>2000</v>
      </c>
      <c r="G213" s="184">
        <f>32406.15+10000</f>
        <v>42406.15</v>
      </c>
      <c r="H213" s="132"/>
      <c r="I213" s="132"/>
      <c r="J213" s="132"/>
      <c r="K213" s="184">
        <v>2000</v>
      </c>
      <c r="L213" s="132"/>
      <c r="M213" s="132"/>
      <c r="N213" s="132"/>
      <c r="O213" s="172">
        <v>5000</v>
      </c>
      <c r="P213" s="172">
        <f>O213</f>
        <v>5000</v>
      </c>
    </row>
    <row r="214" spans="1:16" ht="12.75">
      <c r="A214" s="113">
        <v>4222</v>
      </c>
      <c r="B214" s="114" t="s">
        <v>152</v>
      </c>
      <c r="C214" s="126"/>
      <c r="D214" s="132">
        <f t="shared" si="73"/>
        <v>0</v>
      </c>
      <c r="E214" s="132"/>
      <c r="F214" s="132">
        <v>0</v>
      </c>
      <c r="G214" s="132"/>
      <c r="H214" s="132"/>
      <c r="I214" s="132">
        <v>0</v>
      </c>
      <c r="J214" s="132"/>
      <c r="K214" s="132"/>
      <c r="L214" s="132">
        <v>0</v>
      </c>
      <c r="M214" s="132"/>
      <c r="N214" s="132"/>
      <c r="O214" s="132">
        <f>D214</f>
        <v>0</v>
      </c>
      <c r="P214" s="132">
        <f>O214</f>
        <v>0</v>
      </c>
    </row>
    <row r="215" spans="1:16" ht="12.75">
      <c r="A215" s="113">
        <v>4223</v>
      </c>
      <c r="B215" s="114" t="s">
        <v>167</v>
      </c>
      <c r="C215" s="126"/>
      <c r="D215" s="132">
        <f t="shared" si="73"/>
        <v>0</v>
      </c>
      <c r="E215" s="132">
        <v>0</v>
      </c>
      <c r="F215" s="126"/>
      <c r="G215" s="126"/>
      <c r="H215" s="132">
        <v>0</v>
      </c>
      <c r="I215" s="132"/>
      <c r="J215" s="132"/>
      <c r="K215" s="132">
        <v>0</v>
      </c>
      <c r="L215" s="126"/>
      <c r="M215" s="126"/>
      <c r="N215" s="126"/>
      <c r="O215" s="132">
        <f>D215</f>
        <v>0</v>
      </c>
      <c r="P215" s="132">
        <f>O215</f>
        <v>0</v>
      </c>
    </row>
    <row r="216" spans="1:16" ht="12.75">
      <c r="A216" s="113">
        <v>4226</v>
      </c>
      <c r="B216" s="114" t="s">
        <v>168</v>
      </c>
      <c r="C216" s="126"/>
      <c r="D216" s="132">
        <f t="shared" si="73"/>
        <v>0</v>
      </c>
      <c r="E216" s="132"/>
      <c r="F216" s="126"/>
      <c r="G216" s="126"/>
      <c r="H216" s="132"/>
      <c r="I216" s="132"/>
      <c r="J216" s="132"/>
      <c r="K216" s="132"/>
      <c r="L216" s="132"/>
      <c r="M216" s="126"/>
      <c r="N216" s="126"/>
      <c r="O216" s="132">
        <f>D216</f>
        <v>0</v>
      </c>
      <c r="P216" s="132">
        <f>O216</f>
        <v>0</v>
      </c>
    </row>
    <row r="217" spans="1:16" ht="25.5">
      <c r="A217" s="113">
        <v>4227</v>
      </c>
      <c r="B217" s="114" t="s">
        <v>153</v>
      </c>
      <c r="C217" s="126"/>
      <c r="D217" s="132">
        <f t="shared" si="73"/>
        <v>0</v>
      </c>
      <c r="E217" s="132"/>
      <c r="F217" s="132">
        <v>0</v>
      </c>
      <c r="G217" s="184">
        <v>0</v>
      </c>
      <c r="H217" s="132"/>
      <c r="I217" s="132">
        <v>0</v>
      </c>
      <c r="J217" s="184">
        <v>0</v>
      </c>
      <c r="K217" s="132"/>
      <c r="L217" s="132">
        <v>0</v>
      </c>
      <c r="M217" s="132"/>
      <c r="N217" s="132"/>
      <c r="O217" s="132">
        <v>5000</v>
      </c>
      <c r="P217" s="132">
        <f>O217</f>
        <v>5000</v>
      </c>
    </row>
    <row r="218" spans="1:16" ht="25.5">
      <c r="A218" s="118">
        <v>424</v>
      </c>
      <c r="B218" s="124" t="s">
        <v>154</v>
      </c>
      <c r="C218" s="126"/>
      <c r="D218" s="131">
        <f t="shared" si="73"/>
        <v>6000</v>
      </c>
      <c r="E218" s="131">
        <f aca="true" t="shared" si="78" ref="E218:N218">E219</f>
        <v>0</v>
      </c>
      <c r="F218" s="131">
        <f t="shared" si="78"/>
        <v>0</v>
      </c>
      <c r="G218" s="131"/>
      <c r="H218" s="131">
        <f t="shared" si="78"/>
        <v>0</v>
      </c>
      <c r="I218" s="131">
        <f t="shared" si="78"/>
        <v>4000</v>
      </c>
      <c r="J218" s="131"/>
      <c r="K218" s="131">
        <f t="shared" si="78"/>
        <v>2000</v>
      </c>
      <c r="L218" s="131">
        <f t="shared" si="78"/>
        <v>0</v>
      </c>
      <c r="M218" s="131">
        <f t="shared" si="78"/>
        <v>0</v>
      </c>
      <c r="N218" s="131">
        <f t="shared" si="78"/>
        <v>0</v>
      </c>
      <c r="O218" s="131">
        <f>SUM(O219)</f>
        <v>6000</v>
      </c>
      <c r="P218" s="131">
        <f>SUM(P219)</f>
        <v>6000</v>
      </c>
    </row>
    <row r="219" spans="1:16" ht="12.75">
      <c r="A219" s="113">
        <v>4241</v>
      </c>
      <c r="B219" s="114" t="s">
        <v>155</v>
      </c>
      <c r="C219" s="126"/>
      <c r="D219" s="132">
        <f>SUM(E219:N219)</f>
        <v>6000</v>
      </c>
      <c r="E219" s="132"/>
      <c r="F219" s="132"/>
      <c r="G219" s="132"/>
      <c r="H219" s="132"/>
      <c r="I219" s="184">
        <v>4000</v>
      </c>
      <c r="J219" s="132"/>
      <c r="K219" s="184">
        <v>2000</v>
      </c>
      <c r="L219" s="132"/>
      <c r="M219" s="132"/>
      <c r="N219" s="132"/>
      <c r="O219" s="132">
        <f>D219</f>
        <v>6000</v>
      </c>
      <c r="P219" s="132">
        <f>O219</f>
        <v>6000</v>
      </c>
    </row>
    <row r="220" spans="1:16" ht="12.75" hidden="1">
      <c r="A220" s="126"/>
      <c r="B220" s="126"/>
      <c r="C220" s="126"/>
      <c r="D220" s="132">
        <f>SUM(E220:N220)</f>
        <v>0</v>
      </c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32">
        <f>D220</f>
        <v>0</v>
      </c>
      <c r="P220" s="132">
        <f>O220</f>
        <v>0</v>
      </c>
    </row>
    <row r="221" spans="1:16" ht="12.75" hidden="1">
      <c r="A221" s="126"/>
      <c r="B221" s="126"/>
      <c r="C221" s="126"/>
      <c r="D221" s="132">
        <f>SUM(E221:N221)</f>
        <v>0</v>
      </c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32">
        <f>D221</f>
        <v>0</v>
      </c>
      <c r="P221" s="132">
        <f>O221</f>
        <v>0</v>
      </c>
    </row>
    <row r="222" spans="1:16" ht="12.75" hidden="1">
      <c r="A222" s="126"/>
      <c r="B222" s="126"/>
      <c r="C222" s="126"/>
      <c r="D222" s="132">
        <f>SUM(E222:N222)</f>
        <v>0</v>
      </c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32">
        <f>D222</f>
        <v>0</v>
      </c>
      <c r="P222" s="132">
        <f>O222</f>
        <v>0</v>
      </c>
    </row>
    <row r="223" spans="1:16" ht="12.75" hidden="1">
      <c r="A223" s="126"/>
      <c r="B223" s="126"/>
      <c r="C223" s="126"/>
      <c r="D223" s="132">
        <f>SUM(E223:N223)</f>
        <v>0</v>
      </c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32">
        <f>D223</f>
        <v>0</v>
      </c>
      <c r="P223" s="132">
        <f>O223</f>
        <v>0</v>
      </c>
    </row>
    <row r="224" spans="1:16" ht="24" hidden="1">
      <c r="A224" s="140" t="s">
        <v>93</v>
      </c>
      <c r="B224" s="140" t="s">
        <v>76</v>
      </c>
      <c r="C224" s="140"/>
      <c r="D224" s="146">
        <f>D225</f>
        <v>0</v>
      </c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6">
        <f>O225</f>
        <v>0</v>
      </c>
      <c r="P224" s="146">
        <f>P225</f>
        <v>0</v>
      </c>
    </row>
    <row r="225" spans="1:16" ht="12.75">
      <c r="A225" s="113"/>
      <c r="B225" s="114"/>
      <c r="C225" s="114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</row>
    <row r="226" spans="1:16" ht="24">
      <c r="A226" s="140" t="s">
        <v>94</v>
      </c>
      <c r="B226" s="140" t="s">
        <v>95</v>
      </c>
      <c r="C226" s="140"/>
      <c r="D226" s="146">
        <f>D227</f>
        <v>35000</v>
      </c>
      <c r="E226" s="146">
        <f>E227</f>
        <v>0</v>
      </c>
      <c r="F226" s="146">
        <f aca="true" t="shared" si="79" ref="F226:N226">F227</f>
        <v>0</v>
      </c>
      <c r="G226" s="146">
        <f t="shared" si="79"/>
        <v>35000</v>
      </c>
      <c r="H226" s="146">
        <f t="shared" si="79"/>
        <v>0</v>
      </c>
      <c r="I226" s="146">
        <f t="shared" si="79"/>
        <v>0</v>
      </c>
      <c r="J226" s="146"/>
      <c r="K226" s="146">
        <f>K227</f>
        <v>0</v>
      </c>
      <c r="L226" s="146">
        <f t="shared" si="79"/>
        <v>0</v>
      </c>
      <c r="M226" s="146">
        <f t="shared" si="79"/>
        <v>0</v>
      </c>
      <c r="N226" s="146">
        <f t="shared" si="79"/>
        <v>0</v>
      </c>
      <c r="O226" s="146">
        <f>O227</f>
        <v>0</v>
      </c>
      <c r="P226" s="146">
        <f>P227</f>
        <v>0</v>
      </c>
    </row>
    <row r="227" spans="1:16" ht="12.75">
      <c r="A227" s="133">
        <v>3</v>
      </c>
      <c r="B227" s="137" t="s">
        <v>78</v>
      </c>
      <c r="C227" s="126"/>
      <c r="D227" s="138">
        <f aca="true" t="shared" si="80" ref="D227:D233">SUM(E227:N227)</f>
        <v>35000</v>
      </c>
      <c r="E227" s="138">
        <f>E228</f>
        <v>0</v>
      </c>
      <c r="F227" s="138">
        <f aca="true" t="shared" si="81" ref="F227:N227">F228</f>
        <v>0</v>
      </c>
      <c r="G227" s="138">
        <f t="shared" si="81"/>
        <v>35000</v>
      </c>
      <c r="H227" s="138">
        <f t="shared" si="81"/>
        <v>0</v>
      </c>
      <c r="I227" s="138">
        <f t="shared" si="81"/>
        <v>0</v>
      </c>
      <c r="J227" s="138"/>
      <c r="K227" s="138">
        <f>K228</f>
        <v>0</v>
      </c>
      <c r="L227" s="138">
        <f t="shared" si="81"/>
        <v>0</v>
      </c>
      <c r="M227" s="138">
        <f t="shared" si="81"/>
        <v>0</v>
      </c>
      <c r="N227" s="138">
        <f t="shared" si="81"/>
        <v>0</v>
      </c>
      <c r="O227" s="138">
        <f>O228</f>
        <v>0</v>
      </c>
      <c r="P227" s="138">
        <f>P228</f>
        <v>0</v>
      </c>
    </row>
    <row r="228" spans="1:16" ht="12.75">
      <c r="A228" s="128">
        <v>32</v>
      </c>
      <c r="B228" s="129" t="s">
        <v>23</v>
      </c>
      <c r="C228" s="126"/>
      <c r="D228" s="130">
        <f t="shared" si="80"/>
        <v>35000</v>
      </c>
      <c r="E228" s="130">
        <f>E229+E231</f>
        <v>0</v>
      </c>
      <c r="F228" s="130">
        <f aca="true" t="shared" si="82" ref="F228:N228">F229+F231</f>
        <v>0</v>
      </c>
      <c r="G228" s="130">
        <f t="shared" si="82"/>
        <v>35000</v>
      </c>
      <c r="H228" s="130">
        <f t="shared" si="82"/>
        <v>0</v>
      </c>
      <c r="I228" s="130">
        <f t="shared" si="82"/>
        <v>0</v>
      </c>
      <c r="J228" s="130"/>
      <c r="K228" s="130">
        <f>K229+K231</f>
        <v>0</v>
      </c>
      <c r="L228" s="130">
        <f t="shared" si="82"/>
        <v>0</v>
      </c>
      <c r="M228" s="130">
        <f t="shared" si="82"/>
        <v>0</v>
      </c>
      <c r="N228" s="130">
        <f t="shared" si="82"/>
        <v>0</v>
      </c>
      <c r="O228" s="130">
        <f>O229+O231</f>
        <v>0</v>
      </c>
      <c r="P228" s="130">
        <f>P229+P231</f>
        <v>0</v>
      </c>
    </row>
    <row r="229" spans="1:16" ht="12.75">
      <c r="A229" s="118">
        <v>322</v>
      </c>
      <c r="B229" s="124" t="s">
        <v>25</v>
      </c>
      <c r="C229" s="126"/>
      <c r="D229" s="131">
        <f t="shared" si="80"/>
        <v>10000</v>
      </c>
      <c r="E229" s="131">
        <f>E230</f>
        <v>0</v>
      </c>
      <c r="F229" s="131">
        <f aca="true" t="shared" si="83" ref="F229:N229">F230</f>
        <v>0</v>
      </c>
      <c r="G229" s="131">
        <f t="shared" si="83"/>
        <v>10000</v>
      </c>
      <c r="H229" s="131">
        <f t="shared" si="83"/>
        <v>0</v>
      </c>
      <c r="I229" s="131">
        <f t="shared" si="83"/>
        <v>0</v>
      </c>
      <c r="J229" s="131"/>
      <c r="K229" s="131">
        <f>K230</f>
        <v>0</v>
      </c>
      <c r="L229" s="131">
        <f t="shared" si="83"/>
        <v>0</v>
      </c>
      <c r="M229" s="131">
        <f t="shared" si="83"/>
        <v>0</v>
      </c>
      <c r="N229" s="131">
        <f t="shared" si="83"/>
        <v>0</v>
      </c>
      <c r="O229" s="131">
        <f>SUM(O230)</f>
        <v>0</v>
      </c>
      <c r="P229" s="131">
        <f>SUM(P230)</f>
        <v>0</v>
      </c>
    </row>
    <row r="230" spans="1:16" ht="25.5">
      <c r="A230" s="113">
        <v>3224</v>
      </c>
      <c r="B230" s="114" t="s">
        <v>142</v>
      </c>
      <c r="C230" s="126"/>
      <c r="D230" s="132">
        <f t="shared" si="80"/>
        <v>10000</v>
      </c>
      <c r="E230" s="132">
        <v>0</v>
      </c>
      <c r="F230" s="132"/>
      <c r="G230" s="184">
        <v>10000</v>
      </c>
      <c r="H230" s="132"/>
      <c r="I230" s="132"/>
      <c r="J230" s="132"/>
      <c r="K230" s="132">
        <v>0</v>
      </c>
      <c r="L230" s="132"/>
      <c r="M230" s="132"/>
      <c r="N230" s="132"/>
      <c r="O230" s="172">
        <v>0</v>
      </c>
      <c r="P230" s="132">
        <f>O230</f>
        <v>0</v>
      </c>
    </row>
    <row r="231" spans="1:16" ht="12.75">
      <c r="A231" s="118">
        <v>323</v>
      </c>
      <c r="B231" s="124" t="s">
        <v>26</v>
      </c>
      <c r="C231" s="126"/>
      <c r="D231" s="131">
        <f t="shared" si="80"/>
        <v>25000</v>
      </c>
      <c r="E231" s="131">
        <f>E232+E233</f>
        <v>0</v>
      </c>
      <c r="F231" s="131">
        <f>F232+F233</f>
        <v>0</v>
      </c>
      <c r="G231" s="131">
        <f>G232+G233</f>
        <v>25000</v>
      </c>
      <c r="H231" s="131">
        <f>H232+H233</f>
        <v>0</v>
      </c>
      <c r="I231" s="131">
        <f>I232+I233</f>
        <v>0</v>
      </c>
      <c r="J231" s="131"/>
      <c r="K231" s="131">
        <f>K232+K233</f>
        <v>0</v>
      </c>
      <c r="L231" s="131">
        <f>L232+L233</f>
        <v>0</v>
      </c>
      <c r="M231" s="131">
        <f>M232+M233</f>
        <v>0</v>
      </c>
      <c r="N231" s="131">
        <f>N232+N233</f>
        <v>0</v>
      </c>
      <c r="O231" s="131">
        <f>SUM(O232:O233)</f>
        <v>0</v>
      </c>
      <c r="P231" s="131">
        <f>SUM(P232:P233)</f>
        <v>0</v>
      </c>
    </row>
    <row r="232" spans="1:16" ht="12.75">
      <c r="A232" s="113">
        <v>3232</v>
      </c>
      <c r="B232" s="114" t="s">
        <v>143</v>
      </c>
      <c r="C232" s="126"/>
      <c r="D232" s="132">
        <f t="shared" si="80"/>
        <v>25000</v>
      </c>
      <c r="E232" s="132">
        <v>0</v>
      </c>
      <c r="F232" s="132"/>
      <c r="G232" s="184">
        <v>25000</v>
      </c>
      <c r="H232" s="132"/>
      <c r="I232" s="132"/>
      <c r="J232" s="132"/>
      <c r="K232" s="132">
        <v>0</v>
      </c>
      <c r="L232" s="132"/>
      <c r="M232" s="132"/>
      <c r="N232" s="132"/>
      <c r="O232" s="172">
        <v>0</v>
      </c>
      <c r="P232" s="132">
        <f>O232</f>
        <v>0</v>
      </c>
    </row>
    <row r="233" spans="1:16" ht="12.75" hidden="1">
      <c r="A233" s="113"/>
      <c r="B233" s="114"/>
      <c r="C233" s="126"/>
      <c r="D233" s="132">
        <f t="shared" si="80"/>
        <v>0</v>
      </c>
      <c r="E233" s="132">
        <v>0</v>
      </c>
      <c r="F233" s="132"/>
      <c r="G233" s="132"/>
      <c r="H233" s="132"/>
      <c r="I233" s="132"/>
      <c r="J233" s="132"/>
      <c r="K233" s="132">
        <v>0</v>
      </c>
      <c r="L233" s="132"/>
      <c r="M233" s="132"/>
      <c r="N233" s="132"/>
      <c r="O233" s="132">
        <f>D233</f>
        <v>0</v>
      </c>
      <c r="P233" s="132">
        <f>SUM(Q233:Y233)</f>
        <v>0</v>
      </c>
    </row>
    <row r="234" spans="1:16" ht="12.75" hidden="1">
      <c r="A234" s="113"/>
      <c r="B234" s="114"/>
      <c r="C234" s="114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32">
        <f>D234</f>
        <v>0</v>
      </c>
      <c r="P234" s="120"/>
    </row>
    <row r="235" spans="1:16" ht="24" hidden="1">
      <c r="A235" s="140" t="s">
        <v>96</v>
      </c>
      <c r="B235" s="140" t="s">
        <v>97</v>
      </c>
      <c r="C235" s="140"/>
      <c r="D235" s="146">
        <f>D236</f>
        <v>0</v>
      </c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6">
        <f>O236</f>
        <v>0</v>
      </c>
      <c r="P235" s="146">
        <f>P236</f>
        <v>0</v>
      </c>
    </row>
    <row r="236" spans="1:16" ht="12.75">
      <c r="A236" s="113"/>
      <c r="B236" s="114"/>
      <c r="C236" s="114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</row>
    <row r="237" spans="1:16" ht="24">
      <c r="A237" s="140" t="s">
        <v>98</v>
      </c>
      <c r="B237" s="140" t="s">
        <v>99</v>
      </c>
      <c r="C237" s="140"/>
      <c r="D237" s="146">
        <f>SUM(E237:L237)</f>
        <v>195000</v>
      </c>
      <c r="E237" s="146">
        <f aca="true" t="shared" si="84" ref="E237:K237">E238+E242</f>
        <v>0</v>
      </c>
      <c r="F237" s="146">
        <f t="shared" si="84"/>
        <v>0</v>
      </c>
      <c r="G237" s="146">
        <f t="shared" si="84"/>
        <v>0</v>
      </c>
      <c r="H237" s="146">
        <f t="shared" si="84"/>
        <v>0</v>
      </c>
      <c r="I237" s="146">
        <f t="shared" si="84"/>
        <v>0</v>
      </c>
      <c r="J237" s="146">
        <f t="shared" si="84"/>
        <v>0</v>
      </c>
      <c r="K237" s="146">
        <f t="shared" si="84"/>
        <v>195000</v>
      </c>
      <c r="L237" s="146">
        <f>L238</f>
        <v>0</v>
      </c>
      <c r="M237" s="146">
        <f>M238</f>
        <v>0</v>
      </c>
      <c r="N237" s="146">
        <f>N238</f>
        <v>0</v>
      </c>
      <c r="O237" s="146">
        <f aca="true" t="shared" si="85" ref="O237:P239">O238</f>
        <v>195000</v>
      </c>
      <c r="P237" s="146">
        <f t="shared" si="85"/>
        <v>195000</v>
      </c>
    </row>
    <row r="238" spans="1:16" ht="12.75">
      <c r="A238" s="133">
        <v>3</v>
      </c>
      <c r="B238" s="137" t="s">
        <v>78</v>
      </c>
      <c r="C238" s="138"/>
      <c r="D238" s="138">
        <f aca="true" t="shared" si="86" ref="D238:D252">SUM(E238:N238)</f>
        <v>136500</v>
      </c>
      <c r="E238" s="138">
        <f>E239+E278</f>
        <v>0</v>
      </c>
      <c r="F238" s="138">
        <f>F239+F278</f>
        <v>0</v>
      </c>
      <c r="G238" s="138"/>
      <c r="H238" s="138">
        <f>H239+H278</f>
        <v>0</v>
      </c>
      <c r="I238" s="138">
        <f>I239+I278</f>
        <v>0</v>
      </c>
      <c r="J238" s="138"/>
      <c r="K238" s="138">
        <f>K239+K278</f>
        <v>136500</v>
      </c>
      <c r="L238" s="138">
        <f>L239+L278</f>
        <v>0</v>
      </c>
      <c r="M238" s="138">
        <f>M239+M278</f>
        <v>0</v>
      </c>
      <c r="N238" s="138"/>
      <c r="O238" s="138">
        <f t="shared" si="85"/>
        <v>195000</v>
      </c>
      <c r="P238" s="138">
        <f t="shared" si="85"/>
        <v>195000</v>
      </c>
    </row>
    <row r="239" spans="1:16" ht="12.75">
      <c r="A239" s="128">
        <v>32</v>
      </c>
      <c r="B239" s="129" t="s">
        <v>23</v>
      </c>
      <c r="C239" s="130"/>
      <c r="D239" s="130">
        <f t="shared" si="86"/>
        <v>136500</v>
      </c>
      <c r="E239" s="130">
        <f>E240+E252+E261+E270+E272</f>
        <v>0</v>
      </c>
      <c r="F239" s="130">
        <f>F240+F252+F261+F270+F272</f>
        <v>0</v>
      </c>
      <c r="G239" s="130"/>
      <c r="H239" s="130">
        <f>H240+H252+H261+H270+H272</f>
        <v>0</v>
      </c>
      <c r="I239" s="130">
        <f>I240+I252+I261+I270+I272</f>
        <v>0</v>
      </c>
      <c r="J239" s="130"/>
      <c r="K239" s="130">
        <f>K240+K252+K261+K270+K272</f>
        <v>136500</v>
      </c>
      <c r="L239" s="130">
        <f>L240+L252+L261+L270+L272</f>
        <v>0</v>
      </c>
      <c r="M239" s="130">
        <f>M240+M252+M261+M270+M272</f>
        <v>0</v>
      </c>
      <c r="N239" s="130"/>
      <c r="O239" s="130">
        <f t="shared" si="85"/>
        <v>195000</v>
      </c>
      <c r="P239" s="130">
        <f t="shared" si="85"/>
        <v>195000</v>
      </c>
    </row>
    <row r="240" spans="1:16" ht="12.75">
      <c r="A240" s="118">
        <v>322</v>
      </c>
      <c r="B240" s="124" t="s">
        <v>25</v>
      </c>
      <c r="C240" s="131"/>
      <c r="D240" s="131">
        <f t="shared" si="86"/>
        <v>136500</v>
      </c>
      <c r="E240" s="132">
        <f>E241</f>
        <v>0</v>
      </c>
      <c r="F240" s="132">
        <f>F241+F246+F247</f>
        <v>0</v>
      </c>
      <c r="G240" s="132"/>
      <c r="H240" s="132">
        <f>H241+H246+H247</f>
        <v>0</v>
      </c>
      <c r="I240" s="132">
        <f>I241+I246+I247</f>
        <v>0</v>
      </c>
      <c r="J240" s="132"/>
      <c r="K240" s="132">
        <f>K241</f>
        <v>136500</v>
      </c>
      <c r="L240" s="132">
        <f>L241+L246+L247</f>
        <v>0</v>
      </c>
      <c r="M240" s="132">
        <f>M241+M246+M247</f>
        <v>0</v>
      </c>
      <c r="N240" s="132">
        <f>N241+N246+N247</f>
        <v>0</v>
      </c>
      <c r="O240" s="131">
        <f>SUM(O241:O252)</f>
        <v>195000</v>
      </c>
      <c r="P240" s="131">
        <f>SUM(P241:P252)</f>
        <v>195000</v>
      </c>
    </row>
    <row r="241" spans="1:16" ht="25.5">
      <c r="A241" s="113">
        <v>3221</v>
      </c>
      <c r="B241" s="114" t="s">
        <v>165</v>
      </c>
      <c r="C241" s="132"/>
      <c r="D241" s="132">
        <f t="shared" si="86"/>
        <v>136500</v>
      </c>
      <c r="E241" s="132"/>
      <c r="F241" s="132"/>
      <c r="G241" s="132"/>
      <c r="H241" s="132"/>
      <c r="I241" s="184">
        <v>0</v>
      </c>
      <c r="J241" s="132"/>
      <c r="K241" s="184">
        <f>195000*0.7</f>
        <v>136500</v>
      </c>
      <c r="L241" s="132"/>
      <c r="M241" s="132"/>
      <c r="N241" s="132"/>
      <c r="O241" s="132">
        <f>D241</f>
        <v>136500</v>
      </c>
      <c r="P241" s="132">
        <f>O241</f>
        <v>136500</v>
      </c>
    </row>
    <row r="242" spans="1:16" ht="25.5">
      <c r="A242" s="133">
        <v>4</v>
      </c>
      <c r="B242" s="134" t="s">
        <v>29</v>
      </c>
      <c r="C242" s="126"/>
      <c r="D242" s="135">
        <f>SUM(E242:N242)</f>
        <v>58500</v>
      </c>
      <c r="E242" s="135">
        <f aca="true" t="shared" si="87" ref="E242:L243">E243</f>
        <v>0</v>
      </c>
      <c r="F242" s="135">
        <f t="shared" si="87"/>
        <v>0</v>
      </c>
      <c r="G242" s="135">
        <f t="shared" si="87"/>
        <v>0</v>
      </c>
      <c r="H242" s="135">
        <f t="shared" si="87"/>
        <v>0</v>
      </c>
      <c r="I242" s="135">
        <f t="shared" si="87"/>
        <v>0</v>
      </c>
      <c r="J242" s="135">
        <f t="shared" si="87"/>
        <v>0</v>
      </c>
      <c r="K242" s="135">
        <f t="shared" si="87"/>
        <v>58500</v>
      </c>
      <c r="L242" s="135">
        <f t="shared" si="87"/>
        <v>0</v>
      </c>
      <c r="M242" s="135">
        <f>M243</f>
        <v>0</v>
      </c>
      <c r="N242" s="135">
        <f>N243</f>
        <v>0</v>
      </c>
      <c r="O242" s="135">
        <f>O243</f>
        <v>0</v>
      </c>
      <c r="P242" s="135">
        <f>P243</f>
        <v>0</v>
      </c>
    </row>
    <row r="243" spans="1:16" ht="38.25">
      <c r="A243" s="128">
        <v>42</v>
      </c>
      <c r="B243" s="129" t="s">
        <v>149</v>
      </c>
      <c r="C243" s="126"/>
      <c r="D243" s="130">
        <f>SUM(E243:N243)</f>
        <v>58500</v>
      </c>
      <c r="E243" s="130">
        <f t="shared" si="87"/>
        <v>0</v>
      </c>
      <c r="F243" s="130">
        <f t="shared" si="87"/>
        <v>0</v>
      </c>
      <c r="G243" s="130">
        <f t="shared" si="87"/>
        <v>0</v>
      </c>
      <c r="H243" s="130">
        <f t="shared" si="87"/>
        <v>0</v>
      </c>
      <c r="I243" s="130">
        <f>I244</f>
        <v>0</v>
      </c>
      <c r="J243" s="130">
        <f t="shared" si="87"/>
        <v>0</v>
      </c>
      <c r="K243" s="130">
        <f t="shared" si="87"/>
        <v>58500</v>
      </c>
      <c r="L243" s="130">
        <f t="shared" si="87"/>
        <v>0</v>
      </c>
      <c r="M243" s="130">
        <f>M246+M252+M262</f>
        <v>0</v>
      </c>
      <c r="N243" s="130">
        <f>N246+N252+N262</f>
        <v>0</v>
      </c>
      <c r="O243" s="130">
        <f>O246+O252+O262</f>
        <v>0</v>
      </c>
      <c r="P243" s="130">
        <f>P246+P252+P262</f>
        <v>0</v>
      </c>
    </row>
    <row r="244" spans="1:16" ht="25.5">
      <c r="A244" s="118">
        <v>424</v>
      </c>
      <c r="B244" s="124" t="s">
        <v>154</v>
      </c>
      <c r="C244" s="126"/>
      <c r="D244" s="131">
        <f>SUM(E244:N244)</f>
        <v>58500</v>
      </c>
      <c r="E244" s="131">
        <f aca="true" t="shared" si="88" ref="E244:K244">SUM(E245:E252)</f>
        <v>0</v>
      </c>
      <c r="F244" s="131">
        <f t="shared" si="88"/>
        <v>0</v>
      </c>
      <c r="G244" s="131">
        <f t="shared" si="88"/>
        <v>0</v>
      </c>
      <c r="H244" s="131">
        <f t="shared" si="88"/>
        <v>0</v>
      </c>
      <c r="I244" s="131">
        <f t="shared" si="88"/>
        <v>0</v>
      </c>
      <c r="J244" s="131">
        <f t="shared" si="88"/>
        <v>0</v>
      </c>
      <c r="K244" s="131">
        <f t="shared" si="88"/>
        <v>58500</v>
      </c>
      <c r="L244" s="131">
        <f>SUM(L245:L246)</f>
        <v>0</v>
      </c>
      <c r="M244" s="131">
        <f>M246</f>
        <v>0</v>
      </c>
      <c r="N244" s="131">
        <f>N246</f>
        <v>0</v>
      </c>
      <c r="O244" s="131">
        <f>SUM(O246)</f>
        <v>0</v>
      </c>
      <c r="P244" s="131">
        <f>SUM(P246)</f>
        <v>0</v>
      </c>
    </row>
    <row r="245" spans="1:16" ht="12.75">
      <c r="A245" s="113">
        <v>4241</v>
      </c>
      <c r="B245" s="114" t="s">
        <v>192</v>
      </c>
      <c r="C245" s="126"/>
      <c r="D245" s="132">
        <f>SUM(E245:N245)</f>
        <v>58500</v>
      </c>
      <c r="E245" s="132"/>
      <c r="F245" s="132"/>
      <c r="G245" s="132"/>
      <c r="H245" s="132"/>
      <c r="I245" s="184">
        <v>0</v>
      </c>
      <c r="J245" s="132"/>
      <c r="K245" s="184">
        <f>195000*0.3</f>
        <v>58500</v>
      </c>
      <c r="L245" s="132"/>
      <c r="M245" s="132"/>
      <c r="N245" s="132"/>
      <c r="O245" s="132">
        <f>D245</f>
        <v>58500</v>
      </c>
      <c r="P245" s="132">
        <f>O245</f>
        <v>58500</v>
      </c>
    </row>
    <row r="246" spans="1:16" ht="12.75" hidden="1">
      <c r="A246" s="113"/>
      <c r="B246" s="114"/>
      <c r="C246" s="132"/>
      <c r="D246" s="132">
        <f t="shared" si="86"/>
        <v>0</v>
      </c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>
        <f>D246</f>
        <v>0</v>
      </c>
      <c r="P246" s="132"/>
    </row>
    <row r="247" spans="1:16" ht="12.75" hidden="1">
      <c r="A247" s="113"/>
      <c r="B247" s="114"/>
      <c r="C247" s="132"/>
      <c r="D247" s="132">
        <f t="shared" si="86"/>
        <v>0</v>
      </c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>
        <f>D247</f>
        <v>0</v>
      </c>
      <c r="P247" s="132"/>
    </row>
    <row r="248" spans="1:16" ht="24">
      <c r="A248" s="140" t="s">
        <v>193</v>
      </c>
      <c r="B248" s="140" t="s">
        <v>194</v>
      </c>
      <c r="C248" s="140"/>
      <c r="D248" s="146">
        <f>SUM(E248:L248)</f>
        <v>19300</v>
      </c>
      <c r="E248" s="140"/>
      <c r="F248" s="140"/>
      <c r="G248" s="140"/>
      <c r="H248" s="140"/>
      <c r="I248" s="140"/>
      <c r="J248" s="140"/>
      <c r="K248" s="140"/>
      <c r="L248" s="146">
        <f>L249+L253</f>
        <v>19300</v>
      </c>
      <c r="M248" s="140"/>
      <c r="N248" s="140"/>
      <c r="O248" s="140"/>
      <c r="P248" s="140"/>
    </row>
    <row r="249" spans="1:16" ht="12.75">
      <c r="A249" s="128">
        <v>34</v>
      </c>
      <c r="B249" s="129" t="s">
        <v>181</v>
      </c>
      <c r="C249" s="135"/>
      <c r="D249" s="135">
        <f>SUM(E249:N249)</f>
        <v>300</v>
      </c>
      <c r="E249" s="135">
        <f>E258+E263+E269</f>
        <v>0</v>
      </c>
      <c r="F249" s="135">
        <f>F258+F263+F269</f>
        <v>0</v>
      </c>
      <c r="G249" s="135">
        <f>G250+G258+G263</f>
        <v>0</v>
      </c>
      <c r="H249" s="135">
        <f>H258+H263+H269+H250</f>
        <v>0</v>
      </c>
      <c r="I249" s="135">
        <f>I258+I263+I269</f>
        <v>0</v>
      </c>
      <c r="J249" s="135"/>
      <c r="K249" s="135">
        <f>K258+K263+K269</f>
        <v>0</v>
      </c>
      <c r="L249" s="135">
        <f>L250</f>
        <v>300</v>
      </c>
      <c r="M249" s="135">
        <f>M258+M263+M269</f>
        <v>0</v>
      </c>
      <c r="N249" s="135">
        <f>N258+N263+N269</f>
        <v>0</v>
      </c>
      <c r="O249" s="135">
        <f>O250</f>
        <v>0</v>
      </c>
      <c r="P249" s="135">
        <f>P250</f>
        <v>0</v>
      </c>
    </row>
    <row r="250" spans="1:16" ht="25.5">
      <c r="A250" s="118">
        <v>343</v>
      </c>
      <c r="B250" s="124" t="s">
        <v>122</v>
      </c>
      <c r="C250" s="126"/>
      <c r="D250" s="131">
        <f>SUM(E250:N250)</f>
        <v>300</v>
      </c>
      <c r="E250" s="160">
        <f>E251</f>
        <v>0</v>
      </c>
      <c r="F250" s="160">
        <f>F251</f>
        <v>0</v>
      </c>
      <c r="G250" s="160">
        <f>G251</f>
        <v>0</v>
      </c>
      <c r="H250" s="160">
        <f>H251</f>
        <v>0</v>
      </c>
      <c r="I250" s="160">
        <f>I251</f>
        <v>0</v>
      </c>
      <c r="J250" s="160"/>
      <c r="K250" s="160">
        <f>K251</f>
        <v>0</v>
      </c>
      <c r="L250" s="131">
        <f>SUM(L251:L252)</f>
        <v>300</v>
      </c>
      <c r="M250" s="126"/>
      <c r="N250" s="126"/>
      <c r="O250" s="131">
        <f>SUM(O251:O257)</f>
        <v>0</v>
      </c>
      <c r="P250" s="131">
        <f>SUM(P251:P257)</f>
        <v>0</v>
      </c>
    </row>
    <row r="251" spans="1:16" ht="25.5">
      <c r="A251" s="113">
        <v>3431</v>
      </c>
      <c r="B251" s="114" t="s">
        <v>180</v>
      </c>
      <c r="C251" s="126"/>
      <c r="D251" s="132">
        <f>SUM(E251:N251)</f>
        <v>300</v>
      </c>
      <c r="E251" s="132">
        <v>0</v>
      </c>
      <c r="F251" s="126"/>
      <c r="G251" s="184"/>
      <c r="H251" s="132">
        <v>0</v>
      </c>
      <c r="I251" s="132"/>
      <c r="J251" s="132"/>
      <c r="K251" s="132">
        <v>0</v>
      </c>
      <c r="L251" s="184">
        <v>300</v>
      </c>
      <c r="M251" s="126"/>
      <c r="N251" s="126"/>
      <c r="O251" s="172">
        <v>0</v>
      </c>
      <c r="P251" s="172">
        <f>O251</f>
        <v>0</v>
      </c>
    </row>
    <row r="252" spans="1:16" ht="12.75">
      <c r="A252" s="118"/>
      <c r="B252" s="124"/>
      <c r="C252" s="131"/>
      <c r="D252" s="132">
        <f t="shared" si="86"/>
        <v>0</v>
      </c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>
        <f>D252</f>
        <v>0</v>
      </c>
      <c r="P252" s="132"/>
    </row>
    <row r="253" spans="1:16" ht="12.75">
      <c r="A253" s="128">
        <v>38</v>
      </c>
      <c r="B253" s="129" t="s">
        <v>195</v>
      </c>
      <c r="C253" s="135"/>
      <c r="D253" s="135">
        <f>SUM(E253:N253)</f>
        <v>19000</v>
      </c>
      <c r="E253" s="135">
        <f>E262+E267+E273</f>
        <v>0</v>
      </c>
      <c r="F253" s="135">
        <f>F262+F267+F273</f>
        <v>0</v>
      </c>
      <c r="G253" s="135">
        <f>G254+G262+G267</f>
        <v>0</v>
      </c>
      <c r="H253" s="135">
        <f>H262+H267+H273+H254</f>
        <v>0</v>
      </c>
      <c r="I253" s="135">
        <f>I262+I267+I273</f>
        <v>0</v>
      </c>
      <c r="J253" s="135"/>
      <c r="K253" s="135">
        <f>K262+K267+K273</f>
        <v>0</v>
      </c>
      <c r="L253" s="135">
        <f>L254</f>
        <v>19000</v>
      </c>
      <c r="M253" s="135">
        <f>M262+M267+M273</f>
        <v>0</v>
      </c>
      <c r="N253" s="135">
        <f>N262+N267+N273</f>
        <v>0</v>
      </c>
      <c r="O253" s="135">
        <f>O254</f>
        <v>0</v>
      </c>
      <c r="P253" s="135">
        <f>P254</f>
        <v>0</v>
      </c>
    </row>
    <row r="254" spans="1:16" ht="12.75">
      <c r="A254" s="118">
        <v>381</v>
      </c>
      <c r="B254" s="124" t="s">
        <v>196</v>
      </c>
      <c r="C254" s="126"/>
      <c r="D254" s="131">
        <f>SUM(E254:N254)</f>
        <v>19000</v>
      </c>
      <c r="E254" s="160">
        <f>E255</f>
        <v>0</v>
      </c>
      <c r="F254" s="160">
        <f>F255</f>
        <v>0</v>
      </c>
      <c r="G254" s="160">
        <f>G255</f>
        <v>0</v>
      </c>
      <c r="H254" s="160">
        <f>H255</f>
        <v>0</v>
      </c>
      <c r="I254" s="160">
        <f>I255</f>
        <v>0</v>
      </c>
      <c r="J254" s="160"/>
      <c r="K254" s="160">
        <f>K255</f>
        <v>0</v>
      </c>
      <c r="L254" s="131">
        <f>SUM(L255:L256)</f>
        <v>19000</v>
      </c>
      <c r="M254" s="126"/>
      <c r="N254" s="126"/>
      <c r="O254" s="131">
        <f>SUM(O255:O261)</f>
        <v>0</v>
      </c>
      <c r="P254" s="131">
        <f>SUM(P255:P261)</f>
        <v>0</v>
      </c>
    </row>
    <row r="255" spans="1:16" ht="12.75">
      <c r="A255" s="113">
        <v>3811</v>
      </c>
      <c r="B255" s="114" t="s">
        <v>197</v>
      </c>
      <c r="C255" s="126"/>
      <c r="D255" s="132">
        <f>SUM(E255:N255)</f>
        <v>19000</v>
      </c>
      <c r="E255" s="132">
        <v>0</v>
      </c>
      <c r="F255" s="126"/>
      <c r="G255" s="184"/>
      <c r="H255" s="132">
        <v>0</v>
      </c>
      <c r="I255" s="132"/>
      <c r="J255" s="132"/>
      <c r="K255" s="132">
        <v>0</v>
      </c>
      <c r="L255" s="184">
        <v>19000</v>
      </c>
      <c r="M255" s="126"/>
      <c r="N255" s="126"/>
      <c r="O255" s="172">
        <v>0</v>
      </c>
      <c r="P255" s="172">
        <f>O255</f>
        <v>0</v>
      </c>
    </row>
    <row r="256" spans="1:16" ht="12.75" hidden="1">
      <c r="A256" s="118"/>
      <c r="B256" s="124"/>
      <c r="C256" s="131"/>
      <c r="D256" s="132">
        <f>SUM(E256:N256)</f>
        <v>0</v>
      </c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>
        <f>D256</f>
        <v>0</v>
      </c>
      <c r="P256" s="132"/>
    </row>
    <row r="257" spans="1:16" ht="12.75" hidden="1">
      <c r="A257" s="113"/>
      <c r="B257" s="114"/>
      <c r="C257" s="132"/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2">
        <f>D257</f>
        <v>0</v>
      </c>
      <c r="P257" s="132"/>
    </row>
    <row r="258" spans="1:16" ht="24" hidden="1">
      <c r="A258" s="140" t="s">
        <v>100</v>
      </c>
      <c r="B258" s="140" t="s">
        <v>69</v>
      </c>
      <c r="C258" s="140"/>
      <c r="D258" s="140"/>
      <c r="E258" s="140"/>
      <c r="F258" s="140"/>
      <c r="G258" s="140"/>
      <c r="H258" s="140"/>
      <c r="I258" s="140"/>
      <c r="J258" s="140"/>
      <c r="K258" s="140"/>
      <c r="L258" s="140"/>
      <c r="M258" s="140"/>
      <c r="N258" s="140"/>
      <c r="O258" s="140"/>
      <c r="P258" s="140"/>
    </row>
    <row r="259" spans="1:16" ht="12.75" hidden="1">
      <c r="A259" s="113"/>
      <c r="B259" s="114"/>
      <c r="C259" s="114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</row>
    <row r="260" spans="1:16" ht="24" hidden="1">
      <c r="A260" s="140" t="s">
        <v>101</v>
      </c>
      <c r="B260" s="140" t="s">
        <v>102</v>
      </c>
      <c r="C260" s="140"/>
      <c r="D260" s="140"/>
      <c r="E260" s="140"/>
      <c r="F260" s="140"/>
      <c r="G260" s="140"/>
      <c r="H260" s="140"/>
      <c r="I260" s="140"/>
      <c r="J260" s="140"/>
      <c r="K260" s="140"/>
      <c r="L260" s="140"/>
      <c r="M260" s="140"/>
      <c r="N260" s="140"/>
      <c r="O260" s="140"/>
      <c r="P260" s="140"/>
    </row>
    <row r="261" spans="1:16" ht="12.75" hidden="1">
      <c r="A261" s="113"/>
      <c r="B261" s="114"/>
      <c r="C261" s="114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</row>
    <row r="262" spans="1:16" ht="24" hidden="1">
      <c r="A262" s="140" t="s">
        <v>103</v>
      </c>
      <c r="B262" s="140" t="s">
        <v>104</v>
      </c>
      <c r="C262" s="140"/>
      <c r="D262" s="140"/>
      <c r="E262" s="140"/>
      <c r="F262" s="140"/>
      <c r="G262" s="140"/>
      <c r="H262" s="140"/>
      <c r="I262" s="140"/>
      <c r="J262" s="140"/>
      <c r="K262" s="140"/>
      <c r="L262" s="140"/>
      <c r="M262" s="140"/>
      <c r="N262" s="140"/>
      <c r="O262" s="140"/>
      <c r="P262" s="140"/>
    </row>
    <row r="263" spans="1:16" ht="12.75" hidden="1">
      <c r="A263" s="113"/>
      <c r="B263" s="114"/>
      <c r="C263" s="114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</row>
    <row r="264" spans="1:16" ht="24" hidden="1">
      <c r="A264" s="140" t="s">
        <v>105</v>
      </c>
      <c r="B264" s="140" t="s">
        <v>106</v>
      </c>
      <c r="C264" s="140"/>
      <c r="D264" s="140"/>
      <c r="E264" s="140"/>
      <c r="F264" s="140"/>
      <c r="G264" s="140"/>
      <c r="H264" s="140"/>
      <c r="I264" s="140"/>
      <c r="J264" s="140"/>
      <c r="K264" s="140"/>
      <c r="L264" s="140"/>
      <c r="M264" s="140"/>
      <c r="N264" s="140"/>
      <c r="O264" s="140"/>
      <c r="P264" s="140"/>
    </row>
    <row r="265" spans="1:16" ht="12.75" hidden="1">
      <c r="A265" s="113"/>
      <c r="B265" s="114"/>
      <c r="C265" s="114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</row>
    <row r="266" spans="1:16" ht="24" hidden="1">
      <c r="A266" s="140" t="s">
        <v>107</v>
      </c>
      <c r="B266" s="140" t="s">
        <v>108</v>
      </c>
      <c r="C266" s="140"/>
      <c r="D266" s="140"/>
      <c r="E266" s="140"/>
      <c r="F266" s="140"/>
      <c r="G266" s="140"/>
      <c r="H266" s="140"/>
      <c r="I266" s="140"/>
      <c r="J266" s="140"/>
      <c r="K266" s="140"/>
      <c r="L266" s="140"/>
      <c r="M266" s="140"/>
      <c r="N266" s="140"/>
      <c r="O266" s="140"/>
      <c r="P266" s="140"/>
    </row>
    <row r="267" spans="1:16" ht="12.75" hidden="1">
      <c r="A267" s="83"/>
      <c r="B267" s="117"/>
      <c r="C267" s="117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</row>
    <row r="268" spans="1:16" ht="12.75" hidden="1">
      <c r="A268" s="85"/>
      <c r="B268" s="86"/>
      <c r="C268" s="86"/>
      <c r="D268" s="87"/>
      <c r="E268" s="87"/>
      <c r="F268" s="87"/>
      <c r="G268" s="87"/>
      <c r="H268" s="87"/>
      <c r="I268" s="162">
        <f>I211+I213+I215+I230+I232</f>
        <v>0</v>
      </c>
      <c r="J268" s="162"/>
      <c r="K268" s="87"/>
      <c r="L268" s="87"/>
      <c r="M268" s="87"/>
      <c r="N268" s="87"/>
      <c r="O268" s="87"/>
      <c r="P268" s="87"/>
    </row>
    <row r="269" spans="1:16" ht="12.75" hidden="1">
      <c r="A269" s="85"/>
      <c r="B269" s="86"/>
      <c r="C269" s="86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</row>
    <row r="270" spans="1:16" ht="12.75" hidden="1">
      <c r="A270" s="85"/>
      <c r="B270" s="86"/>
      <c r="C270" s="86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</row>
    <row r="271" spans="1:16" ht="12.75" hidden="1">
      <c r="A271" s="85"/>
      <c r="B271" s="86"/>
      <c r="C271" s="86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</row>
    <row r="272" spans="1:16" ht="12.75" hidden="1">
      <c r="A272" s="85"/>
      <c r="B272" s="86"/>
      <c r="C272" s="86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</row>
    <row r="273" spans="1:16" ht="12.75" hidden="1">
      <c r="A273" s="85"/>
      <c r="B273" s="86"/>
      <c r="C273" s="86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</row>
    <row r="274" spans="1:16" ht="12.75" hidden="1">
      <c r="A274" s="85"/>
      <c r="B274" s="86"/>
      <c r="C274" s="86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</row>
    <row r="275" spans="1:16" ht="12.75" hidden="1">
      <c r="A275" s="85"/>
      <c r="B275" s="86"/>
      <c r="C275" s="86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</row>
    <row r="276" spans="1:16" ht="12.75" hidden="1">
      <c r="A276" s="85"/>
      <c r="B276" s="86"/>
      <c r="C276" s="86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</row>
    <row r="277" spans="1:16" ht="12.75" hidden="1">
      <c r="A277" s="85"/>
      <c r="B277" s="86"/>
      <c r="C277" s="86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</row>
    <row r="278" spans="1:16" ht="12.75" hidden="1">
      <c r="A278" s="85"/>
      <c r="B278" s="86"/>
      <c r="C278" s="86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</row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390" ht="12.75"/>
    <row r="391" ht="12.75"/>
    <row r="392" ht="12.75"/>
    <row r="393" ht="12.75"/>
  </sheetData>
  <sheetProtection/>
  <mergeCells count="4">
    <mergeCell ref="A1:N1"/>
    <mergeCell ref="C4:C8"/>
    <mergeCell ref="A71:B71"/>
    <mergeCell ref="A85:B85"/>
  </mergeCells>
  <printOptions horizontalCentered="1"/>
  <pageMargins left="0.3937007874015748" right="0.3937007874015748" top="0.3937007874015748" bottom="0.3937007874015748" header="0.31496062992125984" footer="0.31496062992125984"/>
  <pageSetup firstPageNumber="3" useFirstPageNumber="1" fitToHeight="0" fitToWidth="1" horizontalDpi="300" verticalDpi="300" orientation="landscape" paperSize="9" scale="80" r:id="rId3"/>
  <rowBreaks count="3" manualBreakCount="3">
    <brk id="38" max="14" man="1"/>
    <brk id="106" max="14" man="1"/>
    <brk id="141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Katarina</cp:lastModifiedBy>
  <cp:lastPrinted>2021-10-19T10:53:32Z</cp:lastPrinted>
  <dcterms:created xsi:type="dcterms:W3CDTF">2013-09-11T11:00:21Z</dcterms:created>
  <dcterms:modified xsi:type="dcterms:W3CDTF">2021-10-19T11:11:36Z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